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5.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6.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2.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13.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10.150.220.246\建築審査技術部$\建築審査G\HP関連\2025.11.05ホームページにUP\"/>
    </mc:Choice>
  </mc:AlternateContent>
  <xr:revisionPtr revIDLastSave="0" documentId="13_ncr:1_{B885840B-AEC1-4015-AE92-0ADE3523E2F9}" xr6:coauthVersionLast="47" xr6:coauthVersionMax="47" xr10:uidLastSave="{00000000-0000-0000-0000-000000000000}"/>
  <bookViews>
    <workbookView xWindow="-50" yWindow="-50" windowWidth="19300" windowHeight="12180" xr2:uid="{6DB26258-E7B1-4B1D-8B5F-701A5A3785B3}"/>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'確認申請書（建築）印刷'!$A$2:$AC$645</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完了追加説明書!$A$3:$Y$56</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計画変更確認申請書!$A$2:$AB$627</definedName>
    <definedName name="_xlnm.Print_Area" localSheetId="22">'計画変更確認申請書（昇降機以外）'!$A$3:$AA$126</definedName>
    <definedName name="_xlnm.Print_Area" localSheetId="32">軽微な変更説明書!$A$2:$Y$51</definedName>
    <definedName name="_xlnm.Print_Area" localSheetId="11">建築計画概要書!$A$2:$AA$360</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'注記（確認申請建築時）'!$A$2:$AC$261</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'注記（建築計画概要書）'!$A$2:$AB$13</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20" l="1"/>
  <c r="J23" i="22"/>
  <c r="C80" i="63"/>
  <c r="T640" i="11"/>
  <c r="P34" i="5"/>
  <c r="C392" i="63"/>
  <c r="C9" i="30"/>
  <c r="A9" i="22"/>
  <c r="A8" i="20"/>
  <c r="C9" i="27"/>
  <c r="B9" i="40"/>
  <c r="C9" i="25"/>
  <c r="C9" i="24"/>
  <c r="B9" i="39"/>
  <c r="A13" i="77"/>
  <c r="C9" i="28"/>
  <c r="E4" i="30"/>
  <c r="B5" i="79"/>
  <c r="B5" i="81"/>
  <c r="B5" i="82"/>
  <c r="AC29" i="5"/>
  <c r="AC27" i="5"/>
  <c r="AC23" i="5"/>
  <c r="J27" i="77"/>
  <c r="AB21" i="77" l="1"/>
  <c r="V21" i="77"/>
  <c r="B43" i="22" l="1"/>
  <c r="AA18" i="22"/>
  <c r="U18" i="22"/>
  <c r="B39" i="20"/>
  <c r="Z16" i="20"/>
  <c r="T16"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5" i="18" l="1"/>
  <c r="C364" i="18"/>
  <c r="C318" i="18"/>
  <c r="C317" i="18"/>
  <c r="J315" i="18"/>
  <c r="G315" i="18"/>
  <c r="C322" i="10"/>
  <c r="C321" i="10"/>
  <c r="C44" i="10"/>
  <c r="C43" i="10"/>
  <c r="F988" i="64"/>
  <c r="M325" i="10" s="1"/>
  <c r="F987" i="64"/>
  <c r="G324" i="10" s="1"/>
  <c r="F984" i="64"/>
  <c r="M47" i="10" s="1"/>
  <c r="F983" i="64"/>
  <c r="G46" i="10" s="1"/>
  <c r="F979" i="64"/>
  <c r="G383" i="11" s="1"/>
  <c r="F986" i="64"/>
  <c r="F982" i="64"/>
  <c r="F985" i="64"/>
  <c r="F981" i="64"/>
  <c r="F978" i="64"/>
  <c r="F977" i="64"/>
  <c r="A985" i="64"/>
  <c r="A986" i="64" s="1"/>
  <c r="A987" i="64" s="1"/>
  <c r="A988" i="64" s="1"/>
  <c r="A981" i="64"/>
  <c r="A982" i="64" s="1"/>
  <c r="A983" i="64" s="1"/>
  <c r="A984" i="64" s="1"/>
  <c r="C379" i="63"/>
  <c r="C381" i="11"/>
  <c r="A979" i="64"/>
  <c r="A980" i="64" s="1"/>
  <c r="C378" i="63"/>
  <c r="C380" i="11"/>
  <c r="C333" i="11"/>
  <c r="C332" i="11"/>
  <c r="J330" i="11"/>
  <c r="G330" i="11"/>
  <c r="F980" i="64"/>
  <c r="M384" i="11" s="1"/>
  <c r="D266" i="14"/>
  <c r="D265" i="14"/>
  <c r="K263" i="14"/>
  <c r="H263" i="14"/>
  <c r="C358" i="63"/>
  <c r="C377" i="63"/>
  <c r="M368" i="18" l="1"/>
  <c r="G367"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84" i="18"/>
  <c r="Q584"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14" i="6"/>
  <c r="E256" i="8"/>
  <c r="F923" i="64" s="1"/>
  <c r="T602" i="11"/>
  <c r="Q602" i="11"/>
  <c r="X269" i="10" l="1"/>
  <c r="E547" i="10"/>
  <c r="F922" i="64"/>
  <c r="F597" i="18" s="1"/>
  <c r="F921" i="64"/>
  <c r="F594" i="18" s="1"/>
  <c r="F920" i="64"/>
  <c r="X592" i="18" s="1"/>
  <c r="F919" i="64"/>
  <c r="X591" i="18" s="1"/>
  <c r="F918" i="64"/>
  <c r="X590" i="18" s="1"/>
  <c r="F917" i="64"/>
  <c r="X589" i="18" s="1"/>
  <c r="F916" i="64"/>
  <c r="X588" i="18" s="1"/>
  <c r="F915" i="64"/>
  <c r="X587" i="18" s="1"/>
  <c r="F898" i="64"/>
  <c r="J579" i="18" s="1"/>
  <c r="T619" i="6"/>
  <c r="T618" i="6"/>
  <c r="T617" i="6"/>
  <c r="T616" i="6"/>
  <c r="T615" i="6"/>
  <c r="F902" i="64"/>
  <c r="F901" i="64"/>
  <c r="J583" i="18" s="1"/>
  <c r="F900" i="64"/>
  <c r="J581" i="18" s="1"/>
  <c r="F899" i="64"/>
  <c r="J580" i="18" s="1"/>
  <c r="F897" i="64"/>
  <c r="J578" i="18" s="1"/>
  <c r="F908" i="64"/>
  <c r="E592" i="18" s="1"/>
  <c r="F907" i="64"/>
  <c r="E591" i="18" s="1"/>
  <c r="F906" i="64"/>
  <c r="E590" i="18" s="1"/>
  <c r="F905" i="64"/>
  <c r="E589" i="18" s="1"/>
  <c r="F904" i="64"/>
  <c r="E588" i="18" s="1"/>
  <c r="F903" i="64"/>
  <c r="E587" i="18" s="1"/>
  <c r="N605" i="6"/>
  <c r="P78" i="8"/>
  <c r="J78" i="8"/>
  <c r="P357" i="8"/>
  <c r="J357" i="8"/>
  <c r="Y424" i="6"/>
  <c r="S424" i="6"/>
  <c r="F894" i="64"/>
  <c r="F893" i="64"/>
  <c r="F890" i="64"/>
  <c r="F889" i="64"/>
  <c r="F288" i="64"/>
  <c r="F886" i="64"/>
  <c r="F885" i="64"/>
  <c r="F32" i="64"/>
  <c r="F884" i="64"/>
  <c r="F892" i="64"/>
  <c r="F888" i="64"/>
  <c r="F31" i="64"/>
  <c r="AE423" i="6"/>
  <c r="F887" i="64" s="1"/>
  <c r="V77" i="8"/>
  <c r="F891" i="64" s="1"/>
  <c r="I25" i="22"/>
  <c r="I27" i="22"/>
  <c r="O25" i="22"/>
  <c r="O22" i="20"/>
  <c r="I22" i="20"/>
  <c r="E344" i="18"/>
  <c r="E335" i="18"/>
  <c r="M26" i="18"/>
  <c r="M24" i="18"/>
  <c r="M22" i="18"/>
  <c r="P22" i="18"/>
  <c r="E359" i="11"/>
  <c r="E301" i="10"/>
  <c r="E292" i="10"/>
  <c r="E23" i="10"/>
  <c r="E14" i="10"/>
  <c r="AF20" i="14"/>
  <c r="E360" i="11"/>
  <c r="E351"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90" i="18" s="1"/>
  <c r="F913" i="64"/>
  <c r="H591" i="18" s="1"/>
  <c r="F914" i="64"/>
  <c r="H592" i="18" s="1"/>
  <c r="F909" i="64"/>
  <c r="H587" i="18" s="1"/>
  <c r="F910" i="64"/>
  <c r="H588" i="18" s="1"/>
  <c r="F911" i="64"/>
  <c r="H589"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50" i="18" l="1"/>
  <c r="E350" i="18"/>
  <c r="V349" i="18"/>
  <c r="P349" i="18"/>
  <c r="J349" i="18"/>
  <c r="E349" i="18"/>
  <c r="E347" i="18"/>
  <c r="E346" i="18"/>
  <c r="E345" i="18"/>
  <c r="E343" i="18"/>
  <c r="E342" i="18"/>
  <c r="E340" i="18"/>
  <c r="E339" i="18"/>
  <c r="E338" i="18"/>
  <c r="E337" i="18"/>
  <c r="E336" i="18"/>
  <c r="E334" i="18"/>
  <c r="J366" i="11" l="1"/>
  <c r="E366" i="11"/>
  <c r="V365" i="11"/>
  <c r="P365" i="11"/>
  <c r="J365" i="11"/>
  <c r="E365" i="11"/>
  <c r="E363" i="11"/>
  <c r="E362" i="11"/>
  <c r="E361" i="11"/>
  <c r="E358" i="11"/>
  <c r="E356" i="11"/>
  <c r="E355" i="11"/>
  <c r="E354" i="11"/>
  <c r="E353" i="11"/>
  <c r="E352" i="11"/>
  <c r="E350"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6"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10"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404" i="11" s="1"/>
  <c r="F710" i="64"/>
  <c r="F709" i="64"/>
  <c r="F708" i="64"/>
  <c r="F707" i="64"/>
  <c r="F706" i="64"/>
  <c r="J260" i="10" s="1"/>
  <c r="F705" i="64"/>
  <c r="F683" i="64"/>
  <c r="F682" i="64"/>
  <c r="F681" i="64"/>
  <c r="F680" i="64"/>
  <c r="F679" i="64"/>
  <c r="J259" i="10" s="1"/>
  <c r="F678" i="64"/>
  <c r="J404"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72" i="63"/>
  <c r="C69" i="63"/>
  <c r="H605" i="11" l="1"/>
  <c r="E610" i="11"/>
  <c r="E404" i="11"/>
  <c r="P404"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93" i="6"/>
  <c r="T592" i="6"/>
  <c r="T591" i="6"/>
  <c r="T590" i="6"/>
  <c r="T589" i="6"/>
  <c r="T588" i="6"/>
  <c r="T569" i="6"/>
  <c r="T568" i="6"/>
  <c r="T567" i="6"/>
  <c r="T566" i="6"/>
  <c r="T565" i="6"/>
  <c r="T564" i="6"/>
  <c r="T546" i="6"/>
  <c r="T545" i="6"/>
  <c r="T544" i="6"/>
  <c r="T543" i="6"/>
  <c r="T542" i="6"/>
  <c r="T541" i="6"/>
  <c r="T523" i="6"/>
  <c r="T522" i="6"/>
  <c r="T521" i="6"/>
  <c r="T520" i="6"/>
  <c r="T519" i="6"/>
  <c r="T518" i="6"/>
  <c r="T500" i="6"/>
  <c r="T499" i="6"/>
  <c r="T498" i="6"/>
  <c r="T497" i="6"/>
  <c r="T496" i="6"/>
  <c r="T495" i="6"/>
  <c r="T477" i="6"/>
  <c r="T476" i="6"/>
  <c r="T475" i="6"/>
  <c r="T474" i="6"/>
  <c r="T473" i="6"/>
  <c r="T472" i="6"/>
  <c r="T454" i="6"/>
  <c r="T453" i="6"/>
  <c r="T452" i="6"/>
  <c r="T451" i="6"/>
  <c r="T450" i="6"/>
  <c r="T449" i="6"/>
  <c r="S352" i="6"/>
  <c r="S351" i="6"/>
  <c r="S350"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5"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6" i="11" s="1"/>
  <c r="F748" i="64"/>
  <c r="J597" i="11" s="1"/>
  <c r="F749" i="64"/>
  <c r="J598" i="11" s="1"/>
  <c r="F750" i="64"/>
  <c r="J599" i="11" s="1"/>
  <c r="F751" i="64"/>
  <c r="J601" i="11" s="1"/>
  <c r="F752" i="64"/>
  <c r="F753" i="64"/>
  <c r="F754" i="64"/>
  <c r="F755" i="64"/>
  <c r="I624" i="11" s="1"/>
  <c r="F756" i="64"/>
  <c r="J625" i="11" s="1"/>
  <c r="F757" i="64"/>
  <c r="R625" i="11" s="1"/>
  <c r="F760" i="64"/>
  <c r="F761" i="64"/>
  <c r="F762" i="64"/>
  <c r="F763" i="64"/>
  <c r="F764" i="64"/>
  <c r="F765" i="64"/>
  <c r="F766" i="64"/>
  <c r="F767" i="64"/>
  <c r="G637" i="11" s="1"/>
  <c r="F768" i="64"/>
  <c r="F769" i="64"/>
  <c r="F770" i="64"/>
  <c r="F771" i="64"/>
  <c r="T642" i="11" s="1"/>
  <c r="F772" i="64"/>
  <c r="E643" i="11" s="1"/>
  <c r="F773" i="64"/>
  <c r="F774" i="64"/>
  <c r="F775" i="64"/>
  <c r="F776" i="64"/>
  <c r="F777" i="64"/>
  <c r="F778" i="64"/>
  <c r="F781" i="64"/>
  <c r="F782" i="64"/>
  <c r="F783" i="64"/>
  <c r="F784" i="64"/>
  <c r="F785" i="64"/>
  <c r="F786" i="64"/>
  <c r="F787" i="64"/>
  <c r="F788" i="64"/>
  <c r="F789" i="64"/>
  <c r="F790" i="64"/>
  <c r="F791" i="64"/>
  <c r="F792" i="64"/>
  <c r="F793" i="64"/>
  <c r="F794" i="64"/>
  <c r="F795" i="64"/>
  <c r="E605" i="11" s="1"/>
  <c r="F797" i="64"/>
  <c r="E607" i="11" s="1"/>
  <c r="F798" i="64"/>
  <c r="E608" i="11" s="1"/>
  <c r="F799" i="64"/>
  <c r="E609" i="11" s="1"/>
  <c r="F802" i="64"/>
  <c r="H606" i="11" s="1"/>
  <c r="F803" i="64"/>
  <c r="H607" i="11" s="1"/>
  <c r="F804" i="64"/>
  <c r="H608" i="11" s="1"/>
  <c r="F805" i="64"/>
  <c r="H609" i="11" s="1"/>
  <c r="F806" i="64"/>
  <c r="H610" i="11" s="1"/>
  <c r="F807" i="64"/>
  <c r="X605" i="11" s="1"/>
  <c r="F808" i="64"/>
  <c r="X606" i="11" s="1"/>
  <c r="F809" i="64"/>
  <c r="X607" i="11" s="1"/>
  <c r="F810" i="64"/>
  <c r="X608" i="11" s="1"/>
  <c r="F811" i="64"/>
  <c r="X609" i="11" s="1"/>
  <c r="F813" i="64"/>
  <c r="F612" i="11" s="1"/>
  <c r="F814" i="64"/>
  <c r="F615"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6" i="18"/>
  <c r="G375" i="18"/>
  <c r="G392" i="11"/>
  <c r="G391" i="11"/>
  <c r="G333" i="10"/>
  <c r="G332" i="10"/>
  <c r="G55" i="10"/>
  <c r="G54" i="10"/>
  <c r="H411" i="18" l="1"/>
  <c r="H428"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7" i="18" l="1"/>
  <c r="P403" i="11"/>
  <c r="J403" i="11"/>
  <c r="J387" i="18"/>
  <c r="C621" i="18" l="1"/>
  <c r="C641" i="11"/>
  <c r="C639" i="11"/>
  <c r="J570" i="11" l="1"/>
  <c r="J545" i="11"/>
  <c r="J520" i="11"/>
  <c r="J495" i="11"/>
  <c r="J470" i="11"/>
  <c r="J420" i="11"/>
  <c r="J445" i="11"/>
  <c r="J510" i="10" l="1"/>
  <c r="J460" i="10"/>
  <c r="J435" i="10"/>
  <c r="J410" i="10"/>
  <c r="J385" i="10"/>
  <c r="J360" i="10"/>
  <c r="J208" i="10"/>
  <c r="J158" i="10"/>
  <c r="J133" i="10"/>
  <c r="J108" i="10"/>
  <c r="J83" i="10"/>
  <c r="J478" i="18"/>
  <c r="J528" i="18" l="1"/>
  <c r="J553" i="18"/>
  <c r="J428" i="18"/>
  <c r="J453" i="18"/>
  <c r="J503" i="18"/>
  <c r="J403" i="18"/>
  <c r="L205" i="22" l="1"/>
  <c r="X566" i="18"/>
  <c r="X562" i="18"/>
  <c r="X539" i="18"/>
  <c r="X537" i="18"/>
  <c r="X489" i="18"/>
  <c r="X464" i="18"/>
  <c r="X462" i="18"/>
  <c r="X441" i="18"/>
  <c r="E439" i="18"/>
  <c r="X580" i="11"/>
  <c r="X508" i="11"/>
  <c r="E432" i="11"/>
  <c r="E414" i="18"/>
  <c r="E430" i="11"/>
  <c r="E412" i="18"/>
  <c r="E428"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6" i="11"/>
  <c r="E482" i="11" l="1"/>
  <c r="E505" i="11"/>
  <c r="E532" i="11"/>
  <c r="E537" i="18"/>
  <c r="H556" i="11"/>
  <c r="H539" i="18"/>
  <c r="H579" i="11"/>
  <c r="H562" i="18"/>
  <c r="E466" i="18"/>
  <c r="E483" i="11"/>
  <c r="E512" i="18"/>
  <c r="H514" i="18"/>
  <c r="H553" i="11"/>
  <c r="H536" i="18"/>
  <c r="H580" i="11"/>
  <c r="H563" i="18"/>
  <c r="E478" i="11"/>
  <c r="H463" i="18"/>
  <c r="H480" i="11"/>
  <c r="H490" i="18"/>
  <c r="H507" i="11"/>
  <c r="E528" i="11"/>
  <c r="H513" i="18"/>
  <c r="E558" i="11"/>
  <c r="E541" i="18"/>
  <c r="H583" i="11"/>
  <c r="H566" i="18"/>
  <c r="E479" i="11"/>
  <c r="H464" i="18"/>
  <c r="H481" i="11"/>
  <c r="E533" i="11"/>
  <c r="E516" i="18"/>
  <c r="E555" i="11"/>
  <c r="H557" i="11"/>
  <c r="H540" i="18"/>
  <c r="E480" i="11"/>
  <c r="H478" i="11"/>
  <c r="H461" i="18"/>
  <c r="H482" i="11"/>
  <c r="H465" i="18"/>
  <c r="E503" i="11"/>
  <c r="E513" i="18"/>
  <c r="H511" i="18"/>
  <c r="H515" i="18"/>
  <c r="E556" i="11"/>
  <c r="H554" i="11"/>
  <c r="H537" i="18"/>
  <c r="H558" i="11"/>
  <c r="H541" i="18"/>
  <c r="E583" i="11"/>
  <c r="E566" i="18"/>
  <c r="H581" i="11"/>
  <c r="H564" i="18"/>
  <c r="H462" i="18"/>
  <c r="H479" i="11"/>
  <c r="H466" i="18"/>
  <c r="H483" i="11"/>
  <c r="E504" i="11"/>
  <c r="E531" i="11"/>
  <c r="H512" i="18"/>
  <c r="H516" i="18"/>
  <c r="E553" i="11"/>
  <c r="E557" i="11"/>
  <c r="H555" i="11"/>
  <c r="H538" i="18"/>
  <c r="H578" i="11"/>
  <c r="H561" i="18"/>
  <c r="H582" i="11"/>
  <c r="H565" i="18"/>
  <c r="H458" i="11"/>
  <c r="H441" i="18"/>
  <c r="E455" i="11"/>
  <c r="E454" i="11"/>
  <c r="E453" i="11"/>
  <c r="H433" i="11"/>
  <c r="H416" i="18"/>
  <c r="E433" i="11"/>
  <c r="E416" i="18"/>
  <c r="H432" i="11"/>
  <c r="H415" i="18"/>
  <c r="H414" i="18"/>
  <c r="H431" i="11"/>
  <c r="H413" i="18"/>
  <c r="H430" i="11"/>
  <c r="H429" i="11"/>
  <c r="H412" i="18"/>
  <c r="E429" i="11"/>
  <c r="E539" i="18"/>
  <c r="E431" i="11"/>
  <c r="E529" i="11"/>
  <c r="E413" i="18"/>
  <c r="E561" i="18"/>
  <c r="E554" i="11"/>
  <c r="E415" i="18"/>
  <c r="E411" i="18"/>
  <c r="E437" i="18"/>
  <c r="E487" i="18"/>
  <c r="E515" i="18"/>
  <c r="E536" i="18"/>
  <c r="E538" i="18"/>
  <c r="E540" i="18"/>
  <c r="E564" i="18"/>
  <c r="H519" i="10"/>
  <c r="E530" i="11"/>
  <c r="E438" i="18"/>
  <c r="E462" i="18"/>
  <c r="E488" i="18"/>
  <c r="E562" i="18"/>
  <c r="E565" i="18"/>
  <c r="E436" i="18"/>
  <c r="E461" i="18"/>
  <c r="E463" i="18"/>
  <c r="E465" i="18"/>
  <c r="E486" i="18"/>
  <c r="E511" i="18"/>
  <c r="E514" i="18"/>
  <c r="E563" i="18"/>
  <c r="X439" i="18"/>
  <c r="X491" i="18"/>
  <c r="X541" i="18"/>
  <c r="X506" i="11"/>
  <c r="X466" i="18"/>
  <c r="X564" i="18"/>
  <c r="X430" i="11"/>
  <c r="X457" i="11"/>
  <c r="X480" i="11"/>
  <c r="X531" i="11"/>
  <c r="X553" i="11"/>
  <c r="X557" i="11"/>
  <c r="X413" i="18"/>
  <c r="X514" i="18"/>
  <c r="X431" i="11"/>
  <c r="X454" i="11"/>
  <c r="X458" i="11"/>
  <c r="X481" i="11"/>
  <c r="X503" i="11"/>
  <c r="X507" i="11"/>
  <c r="X528" i="11"/>
  <c r="X532" i="11"/>
  <c r="X554" i="11"/>
  <c r="X558" i="11"/>
  <c r="X581" i="11"/>
  <c r="X412" i="18"/>
  <c r="X416" i="18"/>
  <c r="X438" i="18"/>
  <c r="X461" i="18"/>
  <c r="X465" i="18"/>
  <c r="X488" i="18"/>
  <c r="X513" i="18"/>
  <c r="X536" i="18"/>
  <c r="X540" i="18"/>
  <c r="X563" i="18"/>
  <c r="X428" i="11"/>
  <c r="X432" i="11"/>
  <c r="X455" i="11"/>
  <c r="X478" i="11"/>
  <c r="X482" i="11"/>
  <c r="X504" i="11"/>
  <c r="X529" i="11"/>
  <c r="X533" i="11"/>
  <c r="X555" i="11"/>
  <c r="X578" i="11"/>
  <c r="X582" i="11"/>
  <c r="X411" i="18"/>
  <c r="X415" i="18"/>
  <c r="X487" i="18"/>
  <c r="X512" i="18"/>
  <c r="X516" i="18"/>
  <c r="X429" i="11"/>
  <c r="X433" i="11"/>
  <c r="X456" i="11"/>
  <c r="X479" i="11"/>
  <c r="X483" i="11"/>
  <c r="X505" i="11"/>
  <c r="X530" i="11"/>
  <c r="X556" i="11"/>
  <c r="X579" i="11"/>
  <c r="X583" i="11"/>
  <c r="X414" i="18"/>
  <c r="X437" i="18"/>
  <c r="X440" i="18"/>
  <c r="X463" i="18"/>
  <c r="X486" i="18"/>
  <c r="X490" i="18"/>
  <c r="X511" i="18"/>
  <c r="X515" i="18"/>
  <c r="X538" i="18"/>
  <c r="X561" i="18"/>
  <c r="X565" i="18"/>
  <c r="E579" i="11"/>
  <c r="E580" i="11"/>
  <c r="E578" i="11"/>
  <c r="E582" i="11"/>
  <c r="E581" i="11"/>
  <c r="H468" i="10"/>
  <c r="H469" i="10"/>
  <c r="H473" i="10"/>
  <c r="H448" i="10"/>
  <c r="H445" i="10"/>
  <c r="H419" i="10"/>
  <c r="H423" i="10"/>
  <c r="H420" i="10"/>
  <c r="H398" i="10"/>
  <c r="H394" i="10"/>
  <c r="H370" i="10"/>
  <c r="H373" i="10"/>
  <c r="H369" i="10"/>
  <c r="F219" i="20" l="1"/>
  <c r="C623" i="18"/>
  <c r="C617" i="18"/>
  <c r="C616" i="18"/>
  <c r="C615" i="18"/>
  <c r="C614" i="18"/>
  <c r="C613" i="18"/>
  <c r="C611" i="18"/>
  <c r="C610" i="18"/>
  <c r="K304" i="18"/>
  <c r="K248" i="14"/>
  <c r="K319" i="11"/>
  <c r="C54" i="68" l="1"/>
  <c r="C52" i="68"/>
  <c r="C48" i="68"/>
  <c r="C47" i="68"/>
  <c r="C46" i="68"/>
  <c r="C45" i="68"/>
  <c r="C44" i="68"/>
  <c r="C42" i="68"/>
  <c r="C41" i="68"/>
  <c r="C26" i="68"/>
  <c r="C24" i="68"/>
  <c r="C20" i="68"/>
  <c r="C19" i="68"/>
  <c r="C18" i="68"/>
  <c r="C16" i="68"/>
  <c r="C14" i="68"/>
  <c r="C17" i="68"/>
  <c r="C13" i="68"/>
  <c r="B71" i="14"/>
  <c r="B68" i="14"/>
  <c r="C635" i="11"/>
  <c r="C634" i="11"/>
  <c r="C633" i="11"/>
  <c r="C632" i="11"/>
  <c r="C631" i="11"/>
  <c r="C629" i="11"/>
  <c r="C628" i="11"/>
  <c r="B108" i="18"/>
  <c r="B105" i="18"/>
  <c r="B109" i="11"/>
  <c r="B106" i="11"/>
  <c r="X369" i="18"/>
  <c r="U369" i="18"/>
  <c r="X385" i="11"/>
  <c r="U385" i="11"/>
  <c r="T558" i="18" l="1"/>
  <c r="Q558" i="18"/>
  <c r="T575" i="11"/>
  <c r="Q575" i="11"/>
  <c r="F151" i="10"/>
  <c r="F148" i="10"/>
  <c r="F126" i="10"/>
  <c r="F571" i="18"/>
  <c r="F568" i="18"/>
  <c r="J557" i="18"/>
  <c r="J555" i="18"/>
  <c r="J554" i="18"/>
  <c r="J552" i="18"/>
  <c r="F588" i="11" l="1"/>
  <c r="F585" i="11"/>
  <c r="J569" i="11"/>
  <c r="J574" i="11"/>
  <c r="J571" i="11"/>
  <c r="J572" i="11"/>
  <c r="X48" i="10" l="1"/>
  <c r="U48" i="10"/>
  <c r="X41" i="10"/>
  <c r="U41" i="10"/>
  <c r="J404" i="18" l="1"/>
  <c r="L371" i="18" l="1"/>
  <c r="L387" i="11"/>
  <c r="L389" i="11"/>
  <c r="L373" i="18"/>
  <c r="E403" i="11"/>
  <c r="E387" i="18"/>
  <c r="L378" i="18"/>
  <c r="L394" i="11"/>
  <c r="E56" i="68"/>
  <c r="T53" i="68"/>
  <c r="T55" i="68"/>
  <c r="F50" i="68"/>
  <c r="Q38" i="68"/>
  <c r="I38" i="68"/>
  <c r="I37" i="68"/>
  <c r="I36" i="68"/>
  <c r="G34" i="68"/>
  <c r="I8" i="68"/>
  <c r="G6" i="68"/>
  <c r="G5" i="68"/>
  <c r="I605" i="18"/>
  <c r="X326" i="10"/>
  <c r="U326" i="10"/>
  <c r="B10" i="10"/>
  <c r="L335" i="10"/>
  <c r="F22" i="68" l="1"/>
  <c r="J607" i="18"/>
  <c r="E625" i="18"/>
  <c r="T622" i="18"/>
  <c r="G50" i="68"/>
  <c r="I9" i="68"/>
  <c r="T25" i="68"/>
  <c r="J10" i="68"/>
  <c r="G22" i="68"/>
  <c r="T27" i="68"/>
  <c r="R607" i="18"/>
  <c r="I606" i="18"/>
  <c r="R10" i="68"/>
  <c r="E28" i="68"/>
  <c r="H608" i="18"/>
  <c r="I623" i="11"/>
  <c r="H626" i="11"/>
  <c r="I11" i="68"/>
  <c r="L57" i="10"/>
  <c r="Z298" i="6"/>
  <c r="C347" i="63" s="1"/>
  <c r="V292" i="18" l="1"/>
  <c r="V307" i="11"/>
  <c r="V236" i="14"/>
  <c r="P292" i="18"/>
  <c r="P307" i="11"/>
  <c r="P236" i="14"/>
  <c r="J292" i="18"/>
  <c r="J307" i="11"/>
  <c r="J236" i="14"/>
  <c r="E512" i="8"/>
  <c r="F725" i="64" s="1"/>
  <c r="T213" i="10"/>
  <c r="Q213" i="10"/>
  <c r="H289" i="10" l="1"/>
  <c r="H332" i="18"/>
  <c r="H348" i="11"/>
  <c r="T238" i="10"/>
  <c r="Q238" i="10"/>
  <c r="T515" i="10"/>
  <c r="Q515" i="10"/>
  <c r="J514" i="10"/>
  <c r="J512" i="10"/>
  <c r="J511" i="10"/>
  <c r="J509" i="10"/>
  <c r="L508" i="10"/>
  <c r="F251" i="10"/>
  <c r="F248" i="10"/>
  <c r="J66" i="10"/>
  <c r="E66" i="10"/>
  <c r="V356" i="8"/>
  <c r="F895" i="64" s="1"/>
  <c r="E232" i="8"/>
  <c r="V76" i="8"/>
  <c r="F302" i="64" s="1"/>
  <c r="E144" i="10" s="1"/>
  <c r="N579" i="6"/>
  <c r="F54" i="64"/>
  <c r="AE422" i="6"/>
  <c r="F52" i="64" s="1"/>
  <c r="H440" i="18" l="1"/>
  <c r="H457" i="11"/>
  <c r="F552" i="64"/>
  <c r="F528" i="10" s="1"/>
  <c r="F277" i="10"/>
  <c r="F225" i="64"/>
  <c r="F896" i="64"/>
  <c r="L577" i="18" s="1"/>
  <c r="F53" i="64"/>
  <c r="F475" i="64"/>
  <c r="V403" i="11"/>
  <c r="V387" i="18"/>
  <c r="L568" i="11"/>
  <c r="L551" i="18"/>
  <c r="P66" i="10"/>
  <c r="H491" i="18" l="1"/>
  <c r="H508" i="11"/>
  <c r="L206" i="10"/>
  <c r="E241" i="10"/>
  <c r="E464" i="18"/>
  <c r="E481" i="11"/>
  <c r="H489" i="18"/>
  <c r="H506" i="11"/>
  <c r="V344" i="10"/>
  <c r="G602" i="18"/>
  <c r="G620" i="11"/>
  <c r="L595" i="11"/>
  <c r="L231" i="10"/>
  <c r="V66" i="10"/>
  <c r="I265" i="18" l="1"/>
  <c r="G265" i="18" s="1"/>
  <c r="H138" i="22"/>
  <c r="H120" i="14"/>
  <c r="G93" i="26"/>
  <c r="G74" i="40"/>
  <c r="Z285" i="6"/>
  <c r="C126" i="63" s="1"/>
  <c r="M254" i="18"/>
  <c r="H254" i="18"/>
  <c r="F341" i="11"/>
  <c r="G343" i="11"/>
  <c r="K352" i="18"/>
  <c r="K354" i="18"/>
  <c r="E382" i="18"/>
  <c r="E386" i="18"/>
  <c r="J400" i="11"/>
  <c r="P382" i="18"/>
  <c r="P383" i="18"/>
  <c r="P402" i="11"/>
  <c r="J409" i="11"/>
  <c r="F421" i="18"/>
  <c r="J430" i="18"/>
  <c r="K452" i="18"/>
  <c r="J457" i="18"/>
  <c r="F493" i="18"/>
  <c r="J504" i="18"/>
  <c r="F521" i="18"/>
  <c r="J529" i="18"/>
  <c r="J530"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6" i="18"/>
  <c r="G328" i="18"/>
  <c r="B331" i="18"/>
  <c r="E331" i="18"/>
  <c r="H331" i="18"/>
  <c r="K331" i="18"/>
  <c r="N331" i="18"/>
  <c r="R331" i="18"/>
  <c r="W331" i="18"/>
  <c r="K353" i="18"/>
  <c r="K357" i="18"/>
  <c r="K358" i="18"/>
  <c r="U362" i="18"/>
  <c r="X362" i="18"/>
  <c r="E381" i="18"/>
  <c r="J381" i="18"/>
  <c r="P381" i="18"/>
  <c r="J382" i="18"/>
  <c r="J383" i="18"/>
  <c r="E384" i="18"/>
  <c r="E385" i="18"/>
  <c r="J385" i="18"/>
  <c r="P385" i="18"/>
  <c r="J386" i="18"/>
  <c r="P386" i="18"/>
  <c r="F390" i="18"/>
  <c r="F391" i="18"/>
  <c r="J392" i="18"/>
  <c r="L393" i="18"/>
  <c r="F396" i="18"/>
  <c r="K402" i="18"/>
  <c r="J405" i="18"/>
  <c r="J407" i="18"/>
  <c r="Q408" i="18"/>
  <c r="T408" i="18"/>
  <c r="F418" i="18"/>
  <c r="K427" i="18"/>
  <c r="J429" i="18"/>
  <c r="J432" i="18"/>
  <c r="Q433" i="18"/>
  <c r="T433" i="18"/>
  <c r="F443" i="18"/>
  <c r="F446" i="18"/>
  <c r="J454" i="18"/>
  <c r="J455" i="18"/>
  <c r="Q458" i="18"/>
  <c r="T458" i="18"/>
  <c r="F468" i="18"/>
  <c r="F471" i="18"/>
  <c r="K477" i="18"/>
  <c r="J479" i="18"/>
  <c r="J480" i="18"/>
  <c r="J482" i="18"/>
  <c r="Q483" i="18"/>
  <c r="T483" i="18"/>
  <c r="F496" i="18"/>
  <c r="J502" i="18"/>
  <c r="J505" i="18"/>
  <c r="J507" i="18"/>
  <c r="Q508" i="18"/>
  <c r="T508" i="18"/>
  <c r="F518" i="18"/>
  <c r="J527" i="18"/>
  <c r="J532" i="18"/>
  <c r="Q533" i="18"/>
  <c r="T533" i="18"/>
  <c r="F543"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34" i="11"/>
  <c r="G342" i="11"/>
  <c r="G344" i="11"/>
  <c r="B347" i="11"/>
  <c r="E347" i="11"/>
  <c r="H347" i="11"/>
  <c r="K347" i="11"/>
  <c r="N347" i="11"/>
  <c r="R347" i="11"/>
  <c r="W347" i="11"/>
  <c r="K369" i="11"/>
  <c r="K374" i="11"/>
  <c r="U378" i="11"/>
  <c r="X378" i="11"/>
  <c r="E397" i="11"/>
  <c r="P397" i="11"/>
  <c r="E398" i="11"/>
  <c r="J398" i="11"/>
  <c r="J399" i="11"/>
  <c r="E400" i="11"/>
  <c r="E401" i="11"/>
  <c r="J401" i="11"/>
  <c r="P401" i="11"/>
  <c r="E402" i="11"/>
  <c r="J402" i="11"/>
  <c r="F406" i="11"/>
  <c r="F407" i="11"/>
  <c r="F408" i="11"/>
  <c r="I411" i="11"/>
  <c r="F413" i="11"/>
  <c r="K419" i="11"/>
  <c r="J421" i="11"/>
  <c r="J422" i="11"/>
  <c r="J424" i="11"/>
  <c r="Q425" i="11"/>
  <c r="T425" i="11"/>
  <c r="F435" i="11"/>
  <c r="K444" i="11"/>
  <c r="J446" i="11"/>
  <c r="J449" i="11"/>
  <c r="Q450" i="11"/>
  <c r="T450" i="11"/>
  <c r="F460" i="11"/>
  <c r="F463" i="11"/>
  <c r="K469" i="11"/>
  <c r="J471" i="11"/>
  <c r="J472" i="11"/>
  <c r="J474" i="11"/>
  <c r="Q475" i="11"/>
  <c r="T475" i="11"/>
  <c r="F485" i="11"/>
  <c r="F488" i="11"/>
  <c r="K494" i="11"/>
  <c r="J496" i="11"/>
  <c r="J497" i="11"/>
  <c r="J499" i="11"/>
  <c r="Q500" i="11"/>
  <c r="T500" i="11"/>
  <c r="F510" i="11"/>
  <c r="F513" i="11"/>
  <c r="J519" i="11"/>
  <c r="J521" i="11"/>
  <c r="J522" i="11"/>
  <c r="J524" i="11"/>
  <c r="Q525" i="11"/>
  <c r="T525" i="11"/>
  <c r="F535" i="11"/>
  <c r="J544" i="11"/>
  <c r="J546" i="11"/>
  <c r="J549" i="11"/>
  <c r="Q550" i="11"/>
  <c r="T550" i="11"/>
  <c r="F560"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24" i="18" s="1"/>
  <c r="F554" i="64"/>
  <c r="E373" i="8"/>
  <c r="E396" i="8"/>
  <c r="E419" i="8"/>
  <c r="F617" i="64" s="1"/>
  <c r="F619"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54" i="6"/>
  <c r="AO394" i="6"/>
  <c r="AE416" i="6"/>
  <c r="AE417" i="6"/>
  <c r="F47" i="64" s="1"/>
  <c r="AE418" i="6"/>
  <c r="F48" i="64" s="1"/>
  <c r="AE419" i="6"/>
  <c r="F49" i="64" s="1"/>
  <c r="AE420" i="6"/>
  <c r="AE421" i="6"/>
  <c r="M440" i="6"/>
  <c r="F63" i="64" s="1"/>
  <c r="N463" i="6"/>
  <c r="F90" i="64" s="1"/>
  <c r="N486" i="6"/>
  <c r="F117" i="64" s="1"/>
  <c r="N509" i="6"/>
  <c r="F144" i="64" s="1"/>
  <c r="N532" i="6"/>
  <c r="F171" i="64" s="1"/>
  <c r="N555" i="6"/>
  <c r="F198" i="64" s="1"/>
  <c r="X523" i="10" l="1"/>
  <c r="J485" i="10"/>
  <c r="G285" i="10"/>
  <c r="H94" i="10"/>
  <c r="J183" i="10"/>
  <c r="E142" i="10"/>
  <c r="J489" i="10"/>
  <c r="K182" i="10"/>
  <c r="E141" i="10"/>
  <c r="H505" i="11"/>
  <c r="H488" i="18"/>
  <c r="H487" i="18"/>
  <c r="H504" i="11"/>
  <c r="H436" i="18"/>
  <c r="H453" i="11"/>
  <c r="H486" i="18"/>
  <c r="H503" i="11"/>
  <c r="E491" i="18"/>
  <c r="E508" i="11"/>
  <c r="E458" i="11"/>
  <c r="E441" i="18"/>
  <c r="E489" i="18"/>
  <c r="E506" i="11"/>
  <c r="H437" i="18"/>
  <c r="H454" i="11"/>
  <c r="E507" i="11"/>
  <c r="E490" i="18"/>
  <c r="F546" i="64"/>
  <c r="V338" i="10" s="1"/>
  <c r="V357" i="8"/>
  <c r="F555" i="64" s="1"/>
  <c r="E493" i="10" s="1"/>
  <c r="F296" i="64"/>
  <c r="V60" i="10" s="1"/>
  <c r="V78" i="8"/>
  <c r="F305" i="64" s="1"/>
  <c r="H141" i="10" s="1"/>
  <c r="F46" i="64"/>
  <c r="AE424"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7" i="14"/>
  <c r="I143" i="14"/>
  <c r="I106" i="14"/>
  <c r="H63" i="14"/>
  <c r="I180" i="18"/>
  <c r="H100" i="18"/>
  <c r="H174" i="20"/>
  <c r="H156" i="20"/>
  <c r="I133" i="20"/>
  <c r="H83" i="20"/>
  <c r="H152" i="22"/>
  <c r="H141" i="22"/>
  <c r="I160" i="11"/>
  <c r="H110" i="11"/>
  <c r="H82" i="11"/>
  <c r="I122" i="14"/>
  <c r="H72" i="14"/>
  <c r="I319"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5"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21" i="18"/>
  <c r="I336"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9" i="18"/>
  <c r="H142" i="22"/>
  <c r="G85" i="28"/>
  <c r="G86" i="40"/>
  <c r="G101" i="28"/>
  <c r="H133" i="22"/>
  <c r="G93" i="24"/>
  <c r="G78" i="24"/>
  <c r="P25" i="24"/>
  <c r="P25" i="27"/>
  <c r="G78" i="28"/>
  <c r="G69" i="30"/>
  <c r="G68" i="39"/>
  <c r="G66" i="40"/>
  <c r="L410" i="11"/>
  <c r="E399" i="11"/>
  <c r="J397" i="11"/>
  <c r="K370" i="11"/>
  <c r="E383" i="18"/>
  <c r="H359" i="18"/>
  <c r="P399"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84" i="18"/>
  <c r="P400" i="11"/>
  <c r="P398" i="11"/>
  <c r="K368" i="11"/>
  <c r="F546" i="18"/>
  <c r="J384" i="18"/>
  <c r="G327" i="18"/>
  <c r="K373" i="11"/>
  <c r="F563" i="11"/>
  <c r="J547" i="11"/>
  <c r="F538" i="11"/>
  <c r="J447" i="11"/>
  <c r="F438"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94"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5" i="18"/>
  <c r="K371"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32" i="11"/>
  <c r="H528" i="11"/>
  <c r="M493" i="11"/>
  <c r="L476" i="18"/>
  <c r="J405" i="11"/>
  <c r="J388" i="18"/>
  <c r="V383" i="18"/>
  <c r="V399" i="11"/>
  <c r="V286" i="18"/>
  <c r="V301" i="11"/>
  <c r="H530" i="11"/>
  <c r="H529" i="11"/>
  <c r="L468" i="11"/>
  <c r="L451" i="18"/>
  <c r="V384" i="18"/>
  <c r="V400" i="11"/>
  <c r="V226" i="14"/>
  <c r="H531" i="11"/>
  <c r="M518" i="11"/>
  <c r="L501" i="18"/>
  <c r="M418" i="11"/>
  <c r="L401" i="18"/>
  <c r="V382" i="18"/>
  <c r="V398" i="11"/>
  <c r="J344" i="11"/>
  <c r="J328" i="18"/>
  <c r="V342" i="10"/>
  <c r="V341" i="10"/>
  <c r="M543" i="11"/>
  <c r="L526" i="18"/>
  <c r="L443" i="11"/>
  <c r="L426" i="18"/>
  <c r="J343" i="11"/>
  <c r="J327" i="18"/>
  <c r="V303" i="11"/>
  <c r="V232" i="14"/>
  <c r="H533" i="11"/>
  <c r="P405" i="11"/>
  <c r="P388" i="18"/>
  <c r="K266" i="18"/>
  <c r="K265" i="18"/>
  <c r="L433" i="10" l="1"/>
  <c r="G33" i="68"/>
  <c r="F173" i="10"/>
  <c r="J135" i="10"/>
  <c r="L383" i="10"/>
  <c r="H520" i="10"/>
  <c r="X519" i="10"/>
  <c r="F475" i="10"/>
  <c r="M131" i="10"/>
  <c r="J234" i="10"/>
  <c r="E457" i="11"/>
  <c r="E440" i="18"/>
  <c r="X453" i="11"/>
  <c r="X436" i="18"/>
  <c r="L358" i="10"/>
  <c r="I39" i="68"/>
  <c r="H455" i="11"/>
  <c r="H438" i="18"/>
  <c r="M81" i="10"/>
  <c r="J232" i="10"/>
  <c r="L181" i="10"/>
  <c r="J237" i="10"/>
  <c r="V402" i="11"/>
  <c r="H456" i="11"/>
  <c r="H439" i="18"/>
  <c r="G603" i="18"/>
  <c r="G621" i="11"/>
  <c r="M106" i="10"/>
  <c r="J233" i="10"/>
  <c r="L156" i="10"/>
  <c r="J235" i="10"/>
  <c r="K274" i="18"/>
  <c r="N260" i="18"/>
  <c r="N204" i="14"/>
  <c r="G281" i="11"/>
  <c r="V386"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401" i="11"/>
  <c r="V397" i="11"/>
  <c r="V381" i="18"/>
  <c r="V385" i="18"/>
  <c r="V405" i="11"/>
  <c r="V388" i="18"/>
  <c r="N259" i="18"/>
  <c r="N203" i="14"/>
  <c r="N274" i="11"/>
  <c r="K218" i="14" l="1"/>
  <c r="J342" i="11"/>
  <c r="J326"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<sst xmlns="http://schemas.openxmlformats.org/spreadsheetml/2006/main" count="15477" uniqueCount="3805">
  <si>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</si>
  <si>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</si>
  <si>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</si>
  <si>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</si>
  <si>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</si>
  <si>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</si>
  <si>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</si>
  <si>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</si>
  <si>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</si>
  <si>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</si>
  <si>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</si>
  <si>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</si>
  <si>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</si>
  <si>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</si>
  <si>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</si>
  <si>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</si>
  <si>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</si>
  <si>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</si>
  <si>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</si>
  <si>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</si>
  <si>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</si>
  <si>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</si>
  <si>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</si>
  <si>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</si>
  <si>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</si>
  <si>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</si>
  <si>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</si>
  <si>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</si>
  <si>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</si>
  <si>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</si>
  <si>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</si>
  <si>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</si>
  <si>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</si>
  <si>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</si>
  <si>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</si>
  <si>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</si>
  <si>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</si>
  <si>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</si>
  <si>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</si>
  <si>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</si>
  <si>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</si>
  <si>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</si>
  <si>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</si>
  <si>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</si>
  <si>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</si>
  <si>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</si>
  <si>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</si>
  <si>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</si>
  <si>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</si>
  <si>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</si>
  <si>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</si>
  <si>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</si>
  <si>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</si>
  <si>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</si>
  <si>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</si>
  <si>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</si>
  <si>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</si>
  <si>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</si>
  <si>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</si>
  <si>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</si>
  <si>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</si>
  <si>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</si>
  <si>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</si>
  <si>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</si>
  <si>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</si>
  <si>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</si>
  <si>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</si>
  <si>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</si>
  <si>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</si>
  <si>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</si>
  <si>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</si>
  <si>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</si>
  <si>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</si>
  <si>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</si>
  <si>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</si>
  <si>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</si>
  <si>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</si>
  <si>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</si>
  <si>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</si>
  <si>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</si>
  <si>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</si>
  <si>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</si>
  <si>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</si>
  <si>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</si>
  <si>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</si>
  <si>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</si>
  <si>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</si>
  <si>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</si>
  <si>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</si>
  <si>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</si>
  <si>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</si>
  <si>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</si>
  <si>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</si>
  <si>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</si>
  <si>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</si>
  <si>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</si>
  <si>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</si>
  <si>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</si>
  <si>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</si>
  <si>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</si>
  <si>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</si>
  <si>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</si>
  <si>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</si>
  <si>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</si>
  <si>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</si>
  <si>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</si>
  <si>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</si>
  <si>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</si>
  <si>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</si>
  <si>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</si>
  <si>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</si>
  <si>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</si>
  <si>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</si>
  <si>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</si>
  <si>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</si>
  <si>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</si>
  <si>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</si>
  <si>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</si>
  <si>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</si>
  <si>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</si>
  <si>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</si>
  <si>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</si>
  <si>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</si>
  <si>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</si>
  <si>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</si>
  <si>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</si>
  <si>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</si>
  <si>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</si>
  <si>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</si>
  <si>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</si>
  <si>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</si>
  <si>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</si>
  <si>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</si>
  <si>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</si>
  <si>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</si>
  <si>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</si>
  <si>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</si>
  <si>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</si>
  <si>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</si>
  <si>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</si>
  <si>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</si>
  <si>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</si>
  <si>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</si>
  <si>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</si>
  <si>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</si>
  <si>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</si>
  <si>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</si>
  <si>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</si>
  <si>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</si>
  <si>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</si>
  <si>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</si>
  <si>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</si>
  <si>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</si>
  <si>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</si>
  <si>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</si>
  <si>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</si>
  <si>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</si>
  <si>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</si>
  <si>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</si>
  <si>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</si>
  <si>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</si>
  <si>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</si>
  <si>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</si>
  <si>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</si>
  <si>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</si>
  <si>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</si>
  <si>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</si>
  <si>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</si>
  <si>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</si>
  <si>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</si>
  <si>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</si>
  <si>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</si>
  <si>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</si>
  <si>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</si>
  <si>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</si>
  <si>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</si>
  <si>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</si>
  <si>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</si>
  <si>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</si>
  <si>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</si>
  <si>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</si>
  <si>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</si>
  <si>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</si>
  <si>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</si>
  <si>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</si>
  <si>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</si>
  <si>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</si>
  <si>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</si>
  <si>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</si>
  <si>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</si>
  <si>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</si>
  <si>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</si>
  <si>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</si>
  <si>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</si>
  <si>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</si>
  <si>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</si>
  <si>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</si>
  <si>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</si>
  <si>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</si>
  <si>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</si>
  <si>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</si>
  <si>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</si>
  <si>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</si>
  <si>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</si>
  <si>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</si>
  <si>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</si>
  <si>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</si>
  <si>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</si>
  <si>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</si>
  <si>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</si>
  <si>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</si>
  <si>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</si>
  <si>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</si>
  <si>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</si>
  <si>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</si>
  <si>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</si>
  <si>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</si>
  <si>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</si>
  <si>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</si>
  <si>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</si>
  <si>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</si>
  <si>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</si>
  <si>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</si>
  <si>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</si>
  <si>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</si>
  <si>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</si>
  <si>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</si>
  <si>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</si>
  <si>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</si>
  <si>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</si>
  <si>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</si>
  <si>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</si>
  <si>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</si>
  <si>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</si>
  <si>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</si>
  <si>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</si>
  <si>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</si>
  <si>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</si>
  <si>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</si>
  <si>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</si>
  <si>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</si>
  <si>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</si>
  <si>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</si>
  <si>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</si>
  <si>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</si>
  <si>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</si>
  <si>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</si>
  <si>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</si>
  <si>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</si>
  <si>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</si>
  <si>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</si>
  <si>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</si>
  <si>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</si>
  <si>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</si>
  <si>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</si>
  <si>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</si>
  <si>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</si>
  <si>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</si>
  <si>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</si>
  <si>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</si>
  <si>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</si>
  <si>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</si>
  <si>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</si>
  <si>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</si>
  <si>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</si>
  <si>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</si>
  <si>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</si>
  <si>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</si>
  <si>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</si>
  <si>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</si>
  <si>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</si>
  <si>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</si>
  <si>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</si>
  <si>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</si>
  <si>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</si>
  <si>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</si>
  <si>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</si>
  <si>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</si>
  <si>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</si>
  <si>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</si>
  <si>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</si>
  <si>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</si>
  <si>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</si>
  <si>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</si>
  <si>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</si>
  <si>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</si>
  <si>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</si>
  <si>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</si>
  <si>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</si>
  <si>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</si>
  <si>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</si>
  <si>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</si>
  <si>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</si>
  <si>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</si>
  <si>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</si>
  <si>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</si>
  <si>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</si>
  <si>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</si>
  <si>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</si>
  <si>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</si>
  <si>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</si>
  <si>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</si>
  <si>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</si>
  <si>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</si>
  <si>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</si>
  <si>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</si>
  <si>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</si>
  <si>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</si>
  <si>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</si>
  <si>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</si>
  <si>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</si>
  <si>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</si>
  <si>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</si>
  <si>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</si>
  <si>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</si>
  <si>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</si>
  <si>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</si>
  <si>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</si>
  <si>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</si>
  <si>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</si>
  <si>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</si>
  <si>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</si>
  <si>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</si>
  <si>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</si>
  <si>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</si>
  <si>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</si>
  <si>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</si>
  <si>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</si>
  <si>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</si>
  <si>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</si>
  <si>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</si>
  <si>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</si>
  <si>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</si>
  <si>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</si>
  <si>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</si>
  <si>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</si>
  <si>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</si>
  <si>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</si>
  <si>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</si>
  <si>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</si>
  <si>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</si>
  <si>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</si>
  <si>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</si>
  <si>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</si>
  <si>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</si>
  <si>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</si>
  <si>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</si>
  <si>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</si>
  <si>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</si>
  <si>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</si>
  <si>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</si>
  <si>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</si>
  <si>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</si>
  <si>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</si>
  <si>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</si>
  <si>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</si>
  <si>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</si>
  <si>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</si>
  <si>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</si>
  <si>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</si>
  <si>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</si>
  <si>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</si>
  <si>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</si>
  <si>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</si>
  <si>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</si>
  <si>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</si>
  <si>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</si>
  <si>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</si>
  <si>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</si>
  <si>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</si>
  <si>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</si>
  <si>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</si>
  <si>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</si>
  <si>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</si>
  <si>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</si>
  <si>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</si>
  <si>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</si>
  <si>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</si>
  <si>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</si>
  <si>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</si>
  <si>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</si>
  <si>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</si>
  <si>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</si>
  <si>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</si>
  <si>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</si>
  <si>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</si>
  <si>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</si>
  <si>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</si>
  <si>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</si>
  <si>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</si>
  <si>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</si>
  <si>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</si>
  <si>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</si>
  <si>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</si>
  <si>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</si>
  <si>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</si>
  <si>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</si>
  <si>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</si>
  <si>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</si>
  <si>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</si>
  <si>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</si>
  <si>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</si>
  <si>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</si>
  <si>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</si>
  <si>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</si>
  <si>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</si>
  <si>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</si>
  <si>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</si>
  <si>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</si>
  <si>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</si>
  <si>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</si>
  <si>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</si>
  <si>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</si>
  <si>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</si>
  <si>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</si>
  <si>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</si>
  <si>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</si>
  <si>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</si>
  <si>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</si>
  <si>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</si>
  <si>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</si>
  <si>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</si>
  <si>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</si>
  <si>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</si>
  <si>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</si>
  <si>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</si>
  <si>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</si>
  <si>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</si>
  <si>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</si>
  <si>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</si>
  <si>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</si>
  <si>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</si>
  <si>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</si>
  <si>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</si>
  <si>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</si>
  <si>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</si>
  <si>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</si>
  <si>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</si>
  <si>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</si>
  <si>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</si>
  <si>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</si>
  <si>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</si>
  <si>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</si>
  <si>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</si>
  <si>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</si>
  <si>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</si>
  <si>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</si>
  <si>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</si>
  <si>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</si>
  <si>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</si>
  <si>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</si>
  <si>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</si>
  <si>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</si>
  <si>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</si>
  <si>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</si>
  <si>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</si>
  <si>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</si>
  <si>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</si>
  <si>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</si>
  <si>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</si>
  <si>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</si>
  <si>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</si>
  <si>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</si>
  <si>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</si>
  <si>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</si>
  <si>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</si>
  <si>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</si>
  <si>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</si>
  <si>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</si>
  <si>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</si>
  <si>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</si>
  <si>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</si>
  <si>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</si>
  <si>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</si>
  <si>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</si>
  <si>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</si>
  <si>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</si>
  <si>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</si>
  <si>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</si>
  <si>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</si>
  <si>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</si>
  <si>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</si>
  <si>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</si>
  <si>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</si>
  <si>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</si>
  <si>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</si>
  <si>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</si>
  <si>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</si>
  <si>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</si>
  <si>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</si>
  <si>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</si>
  <si>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</si>
  <si>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</si>
  <si>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</si>
  <si>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</si>
  <si>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</si>
  <si>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</si>
  <si>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</si>
  <si>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</si>
  <si>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</si>
  <si>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</si>
  <si>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</si>
  <si>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</si>
  <si>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</si>
  <si>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</si>
  <si>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</si>
  <si>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</si>
  <si>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</si>
  <si>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</si>
  <si>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</si>
  <si>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</si>
  <si>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</si>
  <si>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</si>
  <si>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</si>
  <si>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</si>
  <si>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</si>
  <si>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</si>
  <si>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</si>
  <si>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</si>
  <si>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</si>
  <si>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</si>
  <si>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</si>
  <si>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</si>
  <si>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</si>
  <si>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</si>
  <si>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</si>
  <si>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</si>
  <si>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</si>
  <si>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</si>
  <si>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</si>
  <si>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</si>
  <si>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</si>
  <si>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</si>
  <si>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</si>
  <si>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</si>
  <si>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</si>
  <si>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</si>
  <si>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</si>
  <si>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</si>
  <si>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</si>
  <si>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</si>
  <si>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</si>
  <si>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</si>
  <si>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</si>
  <si>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</si>
  <si>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</si>
  <si>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</si>
  <si>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</si>
  <si>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</si>
  <si>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</si>
  <si>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</si>
  <si>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</si>
  <si>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</si>
  <si>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</si>
  <si>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</si>
  <si>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</si>
  <si>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</si>
  <si>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</si>
  <si>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</si>
  <si>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</si>
  <si>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</si>
  <si>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</si>
  <si>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</si>
  <si>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</si>
  <si>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</si>
  <si>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</si>
  <si>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</si>
  <si>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</si>
  <si>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</si>
  <si>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</si>
  <si>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</si>
  <si>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</si>
  <si>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</si>
  <si>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</si>
  <si>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</si>
  <si>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</si>
  <si>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</si>
  <si>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</si>
  <si>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</si>
  <si>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</si>
  <si>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</si>
  <si>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</si>
  <si>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</si>
  <si>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</si>
  <si>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</si>
  <si>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</si>
  <si>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</si>
  <si>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</si>
  <si>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</si>
  <si>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</si>
  <si>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</si>
  <si>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</si>
  <si>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</si>
  <si>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</si>
  <si>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</si>
  <si>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</si>
  <si>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</si>
  <si>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</si>
  <si>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</si>
  <si>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</si>
  <si>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</si>
  <si>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</si>
  <si>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</si>
  <si>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</si>
  <si>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</si>
  <si>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</si>
  <si>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</si>
  <si>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</si>
  <si>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</si>
  <si>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</si>
  <si>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</si>
  <si>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</si>
  <si>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</si>
  <si>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</si>
  <si>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</si>
  <si>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</si>
  <si>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</si>
  <si>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</si>
  <si>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</si>
  <si>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</si>
  <si>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</si>
  <si>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</si>
  <si>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</si>
  <si>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</si>
  <si>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</si>
  <si>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</si>
  <si>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</si>
  <si>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</si>
  <si>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</si>
  <si>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</si>
  <si>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</si>
  <si>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</si>
  <si>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</si>
  <si>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</si>
  <si>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</si>
  <si>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</si>
  <si>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</si>
  <si>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</si>
  <si>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</si>
  <si>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</si>
  <si>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</si>
  <si>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</si>
  <si>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</si>
  <si>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</si>
  <si>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</si>
  <si>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</si>
  <si>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</si>
  <si>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</si>
  <si>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</si>
  <si>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</si>
  <si>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</si>
  <si>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</si>
  <si>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</si>
  <si>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</si>
  <si>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</si>
  <si>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</si>
  <si>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</si>
  <si>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</si>
  <si>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</si>
  <si>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</si>
  <si>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</si>
  <si>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</si>
  <si>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</si>
  <si>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</si>
  <si>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</si>
  <si>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</si>
  <si>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</si>
  <si>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</si>
  <si>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</si>
  <si>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</si>
  <si>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</si>
  <si>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</si>
  <si>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</si>
  <si>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</si>
  <si>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</si>
  <si>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</si>
  <si>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</si>
  <si>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</si>
  <si>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</si>
  <si>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</si>
  <si>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</si>
  <si>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</si>
  <si>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</si>
  <si>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</si>
  <si>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</si>
  <si>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</si>
  <si>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</si>
  <si>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</si>
  <si>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</si>
  <si>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</si>
  <si>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</si>
  <si>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</si>
  <si>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</si>
  <si>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</si>
  <si>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</si>
  <si>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</si>
  <si>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</si>
  <si>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</si>
  <si>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</si>
  <si>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</si>
  <si>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</si>
  <si>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</si>
  <si>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</si>
  <si>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</si>
  <si>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</si>
  <si>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</si>
  <si>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</si>
  <si>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</si>
  <si>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</si>
  <si>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</si>
  <si>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</si>
  <si>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</si>
  <si>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</si>
  <si>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</si>
  <si>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</si>
  <si>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</si>
  <si>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</si>
  <si>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</si>
  <si>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</si>
  <si>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</si>
  <si>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</si>
  <si>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</si>
  <si>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</si>
  <si>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</si>
  <si>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</si>
  <si>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</si>
  <si>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</si>
  <si>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</si>
  <si>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</si>
  <si>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</si>
  <si>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</si>
  <si>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</si>
  <si>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</si>
  <si>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</si>
  <si>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</si>
  <si>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</si>
  <si>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</si>
  <si>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</si>
  <si>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</si>
  <si>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</si>
  <si>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</si>
  <si>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</si>
  <si>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</si>
  <si>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</si>
  <si>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</si>
  <si>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</si>
  <si>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</si>
  <si>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</si>
  <si>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</si>
  <si>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</si>
  <si>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</si>
  <si>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</si>
  <si>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</si>
  <si>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</si>
  <si>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</si>
  <si>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</si>
  <si>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</si>
  <si>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</si>
  <si>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</si>
  <si>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</si>
  <si>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</si>
  <si>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</si>
  <si>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</si>
  <si>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</si>
  <si>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</si>
  <si>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</si>
  <si>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</si>
  <si>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</si>
  <si>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</si>
  <si>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</si>
  <si>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</si>
  <si>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</si>
  <si>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</si>
  <si>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</si>
  <si>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</si>
  <si>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</si>
  <si>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</si>
  <si>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</si>
  <si>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</si>
  <si>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</si>
  <si>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</si>
  <si>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</si>
  <si>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</si>
  <si>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</si>
  <si>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</si>
  <si>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</si>
  <si>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</si>
  <si>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</si>
  <si>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</si>
  <si>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</si>
  <si>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</si>
  <si>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</si>
  <si>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</si>
  <si>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</si>
  <si>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</si>
  <si>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</si>
  <si>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26)</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</si>
  <si>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</si>
  <si>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</si>
  <si>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</si>
  <si>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</si>
  <si>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</si>
  <si>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</si>
  <si>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</si>
  <si>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</si>
  <si>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</si>
  <si>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</si>
  <si>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</si>
  <si>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</si>
  <si>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</si>
  <si>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</si>
  <si>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</si>
  <si>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</si>
  <si>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</si>
  <si>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</si>
  <si>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</si>
  <si>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</si>
  <si>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</si>
  <si>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</si>
  <si>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</si>
  <si>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</si>
  <si>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</si>
  <si>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</si>
  <si>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</si>
  <si>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</si>
  <si>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</si>
  <si>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</si>
  <si>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</si>
  <si>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</si>
  <si>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</si>
  <si>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</si>
  <si>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</si>
  <si>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</si>
  <si>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</si>
  <si>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</si>
  <si>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</si>
  <si>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</si>
  <si>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</si>
  <si>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</si>
  <si>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</si>
  <si>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</si>
  <si>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</si>
  <si>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</si>
  <si>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</si>
  <si>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</si>
  <si>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</si>
  <si>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</si>
  <si>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</si>
  <si>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</si>
  <si>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</si>
  <si>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</si>
  <si>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</si>
  <si>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</si>
  <si>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</si>
  <si>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</si>
  <si>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</si>
  <si>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</si>
  <si>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</si>
  <si>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</si>
  <si>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</si>
  <si>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</si>
  <si>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</si>
  <si>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</si>
  <si>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</si>
  <si>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</si>
  <si>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</si>
  <si>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</si>
  <si>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</si>
  <si>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</si>
  <si>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</si>
  <si>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</si>
  <si>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</si>
  <si>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</si>
  <si>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</si>
  <si>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</si>
  <si>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</si>
  <si>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</si>
  <si>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</si>
  <si>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</si>
  <si>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</si>
  <si>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</si>
  <si>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</si>
  <si>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</si>
  <si>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</si>
  <si>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</si>
  <si>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</si>
  <si>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</si>
  <si>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</si>
  <si>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</si>
  <si>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</si>
  <si>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</si>
  <si>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</si>
  <si>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</si>
  <si>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</si>
  <si>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</si>
  <si>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</si>
  <si>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</si>
  <si>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</si>
  <si>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</si>
  <si>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</si>
  <si>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</si>
  <si>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</si>
  <si>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</si>
  <si>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</si>
  <si>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</si>
  <si>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</si>
  <si>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</si>
  <si>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</si>
  <si>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</si>
  <si>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</si>
  <si>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</si>
  <si>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</si>
  <si>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</si>
  <si>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</si>
  <si>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</si>
  <si>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</si>
  <si>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</si>
  <si>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</si>
  <si>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</si>
  <si>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</si>
  <si>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</si>
  <si>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</si>
  <si>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</si>
  <si>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</si>
  <si>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</si>
  <si>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</si>
  <si>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</si>
  <si>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</si>
  <si>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</si>
  <si>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</si>
  <si>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</si>
  <si>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</si>
  <si>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</si>
  <si>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</si>
  <si>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</si>
  <si>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</si>
  <si>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</si>
  <si>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</si>
  <si>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</si>
  <si>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</si>
  <si>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</si>
  <si>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</si>
  <si>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</si>
  <si>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</si>
  <si>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</si>
  <si>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</si>
  <si>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</si>
  <si>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</si>
  <si>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</si>
  <si>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</si>
  <si>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</si>
  <si>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</si>
  <si>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</si>
  <si>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</si>
  <si>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</si>
  <si>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</si>
  <si>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</si>
  <si>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</si>
  <si>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</si>
  <si>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</si>
  <si>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</si>
  <si>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</si>
  <si>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</si>
  <si>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</si>
  <si>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</si>
  <si>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</si>
  <si>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</si>
  <si>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</si>
  <si>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</si>
  <si>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</si>
  <si>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</si>
  <si>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</si>
  <si>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</si>
  <si>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</si>
  <si>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</si>
  <si>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</si>
  <si>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</si>
  <si>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</si>
  <si>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</si>
  <si>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</si>
  <si>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</si>
  <si>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</si>
  <si>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</si>
  <si>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</si>
  <si>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</si>
  <si>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</si>
  <si>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</si>
  <si>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</si>
  <si>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</si>
  <si>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</si>
  <si>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</si>
  <si>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</si>
  <si>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</si>
  <si>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</si>
  <si>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</si>
  <si>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</si>
  <si>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</si>
  <si>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</si>
  <si>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</si>
  <si>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</si>
  <si>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</si>
  <si>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</si>
  <si>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</si>
  <si>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</si>
  <si>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</si>
  <si>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</si>
  <si>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</si>
  <si>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</si>
  <si>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</si>
  <si>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</si>
  <si>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</si>
  <si>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</si>
  <si>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</si>
  <si>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</si>
  <si>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</si>
  <si>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</si>
  <si>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</si>
  <si>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</si>
  <si>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</si>
  <si>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</si>
  <si>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</si>
  <si>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</si>
  <si>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</si>
  <si>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</si>
  <si>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</si>
  <si>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</si>
  <si>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</si>
  <si>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</si>
  <si>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</si>
  <si>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</si>
  <si>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</si>
  <si>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</si>
  <si>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</si>
  <si>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</si>
  <si>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</si>
  <si>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</si>
  <si>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</si>
  <si>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</si>
  <si>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</si>
  <si>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</si>
  <si>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</si>
  <si>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</si>
  <si>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</si>
  <si>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</si>
  <si>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</si>
  <si>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</si>
  <si>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</si>
  <si>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</si>
  <si>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</si>
  <si>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</si>
  <si>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</si>
  <si>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</si>
  <si>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</si>
  <si>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</si>
  <si>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</si>
  <si>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</si>
  <si>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</si>
  <si>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</si>
  <si>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</si>
  <si>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</si>
  <si>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</si>
  <si>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</si>
  <si>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</si>
  <si>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</si>
  <si>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</si>
  <si>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</si>
  <si>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</si>
  <si>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</si>
  <si>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</si>
  <si>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</si>
  <si>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</si>
  <si>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</si>
  <si>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</si>
  <si>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</si>
  <si>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</si>
  <si>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</si>
  <si>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</si>
  <si>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</si>
  <si>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</si>
  <si>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</si>
  <si>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</si>
  <si>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</si>
  <si>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</si>
  <si>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</si>
  <si>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</si>
  <si>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</si>
  <si>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</si>
  <si>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</si>
  <si>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</si>
  <si>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</si>
  <si>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</si>
  <si>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</si>
  <si>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</si>
  <si>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</si>
  <si>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</si>
  <si>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</si>
  <si>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</si>
  <si>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</si>
  <si>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</si>
  <si>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</si>
  <si>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</si>
  <si>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</si>
  <si>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</si>
  <si>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</si>
  <si>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</si>
  <si>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</si>
  <si>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</si>
  <si>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</si>
  <si>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</si>
  <si>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</si>
  <si>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</si>
  <si>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</si>
  <si>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</si>
  <si>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</si>
  <si>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</si>
  <si>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</si>
  <si>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</si>
  <si>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</si>
  <si>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</si>
  <si>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</si>
  <si>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</si>
  <si>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</si>
  <si>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</si>
  <si>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</si>
  <si>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</si>
  <si>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</si>
  <si>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</si>
  <si>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</si>
  <si>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</si>
  <si>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</si>
  <si>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</si>
  <si>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</si>
  <si>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</si>
  <si>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</si>
  <si>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</si>
  <si>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</si>
  <si>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</si>
  <si>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</si>
  <si>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</si>
  <si>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</si>
  <si>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</si>
  <si>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</si>
  <si>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</si>
  <si>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</si>
  <si>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</si>
  <si>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</si>
  <si>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</si>
  <si>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</si>
  <si>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</si>
  <si>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</si>
  <si>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</si>
  <si>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</si>
  <si>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</si>
  <si>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</si>
  <si>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</si>
  <si>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</si>
  <si>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</si>
  <si>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</si>
  <si>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</si>
  <si>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</si>
  <si>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</si>
  <si>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</si>
  <si>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</si>
  <si>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</si>
  <si>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</si>
  <si>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</si>
  <si>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</si>
  <si>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</si>
  <si>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</si>
  <si>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</si>
  <si>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</si>
  <si>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</si>
  <si>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</si>
  <si>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</si>
  <si>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</si>
  <si>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</si>
  <si>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</si>
  <si>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</si>
  <si>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</si>
  <si>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</si>
  <si>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</si>
  <si>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</si>
  <si>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</si>
  <si>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</si>
  <si>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</si>
  <si>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</si>
  <si>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</si>
  <si>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</si>
  <si>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</si>
  <si>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</si>
  <si>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</si>
  <si>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</si>
  <si>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</si>
  <si>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</si>
  <si>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</si>
  <si>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</si>
  <si>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</si>
  <si>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</si>
  <si>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</si>
  <si>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</si>
  <si>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</si>
  <si>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</si>
  <si>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</si>
  <si>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</si>
  <si>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</si>
  <si>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</si>
  <si>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</si>
  <si>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</si>
  <si>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</si>
  <si>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</si>
  <si>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</si>
  <si>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</si>
  <si>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</si>
  <si>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</si>
  <si>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</si>
  <si>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</si>
  <si>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</si>
  <si>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</si>
  <si>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</si>
  <si>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</si>
  <si>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</si>
  <si>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</si>
  <si>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</si>
  <si>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</si>
  <si>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</si>
  <si>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</si>
  <si>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</si>
  <si>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</si>
  <si>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</si>
  <si>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</si>
  <si>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</si>
  <si>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</si>
  <si>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</si>
  <si>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</si>
  <si>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</si>
  <si>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</si>
  <si>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</si>
  <si>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</si>
  <si>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</si>
  <si>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</si>
  <si>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</si>
  <si>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</si>
  <si>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</si>
  <si>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</si>
  <si>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</si>
  <si>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</si>
  <si>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</si>
  <si>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</si>
  <si>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</si>
  <si>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</si>
  <si>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</si>
  <si>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</si>
  <si>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</si>
  <si>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</si>
  <si>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</si>
  <si>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</si>
  <si>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</si>
  <si>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</si>
  <si>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</si>
  <si>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</si>
  <si>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</si>
  <si>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</si>
  <si>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</si>
  <si>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</si>
  <si>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</si>
  <si>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</si>
  <si>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</si>
  <si>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</si>
  <si>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</si>
  <si>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</si>
  <si>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</si>
  <si>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</si>
  <si>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</si>
  <si>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</si>
  <si>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</si>
  <si>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</si>
  <si>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</si>
  <si>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</si>
  <si>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</si>
  <si>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</si>
  <si>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</si>
  <si>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</si>
  <si>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</si>
  <si>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</si>
  <si>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</si>
  <si>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</si>
  <si>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</si>
  <si>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</si>
  <si>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</si>
  <si>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</si>
  <si>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</si>
  <si>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</si>
  <si>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</si>
  <si>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</si>
  <si>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</si>
  <si>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</si>
  <si>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</si>
  <si>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</si>
  <si>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</si>
  <si>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</si>
  <si>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</si>
  <si>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</si>
  <si>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</si>
  <si>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</si>
  <si>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</si>
  <si>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</si>
  <si>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</si>
  <si>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</si>
  <si>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</si>
  <si>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</si>
  <si>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</si>
  <si>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</si>
  <si>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</si>
  <si>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</si>
  <si>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</si>
  <si>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</si>
  <si>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</si>
  <si>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</si>
  <si>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</si>
  <si>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</si>
  <si>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</si>
  <si>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</si>
  <si>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</si>
  <si>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</si>
  <si>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</si>
  <si>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</si>
  <si>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</si>
  <si>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</si>
  <si>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</si>
  <si>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</si>
  <si>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</si>
  <si>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</si>
  <si>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</si>
  <si>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</si>
  <si>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</si>
  <si>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</si>
  <si>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</si>
  <si>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</si>
  <si>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</si>
  <si>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</si>
  <si>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</si>
  <si>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</si>
  <si>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</si>
  <si>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</si>
  <si>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</si>
  <si>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</si>
  <si>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</si>
  <si>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</si>
  <si>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</si>
  <si>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</si>
  <si>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</si>
  <si>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</si>
  <si>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</si>
  <si>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</si>
  <si>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</si>
  <si>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</si>
  <si>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</si>
  <si>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</si>
  <si>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</si>
  <si>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</si>
  <si>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</si>
  <si>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</si>
  <si>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</si>
  <si>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</si>
  <si>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</si>
  <si>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</si>
  <si>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</si>
  <si>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</si>
  <si>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</si>
  <si>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</si>
  <si>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</si>
  <si>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</si>
  <si>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</si>
  <si>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</si>
  <si>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</si>
  <si>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</si>
  <si>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</si>
  <si>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</si>
  <si>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</si>
  <si>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</si>
  <si>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</si>
  <si>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</si>
  <si>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</si>
  <si>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</si>
  <si>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</si>
  <si>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</si>
  <si>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</si>
  <si>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</si>
  <si>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</si>
  <si>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</si>
  <si>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</si>
  <si>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</si>
  <si>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</si>
  <si>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</si>
  <si>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</si>
  <si>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</si>
  <si>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</si>
  <si>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</si>
  <si>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</si>
  <si>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</si>
  <si>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</si>
  <si>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</si>
  <si>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</si>
  <si>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</si>
  <si>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</si>
  <si>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</si>
  <si>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</si>
  <si>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</si>
  <si>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</si>
  <si>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</si>
  <si>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</si>
  <si>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</si>
  <si>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</si>
  <si>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</si>
  <si>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</si>
  <si>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</si>
  <si>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</si>
  <si>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</si>
  <si>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</si>
  <si>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</si>
  <si>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</si>
  <si>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</si>
  <si>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</si>
  <si>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</si>
  <si>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</si>
  <si>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</si>
  <si>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</si>
  <si>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</si>
  <si>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</si>
  <si>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</si>
  <si>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</si>
  <si>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</si>
  <si>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</si>
  <si>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</si>
  <si>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</si>
  <si>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</si>
  <si>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</si>
  <si>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</si>
  <si>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</si>
  <si>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</si>
  <si>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</si>
  <si>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</si>
  <si>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</si>
  <si>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</si>
  <si>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</si>
  <si>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</si>
  <si>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</si>
  <si>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</si>
  <si>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</si>
  <si>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</si>
  <si>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</si>
  <si>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</si>
  <si>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</si>
  <si>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</si>
  <si>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</si>
  <si>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</si>
  <si>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</si>
  <si>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</si>
  <si>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</si>
  <si>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</si>
  <si>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</si>
  <si>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</si>
  <si>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</si>
  <si>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</si>
  <si>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</si>
  <si>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</si>
  <si>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</si>
  <si>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</si>
  <si>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</si>
  <si>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</si>
  <si>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</si>
  <si>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</si>
  <si>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</si>
  <si>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</si>
  <si>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</si>
  <si>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</si>
  <si>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</si>
  <si>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</si>
  <si>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</si>
  <si>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</si>
  <si>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</si>
  <si>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</si>
  <si>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</si>
  <si>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</si>
  <si>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</si>
  <si>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</si>
  <si>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</si>
  <si>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</si>
  <si>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</si>
  <si>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</si>
  <si>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</si>
  <si>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</si>
  <si>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</si>
  <si>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</si>
  <si>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</si>
  <si>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</si>
  <si>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</si>
  <si>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</si>
  <si>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</si>
  <si>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</si>
  <si>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</si>
  <si>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</si>
  <si>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</si>
  <si>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</si>
  <si>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</si>
  <si>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</si>
  <si>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</si>
  <si>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</si>
  <si>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</si>
  <si>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</si>
  <si>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</si>
  <si>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</si>
  <si>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</si>
  <si>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</si>
  <si>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</si>
  <si>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</si>
  <si>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</si>
  <si>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</si>
  <si>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</si>
  <si>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</si>
  <si>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</si>
  <si>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</si>
  <si>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</si>
  <si>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</si>
  <si>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</si>
  <si>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</si>
  <si>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</si>
  <si>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</si>
  <si>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</si>
  <si>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</si>
  <si>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</si>
  <si>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</si>
  <si>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</si>
  <si>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</si>
  <si>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</si>
  <si>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</si>
  <si>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</si>
  <si>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</si>
  <si>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</si>
  <si>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</si>
  <si>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</si>
  <si>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</si>
  <si>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</si>
  <si>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</si>
  <si>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</si>
  <si>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</si>
  <si>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</si>
  <si>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</si>
  <si>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</si>
  <si>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</si>
  <si>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</si>
  <si>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</si>
  <si>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</si>
  <si>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</si>
  <si>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</si>
  <si>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</si>
  <si>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</si>
  <si>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</si>
  <si>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</si>
  <si>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</si>
  <si>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</si>
  <si>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</si>
  <si>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</si>
  <si>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</si>
  <si>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</si>
  <si>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</si>
  <si>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</si>
  <si>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</si>
  <si>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</si>
  <si>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</si>
  <si>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</si>
  <si>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</si>
  <si>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</si>
  <si>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</si>
  <si>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</si>
  <si>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</si>
  <si>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</si>
  <si>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</si>
  <si>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</si>
  <si>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</si>
  <si>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</si>
  <si>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</si>
  <si>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</si>
  <si>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</si>
  <si>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</si>
  <si>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</si>
  <si>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</si>
  <si>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</si>
  <si>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</si>
  <si>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</si>
  <si>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</si>
  <si>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</si>
  <si>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</si>
  <si>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</si>
  <si>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</si>
  <si>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</si>
  <si>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</si>
  <si>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</si>
  <si>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</si>
  <si>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</si>
  <si>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</si>
  <si>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</si>
  <si>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</si>
  <si>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</si>
  <si>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</si>
  <si>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</si>
  <si>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</si>
  <si>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</si>
  <si>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</si>
  <si>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</si>
  <si>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</si>
  <si>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</si>
  <si>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</si>
  <si>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</si>
  <si>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</si>
  <si>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</si>
  <si>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</si>
  <si>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</si>
  <si>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</si>
  <si>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</si>
  <si>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</si>
  <si>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</si>
  <si>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</si>
  <si>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</si>
  <si>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</si>
  <si>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</si>
  <si>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</si>
  <si>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</si>
  <si>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</si>
  <si>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</si>
  <si>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</si>
  <si>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</si>
  <si>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</si>
  <si>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</si>
  <si>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</si>
  <si>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</si>
  <si>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</si>
  <si>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</si>
  <si>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</si>
  <si>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</si>
  <si>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</si>
  <si>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</si>
  <si>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</si>
  <si>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</si>
  <si>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</si>
  <si>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</si>
  <si>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</si>
  <si>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</si>
  <si>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</si>
  <si>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</si>
  <si>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</si>
  <si>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</si>
  <si>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</si>
  <si>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</si>
  <si>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</si>
  <si>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</si>
  <si>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</si>
  <si>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</si>
  <si>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</si>
  <si>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</si>
  <si>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</si>
  <si>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</si>
  <si>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</si>
  <si>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</si>
  <si>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</si>
  <si>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</si>
  <si>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</si>
  <si>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</si>
  <si>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</si>
  <si>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</si>
  <si>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</si>
  <si>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</si>
  <si>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</si>
  <si>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</si>
  <si>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</si>
  <si>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</si>
  <si>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</si>
  <si>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</si>
  <si>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</si>
  <si>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</si>
  <si>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</si>
  <si>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</si>
  <si>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</si>
  <si>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</si>
  <si>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</si>
  <si>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</si>
  <si>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</si>
  <si>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</si>
  <si>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</si>
  <si>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</si>
  <si>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</si>
  <si>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</si>
  <si>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</si>
  <si>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</si>
  <si>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</si>
  <si>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</si>
  <si>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</si>
  <si>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</si>
  <si>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</si>
  <si>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</si>
  <si>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</si>
  <si>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</si>
  <si>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</si>
  <si>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</si>
  <si>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</si>
  <si>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</si>
  <si>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</si>
  <si>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</si>
  <si>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</si>
  <si>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</si>
  <si>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</si>
  <si>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</si>
  <si>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</si>
  <si>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</si>
  <si>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</si>
  <si>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</si>
  <si>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</si>
  <si>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</si>
  <si>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</si>
  <si>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</si>
  <si>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</si>
  <si>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</si>
  <si>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</si>
  <si>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</si>
  <si>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</si>
  <si>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</si>
  <si>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</si>
  <si>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</si>
  <si>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</si>
  <si>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</si>
  <si>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</si>
  <si>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</si>
  <si>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</si>
  <si>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</si>
  <si>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</si>
  <si>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</si>
  <si>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</si>
  <si>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</si>
  <si>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</si>
  <si>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</si>
  <si>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</si>
  <si>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</si>
  <si>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</si>
  <si>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</si>
  <si>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</si>
  <si>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</si>
  <si>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</si>
  <si>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</si>
  <si>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</si>
  <si>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</si>
  <si>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</si>
  <si>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</si>
  <si>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</si>
  <si>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</si>
  <si>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</si>
  <si>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</si>
  <si>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</si>
  <si>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</si>
  <si>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</si>
  <si>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</si>
  <si>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</si>
  <si>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</si>
  <si>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</si>
  <si>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</si>
  <si>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</si>
  <si>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</si>
  <si>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</si>
  <si>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</si>
  <si>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</si>
  <si>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</si>
  <si>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</si>
  <si>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</si>
  <si>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</si>
  <si>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</si>
  <si>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</si>
  <si>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</si>
  <si>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</si>
  <si>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</si>
  <si>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</si>
  <si>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</si>
  <si>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</si>
  <si>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</si>
  <si>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</si>
  <si>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</si>
  <si>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</si>
  <si>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</si>
  <si>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</si>
  <si>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</si>
  <si>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</si>
  <si>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</si>
  <si>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</si>
  <si>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</si>
  <si>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</si>
  <si>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</si>
  <si>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</si>
  <si>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</si>
  <si>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</si>
  <si>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</si>
  <si>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</si>
  <si>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</si>
  <si>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</si>
  <si>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</si>
  <si>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</si>
  <si>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</si>
  <si>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</si>
  <si>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</si>
  <si>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</si>
  <si>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</si>
  <si>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</si>
  <si>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</si>
  <si>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</si>
  <si>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</si>
  <si>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</si>
  <si>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</si>
  <si>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</si>
  <si>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</si>
  <si>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</si>
  <si>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</si>
  <si>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</si>
  <si>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</si>
  <si>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</si>
  <si>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</si>
  <si>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</si>
  <si>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</si>
  <si>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</si>
  <si>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</si>
  <si>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</si>
  <si>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</si>
  <si>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</si>
  <si>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</si>
  <si>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</si>
  <si>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</si>
  <si>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</si>
  <si>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</si>
  <si>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</si>
  <si>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</si>
  <si>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</si>
  <si>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</si>
  <si>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</si>
  <si>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</si>
  <si>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</si>
  <si>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</si>
  <si>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</si>
  <si>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</si>
  <si>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</si>
  <si>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</si>
  <si>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</si>
  <si>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</si>
  <si>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</si>
  <si>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</si>
  <si>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</si>
  <si>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</si>
  <si>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</si>
  <si>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</si>
  <si>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</si>
  <si>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</si>
  <si>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</si>
  <si>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</si>
  <si>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</si>
  <si>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</si>
  <si>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</si>
  <si>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</si>
  <si>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</si>
  <si>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</si>
  <si>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</si>
  <si>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</si>
  <si>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</si>
  <si>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</si>
  <si>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</si>
  <si>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</si>
  <si>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</si>
  <si>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</si>
  <si>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</si>
  <si>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</si>
  <si>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</si>
  <si>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</si>
  <si>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</si>
  <si>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</si>
  <si>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</si>
  <si>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</si>
  <si>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</si>
  <si>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</si>
  <si>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</si>
  <si>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</si>
  <si>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</si>
  <si>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</si>
  <si>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</si>
  <si>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</si>
  <si>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</si>
  <si>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</si>
  <si>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</si>
  <si>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</si>
  <si>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</si>
  <si>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</si>
  <si>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</si>
  <si>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</si>
  <si>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</si>
  <si>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</si>
  <si>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</si>
  <si>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</si>
  <si>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</si>
  <si>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</si>
  <si>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</si>
  <si>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</si>
  <si>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</si>
  <si>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</si>
  <si>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</si>
  <si>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</si>
  <si>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</si>
  <si>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</si>
  <si>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</si>
  <si>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</si>
  <si>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</si>
  <si>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</si>
  <si>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</si>
  <si>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</si>
  <si>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</si>
  <si>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</si>
  <si>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</si>
  <si>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</si>
  <si>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</si>
  <si>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</si>
  <si>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</si>
  <si>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</si>
  <si>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</si>
  <si>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</si>
  <si>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</si>
  <si>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</si>
  <si>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</si>
  <si>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</si>
  <si>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</si>
  <si>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</si>
  <si>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</si>
  <si>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</si>
  <si>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</si>
  <si>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</si>
  <si>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</si>
  <si>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</si>
  <si>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</si>
  <si>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</si>
  <si>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</si>
  <si>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</si>
  <si>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</si>
  <si>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</si>
  <si>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</si>
  <si>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</si>
  <si>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</si>
  <si>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</si>
  <si>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</si>
  <si>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</si>
  <si>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</si>
  <si>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</si>
  <si>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</si>
  <si>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</si>
  <si>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</si>
  <si>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</si>
  <si>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</si>
  <si>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</si>
  <si>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</si>
  <si>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</si>
  <si>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</si>
  <si>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</si>
  <si>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</si>
  <si>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</si>
  <si>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</si>
  <si>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</si>
  <si>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</si>
  <si>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</si>
  <si>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</si>
  <si>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</si>
  <si>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</si>
  <si>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</si>
  <si>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</si>
  <si>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</si>
  <si>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</si>
  <si>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</si>
  <si>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</si>
  <si>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</si>
  <si>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</si>
  <si>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</si>
  <si>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</si>
  <si>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</si>
  <si>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</si>
  <si>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</si>
  <si>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</si>
  <si>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</si>
  <si>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</si>
  <si>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</si>
  <si>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</si>
  <si>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</si>
  <si>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</si>
  <si>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</si>
  <si>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</si>
  <si>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</si>
  <si>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</si>
  <si>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</si>
  <si>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</si>
  <si>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</si>
  <si>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</si>
  <si>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</si>
  <si>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</si>
  <si>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</si>
  <si>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</si>
  <si>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</si>
  <si>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</si>
  <si>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</si>
  <si>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</si>
  <si>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</si>
  <si>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</si>
  <si>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</si>
  <si>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</si>
  <si>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</si>
  <si>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</si>
  <si>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</si>
  <si>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</si>
  <si>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</si>
  <si>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</si>
  <si>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</si>
  <si>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</si>
  <si>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</si>
  <si>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</si>
  <si>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</si>
  <si>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</si>
  <si>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</si>
  <si>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</si>
  <si>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</si>
  <si>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</si>
  <si>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</si>
  <si>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</si>
  <si>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</si>
  <si>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</si>
  <si>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</si>
  <si>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</si>
  <si>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</si>
  <si>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</si>
  <si>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</si>
  <si>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</si>
  <si>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</si>
  <si>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</si>
  <si>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</si>
  <si>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</si>
  <si>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</si>
  <si>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</si>
  <si>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</si>
  <si>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</si>
  <si>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</si>
  <si>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</si>
  <si>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</si>
  <si>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</si>
  <si>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</si>
  <si>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</si>
  <si>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</si>
  <si>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</si>
  <si>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</si>
  <si>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</si>
  <si>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</si>
  <si>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</si>
  <si>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</si>
  <si>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</si>
  <si>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</si>
  <si>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</si>
  <si>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</si>
  <si>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</si>
  <si>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</si>
  <si>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</si>
  <si>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</si>
  <si>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</si>
  <si>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</si>
  <si>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</si>
  <si>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</si>
  <si>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</si>
  <si>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</si>
  <si>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</si>
  <si>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</si>
  <si>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</si>
  <si>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</si>
  <si>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</si>
  <si>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</si>
  <si>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</si>
  <si>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</si>
  <si>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</si>
  <si>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</si>
  <si>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</si>
  <si>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</si>
  <si>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</si>
  <si>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</si>
  <si>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</si>
  <si>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</si>
  <si>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</si>
  <si>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</si>
  <si>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</si>
  <si>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</si>
  <si>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</si>
  <si>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</si>
  <si>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</si>
  <si>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</si>
  <si>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</si>
  <si>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</si>
  <si>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</si>
  <si>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</si>
  <si>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</si>
  <si>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</si>
  <si>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</si>
  <si>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</si>
  <si>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</si>
  <si>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</si>
  <si>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</si>
  <si>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</si>
  <si>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</si>
  <si>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</si>
  <si>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</si>
  <si>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</si>
  <si>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</si>
  <si>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</si>
  <si>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</si>
  <si>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</si>
  <si>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</si>
  <si>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</si>
  <si>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</si>
  <si>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</si>
  <si>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</si>
  <si>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</si>
  <si>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</si>
  <si>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</si>
  <si>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</si>
  <si>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</si>
  <si>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</si>
  <si>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</si>
  <si>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</si>
  <si>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</si>
  <si>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</si>
  <si>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</si>
  <si>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</si>
  <si>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</si>
  <si>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</si>
  <si>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</si>
  <si>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</si>
  <si>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</si>
  <si>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</si>
  <si>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</si>
  <si>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</si>
  <si>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</si>
  <si>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</si>
  <si>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</si>
  <si>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</si>
  <si>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</si>
  <si>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</si>
  <si>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</si>
  <si>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</si>
  <si>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</si>
  <si>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</si>
  <si>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</si>
  <si>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</si>
  <si>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</si>
  <si>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</si>
  <si>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</si>
  <si>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</si>
  <si>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</si>
  <si>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</si>
  <si>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</si>
  <si>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</si>
  <si>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</si>
  <si>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</si>
  <si>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</si>
  <si>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</si>
  <si>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</si>
  <si>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</si>
  <si>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</si>
  <si>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</si>
  <si>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</si>
  <si>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</si>
  <si>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</si>
  <si>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</si>
  <si>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</si>
  <si>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</si>
  <si>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</si>
  <si>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</si>
  <si>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</si>
  <si>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</si>
  <si>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</si>
  <si>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</si>
  <si>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</si>
  <si>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</si>
  <si>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</si>
  <si>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</si>
  <si>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</si>
  <si>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</si>
  <si>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</si>
  <si>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</si>
  <si>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</si>
  <si>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</si>
  <si>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</si>
  <si>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</si>
  <si>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</si>
  <si>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</si>
  <si>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</si>
  <si>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</si>
  <si>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</si>
  <si>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</si>
  <si>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</si>
  <si>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</si>
  <si>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</si>
  <si>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</si>
  <si>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</si>
  <si>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</si>
  <si>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</si>
  <si>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</si>
  <si>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</si>
  <si>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</si>
  <si>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</si>
  <si>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</si>
  <si>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</si>
  <si>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</si>
  <si>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</si>
  <si>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</si>
  <si>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</si>
  <si>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</si>
  <si>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</si>
  <si>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</si>
  <si>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</si>
  <si>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</si>
  <si>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</si>
  <si>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</si>
  <si>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</si>
  <si>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</si>
  <si>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</si>
  <si>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</si>
  <si>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</si>
  <si>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</si>
  <si>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</si>
  <si>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</si>
  <si>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</si>
  <si>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</si>
  <si>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</si>
  <si>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</si>
  <si>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</si>
  <si>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</si>
  <si>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</si>
  <si>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</si>
  <si>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</si>
  <si>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</si>
  <si>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</si>
  <si>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</si>
  <si>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</si>
  <si>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</si>
  <si>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</si>
  <si>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</si>
  <si>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</si>
  <si>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</si>
  <si>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</si>
  <si>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</si>
  <si>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</si>
  <si>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</si>
  <si>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</si>
  <si>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</si>
  <si>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</si>
  <si>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</si>
  <si>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</si>
  <si>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</si>
  <si>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</si>
  <si>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</si>
  <si>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</si>
  <si>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</si>
  <si>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</si>
  <si>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</si>
  <si>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</si>
  <si>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</si>
  <si>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</si>
  <si>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</si>
  <si>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</si>
  <si>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</si>
  <si>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</si>
  <si>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</si>
  <si>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</si>
  <si>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</si>
  <si>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</si>
  <si>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</si>
  <si>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</si>
  <si>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</si>
  <si>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</si>
  <si>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</si>
  <si>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</si>
  <si>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</si>
  <si>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</si>
  <si>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</si>
  <si>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</si>
  <si>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</si>
  <si>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</si>
  <si>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</si>
  <si>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</si>
  <si>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</si>
  <si>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</si>
  <si>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</si>
  <si>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</si>
  <si>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</si>
  <si>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</si>
  <si>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</si>
  <si>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</si>
  <si>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</si>
  <si>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</si>
  <si>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</si>
  <si>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</si>
  <si>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</si>
  <si>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</si>
  <si>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</si>
  <si>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</si>
  <si>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</si>
  <si>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</si>
  <si>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</si>
  <si>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</si>
  <si>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</si>
  <si>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</si>
  <si>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</si>
  <si>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</si>
  <si>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</si>
  <si>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</si>
  <si>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</si>
  <si>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</si>
  <si>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</si>
  <si>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</si>
  <si>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</si>
  <si>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</si>
  <si>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</si>
  <si>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</si>
  <si>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</si>
  <si>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</si>
  <si>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</si>
  <si>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</si>
  <si>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</si>
  <si>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</si>
  <si>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</si>
  <si>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</si>
  <si>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</si>
  <si>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</si>
  <si>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</si>
  <si>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</si>
  <si>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</si>
  <si>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</si>
  <si>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</si>
  <si>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</si>
  <si>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</si>
  <si>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</si>
  <si>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</si>
  <si>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</si>
  <si>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</si>
  <si>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</si>
  <si>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</si>
  <si>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</si>
  <si>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</si>
  <si>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</si>
  <si>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</si>
  <si>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</si>
  <si>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</si>
  <si>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</si>
  <si>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</si>
  <si>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</si>
  <si>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</si>
  <si>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</si>
  <si>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</si>
  <si>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</si>
  <si>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</si>
  <si>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</si>
  <si>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</si>
  <si>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</si>
  <si>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</si>
  <si>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</si>
  <si>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</si>
  <si>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</si>
  <si>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</si>
  <si>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</si>
  <si>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</si>
  <si>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</si>
  <si>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</si>
  <si>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</si>
  <si>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</si>
  <si>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</si>
  <si>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</si>
  <si>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</si>
  <si>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</si>
  <si>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</si>
  <si>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</si>
  <si>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</si>
  <si>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</si>
  <si>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</si>
  <si>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</si>
  <si>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</si>
  <si>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</si>
  <si>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</si>
  <si>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</si>
  <si>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</si>
  <si>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</si>
  <si>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</si>
  <si>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</si>
  <si>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</si>
  <si>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</si>
  <si>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</si>
  <si>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</si>
  <si>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</si>
  <si>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</si>
  <si>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</si>
  <si>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</si>
  <si>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</si>
  <si>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</si>
  <si>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</si>
  <si>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</si>
  <si>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</si>
  <si>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</si>
  <si>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</si>
  <si>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</si>
  <si>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</si>
  <si>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</si>
  <si>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</si>
  <si>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</si>
  <si>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</si>
  <si>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</si>
  <si>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</si>
  <si>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</si>
  <si>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</si>
  <si>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</si>
  <si>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</si>
  <si>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</si>
  <si>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</si>
  <si>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</si>
  <si>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</si>
  <si>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</si>
  <si>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</si>
  <si>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</si>
  <si>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</si>
  <si>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</si>
  <si>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</si>
  <si>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</si>
  <si>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</si>
  <si>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</si>
  <si>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</si>
  <si>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</si>
  <si>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</si>
  <si>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</si>
  <si>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</si>
  <si>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</si>
  <si>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</si>
  <si>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</si>
  <si>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</si>
  <si>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</si>
  <si>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</si>
  <si>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</si>
  <si>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</si>
  <si>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</si>
  <si>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</si>
  <si>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</si>
  <si>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</si>
  <si>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</si>
  <si>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</si>
  <si>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</si>
  <si>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</si>
  <si>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</si>
  <si>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</si>
  <si>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</si>
  <si>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</si>
  <si>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</si>
  <si>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</si>
  <si>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</si>
  <si>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</si>
  <si>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</si>
  <si>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</si>
  <si>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</si>
  <si>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</si>
  <si>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</si>
  <si>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</si>
  <si>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</si>
  <si>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</si>
  <si>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</si>
  <si>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</si>
  <si>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</si>
  <si>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</si>
  <si>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</si>
  <si>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</si>
  <si>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</si>
  <si>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</si>
  <si>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</si>
  <si>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</si>
  <si>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</si>
  <si>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</si>
  <si>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</si>
  <si>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</si>
  <si>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</si>
  <si>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</si>
  <si>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</si>
  <si>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</si>
  <si>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</si>
  <si>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</si>
  <si>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</si>
  <si>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</si>
  <si>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</si>
  <si>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</si>
  <si>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</si>
  <si>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</si>
  <si>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</si>
  <si>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</si>
  <si>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</si>
  <si>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</si>
  <si>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</si>
  <si>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</si>
  <si>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</si>
  <si>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</si>
  <si>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</si>
  <si>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</si>
  <si>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</si>
  <si>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</si>
  <si>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</si>
  <si>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</si>
  <si>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</si>
  <si>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</si>
  <si>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</si>
  <si>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</si>
  <si>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</si>
  <si>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</si>
  <si>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</si>
  <si>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</si>
  <si>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</si>
  <si>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</si>
  <si>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</si>
  <si>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</si>
  <si>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</si>
  <si>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</si>
  <si>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</si>
  <si>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</si>
  <si>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</si>
  <si>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</si>
  <si>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</si>
  <si>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</si>
  <si>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</si>
  <si>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</si>
  <si>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</si>
  <si>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</si>
  <si>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</si>
  <si>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</si>
  <si>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</si>
  <si>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</si>
  <si>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</si>
  <si>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</si>
  <si>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</si>
  <si>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</si>
  <si>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</si>
  <si>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</si>
  <si>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</si>
  <si>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</si>
  <si>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</si>
  <si>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</si>
  <si>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</si>
  <si>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</si>
  <si>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</si>
  <si>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</si>
  <si>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</si>
  <si>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</si>
  <si>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</si>
  <si>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</si>
  <si>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</si>
  <si>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</si>
  <si>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</si>
  <si>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</si>
  <si>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</si>
  <si>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注）</t>
  </si>
  <si>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</si>
  <si>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</si>
  <si>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</si>
  <si>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</si>
  <si>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</si>
  <si>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</si>
  <si>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　（２）</t>
    <phoneticPr fontId="4"/>
  </si>
  <si>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</si>
  <si>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</si>
  <si>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</si>
  <si>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完了検査追加説明書</t>
    <rPh sb="0" eb="2">
      <t>カンリョウ</t>
    </rPh>
    <rPh sb="2" eb="4">
      <t>ケンサ</t>
    </rPh>
    <rPh sb="4" eb="6">
      <t>ツイカ</t>
    </rPh>
    <rPh sb="6" eb="8">
      <t>セツメイ</t>
    </rPh>
    <rPh sb="8" eb="9">
      <t>ショ</t>
    </rPh>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</si>
  <si>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</si>
  <si>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</si>
  <si>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</si>
  <si>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</si>
  <si>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</si>
  <si>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</si>
  <si>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</si>
  <si>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</si>
  <si>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</si>
  <si>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</si>
  <si>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</si>
  <si>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</si>
  <si>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</si>
  <si>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</si>
  <si>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</si>
  <si>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</si>
  <si>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</si>
  <si>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</si>
  <si>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</si>
  <si>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</si>
  <si>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</si>
  <si>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</si>
  <si>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</si>
  <si>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</si>
  <si>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</si>
  <si>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</si>
  <si>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</si>
  <si>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</si>
  <si>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</si>
  <si>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</si>
  <si>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</si>
  <si>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</si>
  <si>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</si>
  <si>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</si>
  <si>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</si>
  <si>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</si>
  <si>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</si>
  <si>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</si>
  <si>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</si>
  <si>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</si>
  <si>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</si>
  <si>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</si>
  <si>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</si>
  <si>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</si>
  <si>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</si>
  <si>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</si>
  <si>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</si>
  <si>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</si>
  <si>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</si>
  <si>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</si>
  <si>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</si>
  <si>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</si>
  <si>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</si>
  <si>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</si>
  <si>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</si>
  <si>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</si>
  <si>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</si>
  <si>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</si>
  <si>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</si>
  <si>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</si>
  <si>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</si>
  <si>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</si>
  <si>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</si>
  <si>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</si>
  <si>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</si>
  <si>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</si>
  <si>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</si>
  <si>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</si>
  <si>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</si>
  <si>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</si>
  <si>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</si>
  <si>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</si>
  <si>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</si>
  <si>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</si>
  <si>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</si>
  <si>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</si>
  <si>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</si>
  <si>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</si>
  <si>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</si>
  <si>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</si>
  <si>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</si>
  <si>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</si>
  <si>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</si>
  <si>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</si>
  <si>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</si>
  <si>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</si>
  <si>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</si>
  <si>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</si>
  <si>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</si>
  <si>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</si>
  <si>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</si>
  <si>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</si>
  <si>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</si>
  <si>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</si>
  <si>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</si>
  <si>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</si>
  <si>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</si>
  <si>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</si>
  <si>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</si>
  <si>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</si>
  <si>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</si>
  <si>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</si>
  <si>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</si>
  <si>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</si>
  <si>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</si>
  <si>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</si>
  <si>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</si>
  <si>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</si>
  <si>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</si>
  <si>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</si>
  <si>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</si>
  <si>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</si>
  <si>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</si>
  <si>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</si>
  <si>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</si>
  <si>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</si>
  <si>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</si>
  <si>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</si>
  <si>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</si>
  <si>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</si>
  <si>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</si>
  <si>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</si>
  <si>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</si>
  <si>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</si>
  <si>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</si>
  <si>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</si>
  <si>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</si>
  <si>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</si>
  <si>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</si>
  <si>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</si>
  <si>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</si>
  <si>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</si>
  <si>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</si>
  <si>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</si>
  <si>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</si>
  <si>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</si>
  <si>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</si>
  <si>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</si>
  <si>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</si>
  <si>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</si>
  <si>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</si>
  <si>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</si>
  <si>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</si>
  <si>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</si>
  <si>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</si>
  <si>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</si>
  <si>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</si>
  <si>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</si>
  <si>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</si>
  <si>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</si>
  <si>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</si>
  <si>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</si>
  <si>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</si>
  <si>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</si>
  <si>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</si>
  <si>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</si>
  <si>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</si>
  <si>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</si>
  <si>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</si>
  <si>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</si>
  <si>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</si>
  <si>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</si>
  <si>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</si>
  <si>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</si>
  <si>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</si>
  <si>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</si>
  <si>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</si>
  <si>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</si>
  <si>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</si>
  <si>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</si>
  <si>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</si>
  <si>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</si>
  <si>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</si>
  <si>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</si>
  <si>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</si>
  <si>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</si>
  <si>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</si>
  <si>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</si>
  <si>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</si>
  <si>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</si>
  <si>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</si>
  <si>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</si>
  <si>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</si>
  <si>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</si>
  <si>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</si>
  <si>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</si>
  <si>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</si>
  <si>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</si>
  <si>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</si>
  <si>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</si>
  <si>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</si>
  <si>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</si>
  <si>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</si>
  <si>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</si>
  <si>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</si>
  <si>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</si>
  <si>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</si>
  <si>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</si>
  <si>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</si>
  <si>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</si>
  <si>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</si>
  <si>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</si>
  <si>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</si>
  <si>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</si>
  <si>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</si>
  <si>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</si>
  <si>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</si>
  <si>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</si>
  <si>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</si>
  <si>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</si>
  <si>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</si>
  <si>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</si>
  <si>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</si>
  <si>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</si>
  <si>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</si>
  <si>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</si>
  <si>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</si>
  <si>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</si>
  <si>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</si>
  <si>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</si>
  <si>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</si>
  <si>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</si>
  <si>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</si>
  <si>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</si>
  <si>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</si>
  <si>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</si>
  <si>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</si>
  <si>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</si>
  <si>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</si>
  <si>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</si>
  <si>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</si>
  <si>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</si>
  <si>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</si>
  <si>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</si>
  <si>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</si>
  <si>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</si>
  <si>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</si>
  <si>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</si>
  <si>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</si>
  <si>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</si>
  <si>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</si>
  <si>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</si>
  <si>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</si>
  <si>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</si>
  <si>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</si>
  <si>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</si>
  <si>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</si>
  <si>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</si>
  <si>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</si>
  <si>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</si>
  <si>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</si>
  <si>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</si>
  <si>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</si>
  <si>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</si>
  <si>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</si>
  <si>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</si>
  <si>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</si>
  <si>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</si>
  <si>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</si>
  <si>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</si>
  <si>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</si>
  <si>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</si>
  <si>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</si>
  <si>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</si>
  <si>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</si>
  <si>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</si>
  <si>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</si>
  <si>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</si>
  <si>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</si>
  <si>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</si>
  <si>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</si>
  <si>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</si>
  <si>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</si>
  <si>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</si>
  <si>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</si>
  <si>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</si>
  <si>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</si>
  <si>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</si>
  <si>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</si>
  <si>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</si>
  <si>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</si>
  <si>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</si>
  <si>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</si>
  <si>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</si>
  <si>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</si>
  <si>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</si>
  <si>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</si>
  <si>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</si>
  <si>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</si>
  <si>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</si>
  <si>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</si>
  <si>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</si>
  <si>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</si>
  <si>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</si>
  <si>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</si>
  <si>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</si>
  <si>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</si>
  <si>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</si>
  <si>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</si>
  <si>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</si>
  <si>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</si>
  <si>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</si>
  <si>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</si>
  <si>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</si>
  <si>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</si>
  <si>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</si>
  <si>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</si>
  <si>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</si>
  <si>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</si>
  <si>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</si>
  <si>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</si>
  <si>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</si>
  <si>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</si>
  <si>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</si>
  <si>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</si>
  <si>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</si>
  <si>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</si>
  <si>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</si>
  <si>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</si>
  <si>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</si>
  <si>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</si>
  <si>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</si>
  <si>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</si>
  <si>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</si>
  <si>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</si>
  <si>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</si>
  <si>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</si>
  <si>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</si>
  <si>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</si>
  <si>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</si>
  <si>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</si>
  <si>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</si>
  <si>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</si>
  <si>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</si>
  <si>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</si>
  <si>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</si>
  <si>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</si>
  <si>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</si>
  <si>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</si>
  <si>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</si>
  <si>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</si>
  <si>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</si>
  <si>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</si>
  <si>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</si>
  <si>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</si>
  <si>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</si>
  <si>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</si>
  <si>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</si>
  <si>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</si>
  <si>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</si>
  <si>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</si>
  <si>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</si>
  <si>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</si>
  <si>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</si>
  <si>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</si>
  <si>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</si>
  <si>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</si>
  <si>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</si>
  <si>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</si>
  <si>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</si>
  <si>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</si>
  <si>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</si>
  <si>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</si>
  <si>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</si>
  <si>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</si>
  <si>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</si>
  <si>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</si>
  <si>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</si>
  <si>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</si>
  <si>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</si>
  <si>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</si>
  <si>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</si>
  <si>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</si>
  <si>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</si>
  <si>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</si>
  <si>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</si>
  <si>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</si>
  <si>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</si>
  <si>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</si>
  <si>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</si>
  <si>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</si>
  <si>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</si>
  <si>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</si>
  <si>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</si>
  <si>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</si>
  <si>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</si>
  <si>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</si>
  <si>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</si>
  <si>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</si>
  <si>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</si>
  <si>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</si>
  <si>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</si>
  <si>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</si>
  <si>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</si>
  <si>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</si>
  <si>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</si>
  <si>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</si>
  <si>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</si>
  <si>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</si>
  <si>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</si>
  <si>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</si>
  <si>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</si>
  <si>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</si>
  <si>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</si>
  <si>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</si>
  <si>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</si>
  <si>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</si>
  <si>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</si>
  <si>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</si>
  <si>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</si>
  <si>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</si>
  <si>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</si>
  <si>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</si>
  <si>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</si>
  <si>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</si>
  <si>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</si>
  <si>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</si>
  <si>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</si>
  <si>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</si>
  <si>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</si>
  <si>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</si>
  <si>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</si>
  <si>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</si>
  <si>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</si>
  <si>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</si>
  <si>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</si>
  <si>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</si>
  <si>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</si>
  <si>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</si>
  <si>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</si>
  <si>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</si>
  <si>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</si>
  <si>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</si>
  <si>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</si>
  <si>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</si>
  <si>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</si>
  <si>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</si>
  <si>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</si>
  <si>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</si>
  <si>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</si>
  <si>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</si>
  <si>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</si>
  <si>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</si>
  <si>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</si>
  <si>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</si>
  <si>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</si>
  <si>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</si>
  <si>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</si>
  <si>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</si>
  <si>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</si>
  <si>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</si>
  <si>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</si>
  <si>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</si>
  <si>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</si>
  <si>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</si>
  <si>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</si>
  <si>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</si>
  <si>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</si>
  <si>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</si>
  <si>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</si>
  <si>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</si>
  <si>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</si>
  <si>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</si>
  <si>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</si>
  <si>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</si>
  <si>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</si>
  <si>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</si>
  <si>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</si>
  <si>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</si>
  <si>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</si>
  <si>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</si>
  <si>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</si>
  <si>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</si>
  <si>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</si>
  <si>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</si>
  <si>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</si>
  <si>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</si>
  <si>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</si>
  <si>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</si>
  <si>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</si>
  <si>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</si>
  <si>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</si>
  <si>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</si>
  <si>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</si>
  <si>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</si>
  <si>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</si>
  <si>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</si>
  <si>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</si>
  <si>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</si>
  <si>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</si>
  <si>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</si>
  <si>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</si>
  <si>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</si>
  <si>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</si>
  <si>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</si>
  <si>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</si>
  <si>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</si>
  <si>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</si>
  <si>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</si>
  <si>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</si>
  <si>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</si>
  <si>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</si>
  <si>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</si>
  <si>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</si>
  <si>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</si>
  <si>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</si>
  <si>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</si>
  <si>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</si>
  <si>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</si>
  <si>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</si>
  <si>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</si>
  <si>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</si>
  <si>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</si>
  <si>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</si>
  <si>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</si>
  <si>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</si>
  <si>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</si>
  <si>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</si>
  <si>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</si>
  <si>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</si>
  <si>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</si>
  <si>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</si>
  <si>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</si>
  <si>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</si>
  <si>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</si>
  <si>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</si>
  <si>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</si>
  <si>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</si>
  <si>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</si>
  <si>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</si>
  <si>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</si>
  <si>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</si>
  <si>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</si>
  <si>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</si>
  <si>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</si>
  <si>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</si>
  <si>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</si>
  <si>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</si>
  <si>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</si>
  <si>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</si>
  <si>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</si>
  <si>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</si>
  <si>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</si>
  <si>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</si>
  <si>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</si>
  <si>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</si>
  <si>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</si>
  <si>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</si>
  <si>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</si>
  <si>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</si>
  <si>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</si>
  <si>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</si>
  <si>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</si>
  <si>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</si>
  <si>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</si>
  <si>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</si>
  <si>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</si>
  <si>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</si>
  <si>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</si>
  <si>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</si>
  <si>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</si>
  <si>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</si>
  <si>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</si>
  <si>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</si>
  <si>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</si>
  <si>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</si>
  <si>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</si>
  <si>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</si>
  <si>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</si>
  <si>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</si>
  <si>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</si>
  <si>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</si>
  <si>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</si>
  <si>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</si>
  <si>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</si>
  <si>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</si>
  <si>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</si>
  <si>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</si>
  <si>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</si>
  <si>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</si>
  <si>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</si>
  <si>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</si>
  <si>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</si>
  <si>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</si>
  <si>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</si>
  <si>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</si>
  <si>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</si>
  <si>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</si>
  <si>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</si>
  <si>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</si>
  <si>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</si>
  <si>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</si>
  <si>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</si>
  <si>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</si>
  <si>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</si>
  <si>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</si>
  <si>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</si>
  <si>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</si>
  <si>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</si>
  <si>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</si>
  <si>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</si>
  <si>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</si>
  <si>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</si>
  <si>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</si>
  <si>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</si>
  <si>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</si>
  <si>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</si>
  <si>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</si>
  <si>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</si>
  <si>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</si>
  <si>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</si>
  <si>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</si>
  <si>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</si>
  <si>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</si>
  <si>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</si>
  <si>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</si>
  <si>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</si>
  <si>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</si>
  <si>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</si>
  <si>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</si>
  <si>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</si>
  <si>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</si>
  <si>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</si>
  <si>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</si>
  <si>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</si>
  <si>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</si>
  <si>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</si>
  <si>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</si>
  <si>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</si>
  <si>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</si>
  <si>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</si>
  <si>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</si>
  <si>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</si>
  <si>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</si>
  <si>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</si>
  <si>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</si>
  <si>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</si>
  <si>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</si>
  <si>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</si>
  <si>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</si>
  <si>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</si>
  <si>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</si>
  <si>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</si>
  <si>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</si>
  <si>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</si>
  <si>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</si>
  <si>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</si>
  <si>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</si>
  <si>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</si>
  <si>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</si>
  <si>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</si>
  <si>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</si>
  <si>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</si>
  <si>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</si>
  <si>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</si>
  <si>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</si>
  <si>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</si>
  <si>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</si>
  <si>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</si>
  <si>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</si>
  <si>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</si>
  <si>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</si>
  <si>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</si>
  <si>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</si>
  <si>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</si>
  <si>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</si>
  <si>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</si>
  <si>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</si>
  <si>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</si>
  <si>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</si>
  <si>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</si>
  <si>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</si>
  <si>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</si>
  <si>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</si>
  <si>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</si>
  <si>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</si>
  <si>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</si>
  <si>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</si>
  <si>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</si>
  <si>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</si>
  <si>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</si>
  <si>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</si>
  <si>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</si>
  <si>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</si>
  <si>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</si>
  <si>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</si>
  <si>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</si>
  <si>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</si>
  <si>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</si>
  <si>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</si>
  <si>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</si>
  <si>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</si>
  <si>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</si>
  <si>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</si>
  <si>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</si>
  <si>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</si>
  <si>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</si>
  <si>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</si>
  <si>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</si>
  <si>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</si>
  <si>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</si>
  <si>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</si>
  <si>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</si>
  <si>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</si>
  <si>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</si>
  <si>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</si>
  <si>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</si>
  <si>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</si>
  <si>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</si>
  <si>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</si>
  <si>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</si>
  <si>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</si>
  <si>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</si>
  <si>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</si>
  <si>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</si>
  <si>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</si>
  <si>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</si>
  <si>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</si>
  <si>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</si>
  <si>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</si>
  <si>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</si>
  <si>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</si>
  <si>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</si>
  <si>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</si>
  <si>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</si>
  <si>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</si>
  <si>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</si>
  <si>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</si>
  <si>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</si>
  <si>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</si>
  <si>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</si>
  <si>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</si>
  <si>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</si>
  <si>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</si>
  <si>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</si>
  <si>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</si>
  <si>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</si>
  <si>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</si>
  <si>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</si>
  <si>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</si>
  <si>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</si>
  <si>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</si>
  <si>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</si>
  <si>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</si>
  <si>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</si>
  <si>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</si>
  <si>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</si>
  <si>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</si>
  <si>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</si>
  <si>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</si>
  <si>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</si>
  <si>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</si>
  <si>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</si>
  <si>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</si>
  <si>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</si>
  <si>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</si>
  <si>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</si>
  <si>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</si>
  <si>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</si>
  <si>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</si>
  <si>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</si>
  <si>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</si>
  <si>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</si>
  <si>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</si>
  <si>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</si>
  <si>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</si>
  <si>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</si>
  <si>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</si>
  <si>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</si>
  <si>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</si>
  <si>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</si>
  <si>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</si>
  <si>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</si>
  <si>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</si>
  <si>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</si>
  <si>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</si>
  <si>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</si>
  <si>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</si>
  <si>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</si>
  <si>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</si>
  <si>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</si>
  <si>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</si>
  <si>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</si>
  <si>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</si>
  <si>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</si>
  <si>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</si>
  <si>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</si>
  <si>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</si>
  <si>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</si>
  <si>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</si>
  <si>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</si>
  <si>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</si>
  <si>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</si>
  <si>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</si>
  <si>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</si>
  <si>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</si>
  <si>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</si>
  <si>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</si>
  <si>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</si>
  <si>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</si>
  <si>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</si>
  <si>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</si>
  <si>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</si>
  <si>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</si>
  <si>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</si>
  <si>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</si>
  <si>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</si>
  <si>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</si>
  <si>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</si>
  <si>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</si>
  <si>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</si>
  <si>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</si>
  <si>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</si>
  <si>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</si>
  <si>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</si>
  <si>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</si>
  <si>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</si>
  <si>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</si>
  <si>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</si>
  <si>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</si>
  <si>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</si>
  <si>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</si>
  <si>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</si>
  <si>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</si>
  <si>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</si>
  <si>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</si>
  <si>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</si>
  <si>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</si>
  <si>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</si>
  <si>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</si>
  <si>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</si>
  <si>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</si>
  <si>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</si>
  <si>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</si>
  <si>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</si>
  <si>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</si>
  <si>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</si>
  <si>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</si>
  <si>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</si>
  <si>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</si>
  <si>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</si>
  <si>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</si>
  <si>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</si>
  <si>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</si>
  <si>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</si>
  <si>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</si>
  <si>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</si>
  <si>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</si>
  <si>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</si>
  <si>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</si>
  <si>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</si>
  <si>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</si>
  <si>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</si>
  <si>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</si>
  <si>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</si>
  <si>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</si>
  <si>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</si>
  <si>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</si>
  <si>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</si>
  <si>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</si>
  <si>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</si>
  <si>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</si>
  <si>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</si>
  <si>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</si>
  <si>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</si>
  <si>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</si>
  <si>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</si>
  <si>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</si>
  <si>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</si>
  <si>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</si>
  <si>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</si>
  <si>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</si>
  <si>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</si>
  <si>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</si>
  <si>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</si>
  <si>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</si>
  <si>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</si>
  <si>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</si>
  <si>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</si>
  <si>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</si>
  <si>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</si>
  <si>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</si>
  <si>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</si>
  <si>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</si>
  <si>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</si>
  <si>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</si>
  <si>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</si>
  <si>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</si>
  <si>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</si>
  <si>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</si>
  <si>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</si>
  <si>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</si>
  <si>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</si>
  <si>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</si>
  <si>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</si>
  <si>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</si>
  <si>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</si>
  <si>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</si>
  <si>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</si>
  <si>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</si>
  <si>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</si>
  <si>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</si>
  <si>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</si>
  <si>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</si>
  <si>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</si>
  <si>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</si>
  <si>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</si>
  <si>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</si>
  <si>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</si>
  <si>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</si>
  <si>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</si>
  <si>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</si>
  <si>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</si>
  <si>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</si>
  <si>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</si>
  <si>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</si>
  <si>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</si>
  <si>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</si>
  <si>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</si>
  <si>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</si>
  <si>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</si>
  <si>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</si>
  <si>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</si>
  <si>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</si>
  <si>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</si>
  <si>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</si>
  <si>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</si>
  <si>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</si>
  <si>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</si>
  <si>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</si>
  <si>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</si>
  <si>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</si>
  <si>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</si>
  <si>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</si>
  <si>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</si>
  <si>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</si>
  <si>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</si>
  <si>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</si>
  <si>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</si>
  <si>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</si>
  <si>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</si>
  <si>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</si>
  <si>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</si>
  <si>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</si>
  <si>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</si>
  <si>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</si>
  <si>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</si>
  <si>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</si>
  <si>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</si>
  <si>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</si>
  <si>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</si>
  <si>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</si>
  <si>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</si>
  <si>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</si>
  <si>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</si>
  <si>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</si>
  <si>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</si>
  <si>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</si>
  <si>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</si>
  <si>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</si>
  <si>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</si>
  <si>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</si>
  <si>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</si>
  <si>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</si>
  <si>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</si>
  <si>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</si>
  <si>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</si>
  <si>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</si>
  <si>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</si>
  <si>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</si>
  <si>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</si>
  <si>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</si>
  <si>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</si>
  <si>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</si>
  <si>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</si>
  <si>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</si>
  <si>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</si>
  <si>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</si>
  <si>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</si>
  <si>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</si>
  <si>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</si>
  <si>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</si>
  <si>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</si>
  <si>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</si>
  <si>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</si>
  <si>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</si>
  <si>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</si>
  <si>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</si>
  <si>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</si>
  <si>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</si>
  <si>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</si>
  <si>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</si>
  <si>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</si>
  <si>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</si>
  <si>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</si>
  <si>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</si>
  <si>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</si>
  <si>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</si>
  <si>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</si>
  <si>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</si>
  <si>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</si>
  <si>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</si>
  <si>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</si>
  <si>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</si>
  <si>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</si>
  <si>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</si>
  <si>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</si>
  <si>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</si>
  <si>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</si>
  <si>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</si>
  <si>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</si>
  <si>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</si>
  <si>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</si>
  <si>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</si>
  <si>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</si>
  <si>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</si>
  <si>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</si>
  <si>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</si>
  <si>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18．建築基準法施行令第43条第１項及び第46条第４項等に係る経過措置の適用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</si>
  <si>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【ｲ．適用の有無】</t>
    <rPh sb="3" eb="5">
      <t>テキヨウ</t>
    </rPh>
    <rPh sb="6" eb="8">
      <t>ウム</t>
    </rPh>
    <phoneticPr fontId="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</si>
  <si>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2"/>
  </si>
  <si>
    <t>19．その他必要な事項　]</t>
    <rPh sb="5" eb="6">
      <t>タ</t>
    </rPh>
    <rPh sb="6" eb="8">
      <t>ヒツヨウ</t>
    </rPh>
    <rPh sb="9" eb="11">
      <t>ジコウ</t>
    </rPh>
    <phoneticPr fontId="4"/>
  </si>
  <si>
    <t>20．備考　]</t>
    <rPh sb="3" eb="5">
      <t>ビコウ</t>
    </rPh>
    <phoneticPr fontId="4"/>
  </si>
  <si>
    <t>２１．　その他必要な事項　]</t>
    <rPh sb="6" eb="7">
      <t>タ</t>
    </rPh>
    <rPh sb="7" eb="9">
      <t>ヒツヨウ</t>
    </rPh>
    <rPh sb="10" eb="12">
      <t>ジコウ</t>
    </rPh>
    <phoneticPr fontId="4"/>
  </si>
  <si>
    <t>２０．　建築基準法施行令第43条第１項及び第46条第４項等に係る経過措置の適用　]</t>
    <rPh sb="4" eb="6">
      <t>ケンチク</t>
    </rPh>
    <rPh sb="6" eb="9">
      <t>キジュンホウ</t>
    </rPh>
    <rPh sb="9" eb="12">
      <t>シコウレイ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4"/>
  </si>
  <si>
    <t>[ｲ．　適用の有無]</t>
    <rPh sb="4" eb="6">
      <t>テキヨウ</t>
    </rPh>
    <rPh sb="7" eb="9">
      <t>ウム</t>
    </rPh>
    <phoneticPr fontId="4"/>
  </si>
  <si>
    <t>建築基準法施行令第43条第１項及び第46条第４項</t>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</si>
  <si>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</si>
  <si>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</si>
  <si>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</si>
  <si>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</si>
  <si>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</si>
  <si>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</si>
  <si>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</si>
  <si>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</si>
  <si>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</si>
  <si>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</si>
  <si>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</si>
  <si>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</si>
  <si>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</si>
  <si>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</si>
  <si>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</si>
  <si>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</si>
  <si>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</si>
  <si>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</si>
  <si>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27)</t>
    <phoneticPr fontId="4"/>
  </si>
  <si>
    <t>18欄の「イ」は、建築士法第20条の２第２項に規定する構造関係規定に係る経過措置の適用を受ける場合は、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</si>
  <si>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</si>
  <si>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t>
    <phoneticPr fontId="2"/>
  </si>
  <si>
    <t>が建築士法第20条の２第２項に規定する構造関係規定に係る経過措置の適用を受ける場合は、</t>
    <phoneticPr fontId="2"/>
  </si>
  <si>
    <t>「有」に「レ」マークを入れた上で、20欄に当該建築物の番号（第四面の１欄の番号をいう。）を記入してください。</t>
    <phoneticPr fontId="2"/>
  </si>
  <si>
    <t>18欄の「ロ」は、建築基準法施行令第43条第１項及び第46条第４項に係る経過措置の適用を受ける場合は、</t>
    <phoneticPr fontId="2"/>
  </si>
  <si>
    <t>「建築基準法施行令第43条第１項及び第46条第４項」に「レ」マークを入れてください。</t>
    <phoneticPr fontId="2"/>
  </si>
  <si>
    <t>建築士法第20条の２第２項に規定する構造関係規定のうち建築基準法施行令第43条第１項及び</t>
    <phoneticPr fontId="2"/>
  </si>
  <si>
    <t>第46条第４項以外の規定に係る経過措置の適用を受ける場合は、「その他」に「レ」マークを入れてください。</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</si>
  <si>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</si>
  <si>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</si>
  <si>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</si>
  <si>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</si>
  <si>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</si>
  <si>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</si>
  <si>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</si>
  <si>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</si>
  <si>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１８．建築基準法施行令第43条第１項及び第46条第４項等に係る経過措置の適用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</si>
  <si>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1９．　その他必要な事項　]</t>
    <rPh sb="6" eb="7">
      <t>タ</t>
    </rPh>
    <rPh sb="7" eb="9">
      <t>ヒツヨウ</t>
    </rPh>
    <rPh sb="10" eb="12">
      <t>ジコウ</t>
    </rPh>
    <phoneticPr fontId="4"/>
  </si>
  <si>
    <t>２０．　備考　]</t>
    <rPh sb="4" eb="6">
      <t>ビコウ</t>
    </rPh>
    <phoneticPr fontId="4"/>
  </si>
  <si>
    <t>[ﾊ．</t>
    <phoneticPr fontId="2"/>
  </si>
  <si>
    <t>[ﾄ．</t>
    <phoneticPr fontId="4"/>
  </si>
  <si>
    <t>28)</t>
    <phoneticPr fontId="4"/>
  </si>
  <si>
    <t>29)</t>
    <phoneticPr fontId="2"/>
  </si>
  <si>
    <t>【ﾛ．適用があるときは、その区分】</t>
    <rPh sb="3" eb="5">
      <t>テキヨウ</t>
    </rPh>
    <rPh sb="14" eb="16">
      <t>クブン</t>
    </rPh>
    <phoneticPr fontId="2"/>
  </si>
  <si>
    <t>［ﾛ. 適用があるときは、特例の区分］</t>
    <phoneticPr fontId="2"/>
  </si>
  <si>
    <t>［ｲ．適用の有無］</t>
    <rPh sb="3" eb="5">
      <t>テキヨウ</t>
    </rPh>
    <rPh sb="6" eb="8">
      <t>ウム</t>
    </rPh>
    <phoneticPr fontId="2"/>
  </si>
  <si>
    <t>［ﾛ．適用があるときは、その区分］</t>
    <rPh sb="3" eb="5">
      <t>テキヨウ</t>
    </rPh>
    <rPh sb="14" eb="16">
      <t>クブン</t>
    </rPh>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</si>
  <si>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</si>
  <si>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</si>
  <si>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</si>
  <si>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</si>
  <si>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</si>
  <si>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</si>
  <si>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</si>
  <si>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</si>
  <si>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</si>
  <si>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</si>
  <si>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計画の変更申請の際は、２０欄に第三面に係る部分の変更の概要について記入してください。</t>
    <phoneticPr fontId="2"/>
  </si>
  <si>
    <t>ここに書き表せない事項で特に確認を受けようとする事項は、１９欄又は別紙に記載して添えてください。</t>
    <phoneticPr fontId="2"/>
  </si>
  <si>
    <t>の適用を受けない規定並びに当該規定に適合しないこととなった時期及び理由を１９欄又は別紙に記載して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</si>
  <si>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</si>
  <si>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</si>
  <si>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</si>
  <si>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</si>
  <si>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</si>
  <si>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</si>
  <si>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</si>
  <si>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</si>
  <si>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</si>
  <si>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</si>
  <si>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</si>
  <si>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</si>
  <si>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</si>
  <si>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</si>
  <si>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</si>
  <si>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</si>
  <si>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</si>
  <si>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</si>
  <si>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</si>
  <si>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</si>
  <si>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</si>
  <si>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</si>
  <si>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</si>
  <si>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</si>
  <si>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</si>
  <si>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</si>
  <si>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</si>
  <si>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</si>
  <si>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</si>
  <si>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</si>
  <si>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</si>
  <si>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</si>
  <si>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</si>
  <si>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</si>
  <si>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</si>
  <si>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</si>
  <si>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</si>
  <si>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</si>
  <si>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</si>
  <si>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</si>
  <si>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</si>
  <si>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</si>
  <si>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</si>
  <si>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</si>
  <si>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</si>
  <si>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</si>
  <si>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</si>
  <si>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</si>
  <si>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</si>
  <si>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</si>
  <si>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</si>
  <si>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</si>
  <si>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</si>
  <si>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</si>
  <si>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</si>
  <si>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</si>
  <si>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</si>
  <si>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</si>
  <si>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</si>
  <si>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</si>
  <si>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</si>
  <si>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</si>
  <si>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</si>
  <si>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</si>
  <si>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</si>
  <si>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</si>
  <si>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</si>
  <si>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</si>
  <si>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</si>
  <si>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</si>
  <si>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</si>
  <si>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</si>
  <si>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</si>
  <si>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</si>
  <si>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</si>
  <si>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</si>
  <si>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</si>
  <si>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</si>
  <si>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</si>
  <si>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</si>
  <si>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</si>
  <si>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</si>
  <si>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</si>
  <si>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</si>
  <si>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</si>
  <si>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</si>
  <si>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</si>
  <si>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</si>
  <si>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</si>
  <si>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</si>
  <si>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</si>
  <si>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</si>
  <si>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</si>
  <si>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</si>
  <si>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</si>
  <si>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</si>
  <si>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</si>
  <si>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</si>
  <si>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</si>
  <si>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</si>
  <si>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</si>
  <si>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</si>
  <si>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</si>
  <si>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</si>
  <si>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</si>
  <si>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</si>
  <si>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</si>
  <si>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</si>
  <si>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</si>
  <si>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</si>
  <si>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</si>
  <si>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</si>
  <si>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</si>
  <si>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</si>
  <si>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</si>
  <si>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</si>
  <si>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</si>
  <si>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</si>
  <si>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</si>
  <si>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</si>
  <si>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</si>
  <si>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</si>
  <si>
    <t>[ロ．　適用があるときは、その区分]</t>
    <rPh sb="4" eb="6">
      <t>テキヨウ</t>
    </rPh>
    <rPh sb="15" eb="17">
      <t>クブン</t>
    </rPh>
    <phoneticPr fontId="4"/>
  </si>
  <si>
    <t xml:space="preserve">建築基準法第６条の３第１項第１号に掲げる確認審査又は同法第18条第5項第１号に掲げ
る審査 </t>
    <phoneticPr fontId="2"/>
  </si>
  <si>
    <t>建築基準法第６条の３第１項第２号に掲げる確認審査又は同法第18条第5項第２号に掲げる審査</t>
    <rPh sb="42" eb="44">
      <t>シンサ</t>
    </rPh>
    <phoneticPr fontId="2"/>
  </si>
  <si>
    <t>様式Ｂ－10</t>
    <phoneticPr fontId="4"/>
  </si>
  <si>
    <t>　建築基準法施行規則第４条の５の２に基づき、検査済証</t>
    <rPh sb="1" eb="3">
      <t>ケンチク</t>
    </rPh>
    <rPh sb="3" eb="6">
      <t>キジュンホウ</t>
    </rPh>
    <rPh sb="6" eb="8">
      <t>セコウ</t>
    </rPh>
    <rPh sb="8" eb="10">
      <t>キソク</t>
    </rPh>
    <rPh sb="10" eb="11">
      <t>ダイ</t>
    </rPh>
    <rPh sb="12" eb="13">
      <t>ジョウ</t>
    </rPh>
    <phoneticPr fontId="4"/>
  </si>
  <si>
    <t>を交付できない旨の通知書で追加説明を求められましたので、</t>
    <rPh sb="1" eb="3">
      <t>コウフ</t>
    </rPh>
    <rPh sb="7" eb="8">
      <t>ムネ</t>
    </rPh>
    <rPh sb="9" eb="11">
      <t>ツウチ</t>
    </rPh>
    <rPh sb="11" eb="12">
      <t>ショ</t>
    </rPh>
    <rPh sb="13" eb="15">
      <t>ツイカ</t>
    </rPh>
    <rPh sb="15" eb="16">
      <t>セツ</t>
    </rPh>
    <phoneticPr fontId="4"/>
  </si>
  <si>
    <t>株式会社東日本住宅評価センター確認検査業務規程</t>
    <rPh sb="0" eb="4">
      <t>カブ</t>
    </rPh>
    <rPh sb="4" eb="5">
      <t>ヒガシ</t>
    </rPh>
    <rPh sb="5" eb="7">
      <t>ニホン</t>
    </rPh>
    <rPh sb="7" eb="9">
      <t>ジュウタク</t>
    </rPh>
    <rPh sb="9" eb="11">
      <t>ヒョウカ</t>
    </rPh>
    <phoneticPr fontId="4"/>
  </si>
  <si>
    <t>第35条の２の規定に基づき、別添を添えて提出します。</t>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</si>
  <si>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</si>
  <si>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当機関確認欄　（手続きの種別）</t>
    <rPh sb="2" eb="3">
      <t>トウ</t>
    </rPh>
    <rPh sb="3" eb="5">
      <t>キカン</t>
    </rPh>
    <rPh sb="5" eb="7">
      <t>カクニン</t>
    </rPh>
    <rPh sb="7" eb="8">
      <t>ラン</t>
    </rPh>
    <rPh sb="10" eb="12">
      <t>テツヅ</t>
    </rPh>
    <rPh sb="14" eb="16">
      <t>シュベツ</t>
    </rPh>
    <phoneticPr fontId="78"/>
  </si>
  <si>
    <t>計画変更相当</t>
    <rPh sb="0" eb="2">
      <t>ケイカク</t>
    </rPh>
    <rPh sb="2" eb="4">
      <t>ヘンコウ</t>
    </rPh>
    <rPh sb="4" eb="6">
      <t>ソウトウ</t>
    </rPh>
    <phoneticPr fontId="4"/>
  </si>
  <si>
    <t>軽微変更相当　（施行規則第３条の２適用等）下記の該当項目に必ずチェックすること</t>
    <rPh sb="0" eb="2">
      <t>ケイビ</t>
    </rPh>
    <rPh sb="2" eb="4">
      <t>ヘンコウ</t>
    </rPh>
    <rPh sb="4" eb="6">
      <t>ソウトウ</t>
    </rPh>
    <rPh sb="8" eb="10">
      <t>セコウ</t>
    </rPh>
    <rPh sb="10" eb="12">
      <t>キソク</t>
    </rPh>
    <rPh sb="12" eb="13">
      <t>ダイ</t>
    </rPh>
    <rPh sb="14" eb="15">
      <t>ジョウ</t>
    </rPh>
    <rPh sb="17" eb="19">
      <t>テキヨウ</t>
    </rPh>
    <rPh sb="19" eb="20">
      <t>トウ</t>
    </rPh>
    <rPh sb="21" eb="23">
      <t>カキ</t>
    </rPh>
    <rPh sb="24" eb="26">
      <t>ガイトウ</t>
    </rPh>
    <rPh sb="26" eb="28">
      <t>コウモク</t>
    </rPh>
    <rPh sb="29" eb="30">
      <t>カナラ</t>
    </rPh>
    <phoneticPr fontId="4"/>
  </si>
  <si>
    <t>開口部の位置、大きさの変更</t>
    <rPh sb="0" eb="3">
      <t>カイコウブ</t>
    </rPh>
    <rPh sb="4" eb="6">
      <t>イチ</t>
    </rPh>
    <rPh sb="7" eb="8">
      <t>オオ</t>
    </rPh>
    <rPh sb="11" eb="13">
      <t>ヘンコウ</t>
    </rPh>
    <phoneticPr fontId="4"/>
  </si>
  <si>
    <t>建築設備の材料、位置又は能力</t>
    <phoneticPr fontId="4"/>
  </si>
  <si>
    <t>平成28年国交省告1438号で
国土交通大臣が定める変更</t>
    <rPh sb="0" eb="2">
      <t>ヘイセイ</t>
    </rPh>
    <rPh sb="4" eb="5">
      <t>ネン</t>
    </rPh>
    <rPh sb="5" eb="8">
      <t>コッコウショウ</t>
    </rPh>
    <rPh sb="8" eb="9">
      <t>コク</t>
    </rPh>
    <rPh sb="13" eb="14">
      <t>ゴウ</t>
    </rPh>
    <rPh sb="16" eb="18">
      <t>コクド</t>
    </rPh>
    <rPh sb="18" eb="20">
      <t>コウツウ</t>
    </rPh>
    <rPh sb="20" eb="22">
      <t>ダイジン</t>
    </rPh>
    <rPh sb="23" eb="24">
      <t>サダ</t>
    </rPh>
    <rPh sb="26" eb="28">
      <t>ヘンコウ</t>
    </rPh>
    <phoneticPr fontId="4"/>
  </si>
  <si>
    <t>審査特例（令第10条、令第136条の２の11）</t>
    <phoneticPr fontId="4"/>
  </si>
  <si>
    <t>１、消防同意を受けた物件は、事前に消防長等との調整を行ってください。</t>
    <rPh sb="19" eb="20">
      <t>チョウ</t>
    </rPh>
    <phoneticPr fontId="4"/>
  </si>
  <si>
    <t>２、新たに許認可を要することとなる場合は、許認可証の写しを添付してください。</t>
    <rPh sb="2" eb="3">
      <t>アラ</t>
    </rPh>
    <rPh sb="9" eb="10">
      <t>ヨウ</t>
    </rPh>
    <rPh sb="17" eb="19">
      <t>バアイ</t>
    </rPh>
    <rPh sb="24" eb="25">
      <t>ショウ</t>
    </rPh>
    <rPh sb="26" eb="27">
      <t>ウツ</t>
    </rPh>
    <rPh sb="29" eb="31">
      <t>テンプ</t>
    </rPh>
    <phoneticPr fontId="4"/>
  </si>
  <si>
    <t>３、その他関係行政庁と調整が必要であれば事前におこなってください。調整結果等は、備考欄に記入してください。</t>
    <phoneticPr fontId="4"/>
  </si>
  <si>
    <t>４、設計図書の添付がない場合に限り、設計者ではなく工事監理者の記名で差し支えありません。</t>
    <rPh sb="2" eb="4">
      <t>セッケイ</t>
    </rPh>
    <rPh sb="4" eb="6">
      <t>トショ</t>
    </rPh>
    <rPh sb="7" eb="9">
      <t>テンプ</t>
    </rPh>
    <rPh sb="12" eb="14">
      <t>バアイ</t>
    </rPh>
    <rPh sb="15" eb="16">
      <t>カギ</t>
    </rPh>
    <rPh sb="18" eb="21">
      <t>セッケイシャ</t>
    </rPh>
    <rPh sb="25" eb="27">
      <t>コウジ</t>
    </rPh>
    <rPh sb="27" eb="29">
      <t>カンリ</t>
    </rPh>
    <rPh sb="29" eb="30">
      <t>シャ</t>
    </rPh>
    <rPh sb="31" eb="33">
      <t>キメイ</t>
    </rPh>
    <rPh sb="34" eb="35">
      <t>サ</t>
    </rPh>
    <rPh sb="36" eb="37">
      <t>ツカ</t>
    </rPh>
    <phoneticPr fontId="4"/>
  </si>
  <si>
    <t>５、確認申請書の内容に変更がある場合は、建築計画概要書を添付してください。</t>
    <rPh sb="2" eb="4">
      <t>カクニン</t>
    </rPh>
    <rPh sb="4" eb="7">
      <t>シンセイショ</t>
    </rPh>
    <rPh sb="8" eb="10">
      <t>ナイヨウ</t>
    </rPh>
    <rPh sb="11" eb="13">
      <t>ヘンコウ</t>
    </rPh>
    <rPh sb="16" eb="18">
      <t>バアイ</t>
    </rPh>
    <rPh sb="20" eb="22">
      <t>ケンチク</t>
    </rPh>
    <rPh sb="22" eb="24">
      <t>ケイカク</t>
    </rPh>
    <rPh sb="24" eb="26">
      <t>ガイヨウ</t>
    </rPh>
    <rPh sb="26" eb="27">
      <t>ショ</t>
    </rPh>
    <rPh sb="28" eb="30">
      <t>テンプ</t>
    </rPh>
    <phoneticPr fontId="4"/>
  </si>
  <si>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</si>
  <si>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1８．　建築基準法第12条第1項の規定による調査の要否　]</t>
    <rPh sb="4" eb="6">
      <t>ケンチク</t>
    </rPh>
    <rPh sb="6" eb="9">
      <t>キジュンホウ</t>
    </rPh>
    <rPh sb="9" eb="10">
      <t>ダイ</t>
    </rPh>
    <rPh sb="12" eb="14">
      <t>ジョウダイ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</si>
</sst>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60">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
      <sz val="9"/>
      <name val="ＭＳ Ｐゴシック"/>
      <family val="3"/>
      <charset val="128"/>
      <scheme val="minor"/>
    </font>
    <font>
      <sz val="8"/>
      <name val="ＭＳ Ｐゴシック"/>
      <family val="3"/>
      <charset val="128"/>
      <scheme val="minor"/>
    </font>
  </fonts>
  <fills count="2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s>
  <borders count="196">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438">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2" applyNumberFormat="1" applyFont="1" applyAlignment="1">
      <alignment horizontal="center" vertical="center"/>
    </xf>
    <xf numFmtId="49" fontId="18" fillId="0" borderId="0" xfId="14" applyNumberFormat="1" applyFont="1" applyAlignment="1">
      <alignment horizontal="right" vertical="center"/>
    </xf>
    <xf numFmtId="49" fontId="18" fillId="0" borderId="87" xfId="14" applyNumberFormat="1" applyFont="1" applyBorder="1" applyAlignment="1">
      <alignment vertical="center"/>
    </xf>
    <xf numFmtId="49" fontId="18" fillId="0" borderId="30" xfId="14" applyNumberFormat="1" applyFont="1" applyBorder="1" applyAlignme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182" fontId="109" fillId="0" borderId="0" xfId="2" applyNumberFormat="1" applyFont="1" applyAlignment="1">
      <alignment horizontal="center"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185" fontId="105" fillId="0" borderId="0" xfId="2" applyNumberFormat="1" applyFont="1" applyAlignment="1">
      <alignment horizontal="center"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49" fontId="20" fillId="0" borderId="0" xfId="14" applyNumberFormat="1" applyFont="1" applyAlignment="1">
      <alignment horizontal="center" vertical="center"/>
    </xf>
    <xf numFmtId="0" fontId="96" fillId="0" borderId="0" xfId="15" applyFont="1">
      <alignment vertical="center"/>
    </xf>
    <xf numFmtId="49" fontId="97" fillId="0" borderId="0" xfId="14" applyNumberFormat="1" applyFont="1" applyAlignment="1">
      <alignment horizontal="centerContinuous" vertical="center"/>
    </xf>
    <xf numFmtId="49" fontId="98" fillId="0" borderId="0" xfId="14" applyNumberFormat="1" applyFont="1" applyAlignment="1">
      <alignment horizontal="center" vertical="center"/>
    </xf>
    <xf numFmtId="0" fontId="94" fillId="0" borderId="163" xfId="15" applyFont="1" applyBorder="1">
      <alignment vertical="center"/>
    </xf>
    <xf numFmtId="0" fontId="94" fillId="0" borderId="0" xfId="14" applyFont="1" applyAlignment="1">
      <alignment vertical="center"/>
    </xf>
    <xf numFmtId="0" fontId="94" fillId="0" borderId="187" xfId="15" applyFont="1" applyBorder="1">
      <alignment vertical="center"/>
    </xf>
    <xf numFmtId="0" fontId="94" fillId="0" borderId="0" xfId="14" applyFont="1" applyAlignment="1">
      <alignment horizontal="left" wrapText="1"/>
    </xf>
    <xf numFmtId="0" fontId="94" fillId="0" borderId="157" xfId="15" applyFont="1" applyBorder="1">
      <alignment vertical="center"/>
    </xf>
    <xf numFmtId="49" fontId="94" fillId="0" borderId="88" xfId="14" applyNumberFormat="1" applyFont="1" applyBorder="1"/>
    <xf numFmtId="0" fontId="94" fillId="0" borderId="122" xfId="15" applyFont="1" applyBorder="1">
      <alignment vertical="center"/>
    </xf>
    <xf numFmtId="49" fontId="94" fillId="0" borderId="183" xfId="14" applyNumberFormat="1" applyFont="1" applyBorder="1" applyAlignment="1">
      <alignment vertical="center"/>
    </xf>
    <xf numFmtId="49" fontId="94" fillId="0" borderId="121" xfId="14" applyNumberFormat="1" applyFont="1" applyBorder="1" applyAlignment="1">
      <alignment vertical="center"/>
    </xf>
    <xf numFmtId="0" fontId="94" fillId="0" borderId="188" xfId="15" applyFont="1" applyBorder="1">
      <alignment vertical="center"/>
    </xf>
    <xf numFmtId="49" fontId="158" fillId="0" borderId="133" xfId="2" applyNumberFormat="1" applyFont="1" applyBorder="1" applyAlignment="1">
      <alignment horizontal="left" vertical="center"/>
    </xf>
    <xf numFmtId="49" fontId="158" fillId="0" borderId="134" xfId="2" applyNumberFormat="1" applyFont="1" applyBorder="1" applyAlignment="1">
      <alignment vertical="center"/>
    </xf>
    <xf numFmtId="49" fontId="158" fillId="0" borderId="134" xfId="2" applyNumberFormat="1" applyFont="1" applyBorder="1" applyAlignment="1">
      <alignment horizontal="left" vertical="center"/>
    </xf>
    <xf numFmtId="49" fontId="158" fillId="0" borderId="189" xfId="2" applyNumberFormat="1" applyFont="1" applyBorder="1" applyAlignment="1">
      <alignment vertical="center"/>
    </xf>
    <xf numFmtId="0" fontId="158" fillId="0" borderId="190" xfId="11" applyFont="1" applyBorder="1" applyAlignment="1">
      <alignment horizontal="center" vertical="center"/>
    </xf>
    <xf numFmtId="49" fontId="158" fillId="0" borderId="140" xfId="2" applyNumberFormat="1" applyFont="1" applyBorder="1" applyAlignment="1">
      <alignment horizontal="left" vertical="center"/>
    </xf>
    <xf numFmtId="49" fontId="158" fillId="0" borderId="140" xfId="2" applyNumberFormat="1" applyFont="1" applyBorder="1" applyAlignment="1">
      <alignment vertical="center"/>
    </xf>
    <xf numFmtId="49" fontId="158" fillId="0" borderId="141" xfId="2" applyNumberFormat="1" applyFont="1" applyBorder="1" applyAlignment="1">
      <alignment vertical="center"/>
    </xf>
    <xf numFmtId="49" fontId="158" fillId="0" borderId="191" xfId="2" applyNumberFormat="1" applyFont="1" applyBorder="1" applyAlignment="1">
      <alignment horizontal="left" vertical="center" indent="2"/>
    </xf>
    <xf numFmtId="0" fontId="158" fillId="0" borderId="139" xfId="11" applyFont="1" applyBorder="1" applyAlignment="1">
      <alignment horizontal="center" vertical="center"/>
    </xf>
    <xf numFmtId="0" fontId="158" fillId="0" borderId="140" xfId="11" applyFont="1" applyBorder="1" applyAlignment="1">
      <alignment horizontal="right" vertical="center"/>
    </xf>
    <xf numFmtId="0" fontId="158" fillId="0" borderId="140" xfId="11" applyFont="1" applyBorder="1">
      <alignment vertical="center"/>
    </xf>
    <xf numFmtId="49" fontId="158" fillId="0" borderId="90" xfId="2" applyNumberFormat="1" applyFont="1" applyBorder="1"/>
    <xf numFmtId="49" fontId="158" fillId="0" borderId="140" xfId="2" applyNumberFormat="1" applyFont="1" applyBorder="1"/>
    <xf numFmtId="0" fontId="158" fillId="0" borderId="140" xfId="11" applyFont="1" applyBorder="1" applyAlignment="1">
      <alignment horizontal="left" vertical="center"/>
    </xf>
    <xf numFmtId="0" fontId="158" fillId="0" borderId="64" xfId="11" applyFont="1" applyBorder="1" applyAlignment="1">
      <alignment horizontal="center" vertical="center"/>
    </xf>
    <xf numFmtId="0" fontId="158" fillId="0" borderId="69" xfId="11" applyFont="1" applyBorder="1" applyAlignment="1">
      <alignment horizontal="right" vertical="center"/>
    </xf>
    <xf numFmtId="0" fontId="158" fillId="0" borderId="69" xfId="11" applyFont="1" applyBorder="1">
      <alignment vertical="center"/>
    </xf>
    <xf numFmtId="49" fontId="158" fillId="0" borderId="62" xfId="2" applyNumberFormat="1" applyFont="1" applyBorder="1"/>
    <xf numFmtId="49" fontId="158" fillId="0" borderId="69" xfId="2" applyNumberFormat="1" applyFont="1" applyBorder="1"/>
    <xf numFmtId="0" fontId="158" fillId="0" borderId="136" xfId="11" applyFont="1" applyBorder="1" applyAlignment="1">
      <alignment horizontal="center" vertical="center"/>
    </xf>
    <xf numFmtId="0" fontId="158" fillId="0" borderId="137" xfId="11" applyFont="1" applyBorder="1" applyAlignment="1">
      <alignment horizontal="left" vertical="center"/>
    </xf>
    <xf numFmtId="0" fontId="158" fillId="0" borderId="69" xfId="0" applyFont="1" applyBorder="1" applyAlignment="1">
      <alignment horizontal="left" vertical="center"/>
    </xf>
    <xf numFmtId="0" fontId="158" fillId="0" borderId="192" xfId="0" applyFont="1" applyBorder="1" applyAlignment="1">
      <alignment horizontal="left" vertical="center"/>
    </xf>
    <xf numFmtId="0" fontId="158" fillId="0" borderId="69" xfId="11" applyFont="1" applyBorder="1" applyAlignment="1">
      <alignment horizontal="left" vertical="center"/>
    </xf>
    <xf numFmtId="0" fontId="75" fillId="0" borderId="69" xfId="11" applyFont="1" applyBorder="1">
      <alignment vertical="center"/>
    </xf>
    <xf numFmtId="49" fontId="75" fillId="0" borderId="69" xfId="2" applyNumberFormat="1" applyFont="1" applyBorder="1"/>
    <xf numFmtId="0" fontId="158" fillId="0" borderId="64" xfId="11" applyFont="1" applyBorder="1" applyAlignment="1">
      <alignment horizontal="right" vertical="center"/>
    </xf>
    <xf numFmtId="0" fontId="158" fillId="0" borderId="69" xfId="0" applyFont="1" applyBorder="1">
      <alignment vertical="center"/>
    </xf>
    <xf numFmtId="0" fontId="158" fillId="0" borderId="192" xfId="11" applyFont="1" applyBorder="1" applyAlignment="1">
      <alignment horizontal="right" vertical="center"/>
    </xf>
    <xf numFmtId="49" fontId="158" fillId="0" borderId="193" xfId="2" applyNumberFormat="1" applyFont="1" applyBorder="1" applyAlignment="1">
      <alignment horizontal="center" vertical="center" textRotation="255"/>
    </xf>
    <xf numFmtId="49" fontId="158" fillId="0" borderId="143" xfId="2" applyNumberFormat="1" applyFont="1" applyBorder="1" applyAlignment="1">
      <alignment horizontal="center" vertical="center" textRotation="255"/>
    </xf>
    <xf numFmtId="0" fontId="158" fillId="0" borderId="143" xfId="11" applyFont="1" applyBorder="1" applyAlignment="1">
      <alignment horizontal="left" vertical="center"/>
    </xf>
    <xf numFmtId="0" fontId="158" fillId="0" borderId="143" xfId="11" applyFont="1" applyBorder="1">
      <alignment vertical="center"/>
    </xf>
    <xf numFmtId="49" fontId="158" fillId="0" borderId="143" xfId="2" applyNumberFormat="1" applyFont="1" applyBorder="1"/>
    <xf numFmtId="0" fontId="158" fillId="0" borderId="143" xfId="11" applyFont="1" applyBorder="1" applyAlignment="1">
      <alignment horizontal="center" vertical="center"/>
    </xf>
    <xf numFmtId="0" fontId="158" fillId="0" borderId="143" xfId="11" applyFont="1" applyBorder="1" applyAlignment="1">
      <alignment horizontal="right" vertical="center"/>
    </xf>
    <xf numFmtId="49" fontId="158" fillId="0" borderId="194" xfId="2" applyNumberFormat="1" applyFont="1" applyBorder="1" applyAlignment="1">
      <alignment horizontal="center" vertical="center"/>
    </xf>
    <xf numFmtId="0" fontId="158" fillId="0" borderId="143" xfId="0" applyFont="1" applyBorder="1">
      <alignment vertical="center"/>
    </xf>
    <xf numFmtId="0" fontId="158" fillId="0" borderId="195" xfId="11" applyFont="1" applyBorder="1" applyAlignment="1">
      <alignment horizontal="right" vertical="center"/>
    </xf>
    <xf numFmtId="49" fontId="93" fillId="0" borderId="0" xfId="14" applyNumberFormat="1" applyFont="1"/>
    <xf numFmtId="0" fontId="93" fillId="0" borderId="0" xfId="15" applyFont="1" applyAlignment="1"/>
    <xf numFmtId="0" fontId="93" fillId="0" borderId="0" xfId="15" applyFont="1" applyAlignment="1">
      <alignment vertical="top"/>
    </xf>
    <xf numFmtId="49" fontId="93" fillId="0" borderId="0" xfId="14" applyNumberFormat="1" applyFont="1" applyAlignment="1">
      <alignment vertical="top"/>
    </xf>
    <xf numFmtId="0" fontId="75" fillId="0" borderId="0" xfId="15" applyFont="1" applyAlignment="1">
      <alignment vertical="top"/>
    </xf>
    <xf numFmtId="49" fontId="18" fillId="0" borderId="32" xfId="2" applyNumberFormat="1" applyFont="1" applyBorder="1"/>
    <xf numFmtId="49" fontId="77" fillId="0" borderId="0" xfId="14" applyNumberFormat="1" applyFont="1" applyAlignment="1">
      <alignment horizontal="center" vertical="center"/>
    </xf>
    <xf numFmtId="49" fontId="22" fillId="0" borderId="0" xfId="14" applyNumberFormat="1" applyFont="1"/>
    <xf numFmtId="49" fontId="22" fillId="0" borderId="0" xfId="14" applyNumberFormat="1" applyFont="1" applyAlignment="1">
      <alignment vertical="top"/>
    </xf>
    <xf numFmtId="49" fontId="18" fillId="0" borderId="174" xfId="14" applyNumberFormat="1" applyFont="1" applyBorder="1" applyAlignment="1">
      <alignment vertical="center"/>
    </xf>
    <xf numFmtId="49" fontId="18" fillId="0" borderId="174" xfId="14" applyNumberFormat="1" applyFont="1" applyBorder="1" applyAlignment="1">
      <alignment horizontal="center" vertical="center"/>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23" fillId="0" borderId="0" xfId="3" applyFont="1" applyAlignment="1" applyProtection="1">
      <alignment horizontal="left"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90" fontId="8" fillId="6" borderId="0" xfId="13" applyNumberFormat="1" applyFont="1" applyFill="1" applyBorder="1" applyAlignment="1" applyProtection="1">
      <alignment horizontal="center" vertical="center"/>
    </xf>
    <xf numFmtId="0" fontId="8" fillId="0" borderId="0" xfId="2" applyFont="1" applyAlignment="1">
      <alignment vertical="center"/>
    </xf>
    <xf numFmtId="0" fontId="42" fillId="0" borderId="0" xfId="2" applyFont="1" applyAlignment="1">
      <alignment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0" borderId="10" xfId="2" applyFont="1" applyBorder="1" applyAlignment="1">
      <alignment horizontal="center" vertical="center"/>
    </xf>
    <xf numFmtId="0" fontId="8" fillId="5" borderId="0" xfId="2" applyFont="1" applyFill="1" applyAlignment="1">
      <alignment horizontal="left" vertical="center"/>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6" borderId="0" xfId="2" applyNumberFormat="1" applyFont="1" applyFill="1" applyAlignment="1">
      <alignment horizontal="center" vertical="center"/>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42" fillId="5" borderId="0" xfId="2" applyFont="1" applyFill="1" applyAlignment="1">
      <alignment horizontal="center" vertical="center"/>
    </xf>
    <xf numFmtId="189" fontId="8" fillId="24" borderId="0" xfId="2" applyNumberFormat="1" applyFont="1" applyFill="1" applyAlignment="1" applyProtection="1">
      <alignment horizontal="center" vertical="center"/>
      <protection locked="0"/>
    </xf>
    <xf numFmtId="0" fontId="8" fillId="5" borderId="11" xfId="2" applyFont="1" applyFill="1" applyBorder="1" applyAlignment="1" applyProtection="1">
      <alignment vertical="center" wrapText="1"/>
      <protection locked="0"/>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5" borderId="0" xfId="2" applyFont="1" applyFill="1" applyAlignment="1">
      <alignment vertical="center"/>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0" fontId="8" fillId="0" borderId="7" xfId="2" applyFont="1" applyBorder="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shrinkToFit="1"/>
    </xf>
    <xf numFmtId="0" fontId="8" fillId="5" borderId="0" xfId="2" applyFont="1" applyFill="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1" fontId="8" fillId="5" borderId="0" xfId="2" applyNumberFormat="1" applyFont="1" applyFill="1" applyAlignment="1">
      <alignment horizontal="center" vertical="center"/>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0" fontId="8" fillId="0" borderId="0" xfId="2" applyFont="1" applyAlignment="1">
      <alignment horizontal="center"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0" fontId="8" fillId="16" borderId="168" xfId="2" applyFont="1" applyFill="1" applyBorder="1" applyAlignment="1">
      <alignment horizontal="center" vertical="center"/>
    </xf>
    <xf numFmtId="49" fontId="8" fillId="0" borderId="0" xfId="4" applyFont="1" applyAlignment="1">
      <alignment horizontal="center" vertical="center"/>
    </xf>
    <xf numFmtId="177" fontId="8" fillId="6" borderId="0" xfId="2" applyNumberFormat="1" applyFont="1" applyFill="1" applyAlignment="1">
      <alignment horizontal="right" vertical="center"/>
    </xf>
    <xf numFmtId="0" fontId="8" fillId="0" borderId="95" xfId="2" applyFont="1" applyBorder="1" applyAlignment="1" applyProtection="1">
      <alignment horizontal="right" vertical="center"/>
      <protection locked="0"/>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0" xfId="2" applyFont="1" applyAlignment="1">
      <alignment horizontal="right" vertical="center"/>
    </xf>
    <xf numFmtId="0" fontId="8" fillId="0" borderId="19" xfId="2" applyFont="1" applyBorder="1" applyAlignment="1">
      <alignment horizontal="right" vertical="center"/>
    </xf>
    <xf numFmtId="0" fontId="8" fillId="5" borderId="8" xfId="2" applyFont="1" applyFill="1" applyBorder="1" applyAlignment="1" applyProtection="1">
      <alignment vertical="center" wrapText="1"/>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0" fontId="8" fillId="21" borderId="8" xfId="2" applyFont="1" applyFill="1" applyBorder="1" applyAlignment="1" applyProtection="1">
      <alignment vertical="center"/>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61" fillId="0" borderId="0" xfId="2" applyFont="1" applyAlignment="1">
      <alignment vertical="top" wrapText="1"/>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0" borderId="0" xfId="2" applyNumberFormat="1" applyFont="1" applyAlignment="1">
      <alignment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42" fillId="21" borderId="0" xfId="2" applyFont="1" applyFill="1" applyAlignment="1">
      <alignment horizontal="center" vertical="center"/>
    </xf>
    <xf numFmtId="0" fontId="8" fillId="21" borderId="106" xfId="2" applyFont="1" applyFill="1" applyBorder="1" applyAlignment="1" applyProtection="1">
      <alignment vertical="center"/>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0" fontId="8" fillId="21" borderId="106" xfId="2" applyFont="1" applyFill="1" applyBorder="1" applyAlignment="1" applyProtection="1">
      <alignment vertical="center" wrapText="1"/>
      <protection locked="0"/>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8" fillId="6" borderId="0" xfId="2" applyFont="1" applyFill="1" applyAlignment="1">
      <alignment vertical="center"/>
    </xf>
    <xf numFmtId="0" fontId="8" fillId="21" borderId="2" xfId="2" applyFont="1" applyFill="1" applyBorder="1" applyAlignment="1">
      <alignment horizontal="center" vertical="center"/>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0" borderId="0" xfId="2" applyFont="1" applyAlignment="1" applyProtection="1">
      <alignment horizontal="right" vertical="center"/>
      <protection locked="0"/>
    </xf>
    <xf numFmtId="0" fontId="61" fillId="0" borderId="0" xfId="2" applyFont="1" applyAlignment="1">
      <alignment horizontal="left" vertical="top" wrapText="1"/>
    </xf>
    <xf numFmtId="0" fontId="92" fillId="0" borderId="0" xfId="2" applyFont="1" applyAlignment="1">
      <alignment horizontal="left" vertical="top" wrapText="1"/>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49" fontId="8" fillId="0" borderId="2" xfId="4" applyFont="1" applyBorder="1" applyAlignment="1">
      <alignment horizontal="center" vertical="center"/>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62" fillId="0" borderId="0" xfId="2" applyFont="1" applyAlignment="1">
      <alignment vertical="center" wrapText="1"/>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9" fontId="109" fillId="0" borderId="0" xfId="12" applyNumberFormat="1" applyFont="1" applyAlignment="1" applyProtection="1">
      <alignment horizontal="center" vertical="center"/>
    </xf>
    <xf numFmtId="185" fontId="109" fillId="0" borderId="0" xfId="2" applyNumberFormat="1" applyFont="1" applyAlignment="1">
      <alignment horizontal="center" vertical="center"/>
    </xf>
    <xf numFmtId="0" fontId="109" fillId="0" borderId="87" xfId="2" applyFont="1" applyBorder="1" applyAlignment="1">
      <alignment horizontal="right" vertical="center"/>
    </xf>
    <xf numFmtId="0" fontId="109" fillId="0" borderId="22" xfId="2" applyFont="1" applyBorder="1" applyAlignment="1">
      <alignment horizontal="left" vertical="center" wrapText="1"/>
    </xf>
    <xf numFmtId="0" fontId="105" fillId="0" borderId="21" xfId="2" applyFont="1" applyBorder="1" applyAlignment="1">
      <alignment vertical="center" wrapText="1"/>
    </xf>
    <xf numFmtId="189" fontId="109" fillId="0" borderId="0" xfId="2" applyNumberFormat="1" applyFont="1" applyAlignment="1">
      <alignment horizontal="center" vertical="center"/>
    </xf>
    <xf numFmtId="185" fontId="105" fillId="0" borderId="0" xfId="2" applyNumberFormat="1" applyFont="1" applyAlignment="1">
      <alignment horizontal="center" vertical="center"/>
    </xf>
    <xf numFmtId="187" fontId="109" fillId="0" borderId="0" xfId="2" applyNumberFormat="1" applyFont="1" applyAlignment="1">
      <alignment horizontal="right" vertical="center"/>
    </xf>
    <xf numFmtId="0" fontId="109" fillId="0" borderId="0" xfId="2" applyFont="1" applyAlignment="1">
      <alignment horizontal="center" vertical="center"/>
    </xf>
    <xf numFmtId="184" fontId="109" fillId="0" borderId="0" xfId="2" applyNumberFormat="1" applyFont="1" applyAlignment="1">
      <alignment horizontal="right" vertical="center"/>
    </xf>
    <xf numFmtId="187" fontId="109" fillId="0" borderId="21" xfId="2" applyNumberFormat="1" applyFont="1" applyBorder="1" applyAlignment="1">
      <alignment horizontal="right" vertical="center"/>
    </xf>
    <xf numFmtId="184" fontId="109" fillId="0" borderId="23" xfId="2" applyNumberFormat="1" applyFont="1" applyBorder="1" applyAlignment="1">
      <alignment horizontal="right" vertical="center"/>
    </xf>
    <xf numFmtId="0" fontId="109" fillId="0" borderId="23" xfId="2" applyFont="1" applyBorder="1" applyAlignment="1">
      <alignment horizontal="right" vertical="center"/>
    </xf>
    <xf numFmtId="179" fontId="109" fillId="0" borderId="23" xfId="2" applyNumberFormat="1" applyFont="1" applyBorder="1" applyAlignment="1">
      <alignment horizontal="right"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0" xfId="2" applyFont="1" applyAlignment="1" applyProtection="1">
      <alignment horizontal="right"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190" fontId="109" fillId="0" borderId="87" xfId="13" applyNumberFormat="1" applyFont="1" applyBorder="1" applyAlignment="1" applyProtection="1">
      <alignment horizontal="center" vertical="center"/>
      <protection locked="0"/>
    </xf>
    <xf numFmtId="0" fontId="112" fillId="0" borderId="0" xfId="0" applyFont="1" applyAlignment="1">
      <alignment horizontal="center" vertical="center"/>
    </xf>
    <xf numFmtId="0" fontId="109" fillId="0" borderId="87" xfId="2" applyFont="1" applyBorder="1" applyAlignment="1">
      <alignment horizontal="center" vertical="center"/>
    </xf>
    <xf numFmtId="185" fontId="109" fillId="0" borderId="21" xfId="2" applyNumberFormat="1" applyFont="1" applyBorder="1" applyAlignment="1">
      <alignment horizontal="left" vertical="top" wrapText="1"/>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5" fontId="109" fillId="0" borderId="0" xfId="2" applyNumberFormat="1" applyFont="1" applyAlignment="1">
      <alignment vertical="center" shrinkToFit="1"/>
    </xf>
    <xf numFmtId="189" fontId="105" fillId="0" borderId="0" xfId="2" applyNumberFormat="1"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0" fontId="109" fillId="0" borderId="21" xfId="2" applyFont="1" applyBorder="1" applyAlignment="1">
      <alignment horizontal="center" vertical="center"/>
    </xf>
    <xf numFmtId="186" fontId="109" fillId="0" borderId="0" xfId="2" applyNumberFormat="1" applyFont="1" applyAlignment="1">
      <alignment horizontal="center" vertical="center"/>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0" fontId="124" fillId="0" borderId="0" xfId="2" applyFont="1" applyAlignment="1">
      <alignment horizontal="center" vertical="center"/>
    </xf>
    <xf numFmtId="0" fontId="105" fillId="0" borderId="0" xfId="2" applyFont="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185" fontId="109" fillId="0" borderId="0" xfId="2" applyNumberFormat="1" applyFont="1" applyAlignment="1">
      <alignment horizontal="left" vertical="center" shrinkToFit="1"/>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5" fontId="109" fillId="0" borderId="0" xfId="2" applyNumberFormat="1" applyFont="1" applyAlignment="1">
      <alignment horizontal="left" vertical="center"/>
    </xf>
    <xf numFmtId="185" fontId="109" fillId="0" borderId="0" xfId="2" applyNumberFormat="1" applyFont="1" applyAlignment="1">
      <alignment horizontal="left" vertical="center" wrapText="1"/>
    </xf>
    <xf numFmtId="185" fontId="109" fillId="0" borderId="129" xfId="2" applyNumberFormat="1" applyFont="1" applyBorder="1" applyAlignment="1">
      <alignment horizontal="left" vertical="center" wrapText="1"/>
    </xf>
    <xf numFmtId="185" fontId="109" fillId="0" borderId="0" xfId="2" applyNumberFormat="1" applyFont="1" applyAlignment="1">
      <alignmen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185" fontId="109" fillId="0" borderId="0" xfId="2" applyNumberFormat="1" applyFont="1" applyAlignment="1">
      <alignment vertical="center"/>
    </xf>
    <xf numFmtId="0" fontId="109" fillId="0" borderId="0" xfId="2" applyFont="1" applyAlignment="1">
      <alignment horizontal="left" vertical="center" wrapText="1"/>
    </xf>
    <xf numFmtId="0" fontId="105" fillId="0" borderId="0" xfId="2" applyFont="1"/>
    <xf numFmtId="0" fontId="105" fillId="0" borderId="21" xfId="2" applyFont="1" applyBorder="1"/>
    <xf numFmtId="0" fontId="109" fillId="0" borderId="21" xfId="2" applyFont="1" applyBorder="1" applyAlignment="1">
      <alignment horizontal="left" vertical="center" wrapText="1"/>
    </xf>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09" fillId="0" borderId="22" xfId="2" applyFont="1" applyBorder="1" applyAlignment="1">
      <alignment horizontal="center" vertical="center"/>
    </xf>
    <xf numFmtId="0" fontId="109" fillId="0" borderId="88" xfId="2" applyFont="1" applyBorder="1" applyAlignment="1">
      <alignment vertical="center" wrapText="1"/>
    </xf>
    <xf numFmtId="0" fontId="109" fillId="0" borderId="129" xfId="2" applyFont="1" applyBorder="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9" fontId="109" fillId="0" borderId="0" xfId="13" applyNumberFormat="1" applyFont="1" applyAlignment="1" applyProtection="1">
      <alignment horizontal="center" vertical="center"/>
    </xf>
    <xf numFmtId="0" fontId="109" fillId="0" borderId="0" xfId="2" applyFont="1" applyAlignment="1">
      <alignment horizontal="left" vertical="center"/>
    </xf>
    <xf numFmtId="184" fontId="109" fillId="0" borderId="0" xfId="2" applyNumberFormat="1" applyFont="1" applyAlignment="1">
      <alignment horizontal="center" vertical="center"/>
    </xf>
    <xf numFmtId="185" fontId="109" fillId="0" borderId="22" xfId="2" applyNumberFormat="1" applyFont="1" applyBorder="1" applyAlignment="1">
      <alignment horizontal="center"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2" xfId="2" applyFont="1" applyBorder="1" applyAlignment="1">
      <alignment vertical="center" wrapText="1"/>
    </xf>
    <xf numFmtId="0" fontId="105" fillId="0" borderId="22" xfId="2" applyFont="1" applyBorder="1"/>
    <xf numFmtId="0" fontId="109" fillId="0" borderId="21" xfId="2" applyFont="1" applyBorder="1" applyAlignment="1">
      <alignment vertical="center" wrapText="1"/>
    </xf>
    <xf numFmtId="184" fontId="109" fillId="0" borderId="21" xfId="2" applyNumberFormat="1" applyFont="1" applyBorder="1" applyAlignment="1">
      <alignment horizontal="center"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5" fontId="109" fillId="0" borderId="129" xfId="2" applyNumberFormat="1" applyFont="1" applyBorder="1" applyAlignment="1">
      <alignment horizontal="center" vertical="center"/>
    </xf>
    <xf numFmtId="180" fontId="109" fillId="0" borderId="23" xfId="2" applyNumberFormat="1" applyFont="1" applyBorder="1" applyAlignment="1">
      <alignment horizontal="right" vertical="center"/>
    </xf>
    <xf numFmtId="177" fontId="109" fillId="0" borderId="0" xfId="2" applyNumberFormat="1" applyFont="1" applyAlignment="1">
      <alignment horizontal="right" vertical="center"/>
    </xf>
    <xf numFmtId="177" fontId="109" fillId="0" borderId="21" xfId="2" applyNumberFormat="1" applyFont="1" applyBorder="1" applyAlignment="1">
      <alignment horizontal="right" vertical="center"/>
    </xf>
    <xf numFmtId="185" fontId="109" fillId="0" borderId="23" xfId="2" applyNumberFormat="1" applyFont="1" applyBorder="1" applyAlignment="1">
      <alignment vertical="center" wrapText="1"/>
    </xf>
    <xf numFmtId="187" fontId="109" fillId="0" borderId="129" xfId="2" applyNumberFormat="1" applyFont="1" applyBorder="1" applyAlignment="1">
      <alignment horizontal="center" vertical="center"/>
    </xf>
    <xf numFmtId="180" fontId="109" fillId="0" borderId="0" xfId="2" applyNumberFormat="1" applyFont="1" applyAlignment="1">
      <alignment horizontal="right" vertical="center"/>
    </xf>
    <xf numFmtId="187" fontId="109" fillId="0" borderId="21" xfId="2" applyNumberFormat="1" applyFont="1" applyBorder="1" applyAlignment="1">
      <alignment horizontal="center" vertical="center"/>
    </xf>
    <xf numFmtId="0" fontId="109" fillId="0" borderId="23" xfId="2" applyFont="1" applyBorder="1" applyAlignment="1">
      <alignment vertical="center" wrapText="1"/>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49" fontId="112" fillId="0" borderId="0" xfId="0" applyNumberFormat="1" applyFont="1" applyAlignment="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6" fillId="4" borderId="12" xfId="3" applyFont="1" applyFill="1" applyBorder="1" applyAlignment="1" applyProtection="1">
      <alignment vertical="center"/>
      <protection locked="0"/>
    </xf>
    <xf numFmtId="0" fontId="105" fillId="0" borderId="12" xfId="2" applyFont="1" applyBorder="1"/>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9" fillId="0" borderId="23" xfId="2" applyFont="1" applyBorder="1" applyAlignment="1">
      <alignment horizontal="left" vertical="center" wrapText="1"/>
    </xf>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9" fillId="0" borderId="0" xfId="2" applyFont="1" applyAlignment="1">
      <alignment vertical="top" wrapText="1"/>
    </xf>
    <xf numFmtId="0" fontId="109" fillId="0" borderId="21" xfId="2" applyFont="1" applyBorder="1" applyAlignment="1">
      <alignment vertical="top" wrapText="1"/>
    </xf>
    <xf numFmtId="0" fontId="109" fillId="0" borderId="0" xfId="7" applyFont="1" applyProtection="1">
      <alignment vertical="center"/>
      <protection locked="0"/>
    </xf>
    <xf numFmtId="189" fontId="134" fillId="0" borderId="161" xfId="17" applyNumberFormat="1" applyFont="1" applyBorder="1" applyAlignment="1" applyProtection="1">
      <alignment horizontal="right" vertical="center" shrinkToFit="1"/>
      <protection locked="0"/>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0" fontId="134" fillId="0" borderId="168" xfId="17" applyFont="1" applyBorder="1" applyAlignment="1">
      <alignment horizontal="left" vertical="center"/>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7" xfId="17" applyFont="1" applyBorder="1" applyAlignment="1">
      <alignment horizontal="left" vertical="center" wrapText="1"/>
    </xf>
    <xf numFmtId="0" fontId="134" fillId="0" borderId="165" xfId="17" applyFont="1" applyBorder="1" applyAlignment="1">
      <alignment horizontal="left" vertical="center" wrapText="1"/>
    </xf>
    <xf numFmtId="0" fontId="134" fillId="0" borderId="0" xfId="17" applyFont="1" applyAlignment="1">
      <alignment horizontal="center" vertical="center"/>
    </xf>
    <xf numFmtId="0" fontId="134" fillId="0" borderId="158" xfId="17" applyFont="1" applyBorder="1" applyAlignment="1" applyProtection="1">
      <alignment horizontal="center" vertical="center" wrapTex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0" fontId="134" fillId="0" borderId="162" xfId="17" applyFont="1" applyBorder="1" applyAlignment="1">
      <alignment horizontal="center"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2" xfId="17" applyFont="1" applyBorder="1" applyAlignment="1" applyProtection="1">
      <alignment horizontal="center" vertical="center" wrapText="1"/>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4" xfId="17" applyFont="1" applyBorder="1" applyAlignment="1">
      <alignment horizontal="left" vertical="center"/>
    </xf>
    <xf numFmtId="0" fontId="134" fillId="0" borderId="88"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shrinkToFit="1"/>
    </xf>
    <xf numFmtId="0" fontId="134" fillId="0" borderId="164" xfId="17" applyFont="1" applyBorder="1" applyAlignment="1">
      <alignment horizontal="left" vertical="center" wrapText="1"/>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58"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88" xfId="17" applyFont="1" applyBorder="1" applyAlignment="1">
      <alignment horizontal="left" vertical="center" shrinkToFit="1"/>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194" fontId="134" fillId="0" borderId="161" xfId="17" applyNumberFormat="1" applyFont="1" applyBorder="1" applyAlignment="1" applyProtection="1">
      <alignment horizontal="center" vertical="center" shrinkToFit="1"/>
      <protection locked="0"/>
    </xf>
    <xf numFmtId="0" fontId="134" fillId="0" borderId="163" xfId="17" applyFont="1" applyBorder="1" applyAlignment="1">
      <alignment horizontal="left" vertical="center"/>
    </xf>
    <xf numFmtId="0" fontId="134" fillId="0" borderId="164"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29" xfId="17" applyNumberFormat="1" applyFont="1" applyBorder="1" applyAlignment="1" applyProtection="1">
      <alignment horizontal="center" vertical="center" shrinkToFit="1"/>
      <protection locked="0"/>
    </xf>
    <xf numFmtId="194" fontId="134" fillId="0" borderId="0" xfId="17" applyNumberFormat="1" applyFont="1" applyAlignment="1" applyProtection="1">
      <alignment horizontal="center" vertical="center" shrinkToFit="1"/>
      <protection locked="0"/>
    </xf>
    <xf numFmtId="189" fontId="134" fillId="0" borderId="161"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0" fontId="134" fillId="0" borderId="167" xfId="17" applyFont="1" applyBorder="1" applyAlignment="1">
      <alignment horizontal="left" vertical="center"/>
    </xf>
    <xf numFmtId="194" fontId="134" fillId="0" borderId="88"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shrinkToFit="1"/>
    </xf>
    <xf numFmtId="0" fontId="134" fillId="0" borderId="27"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wrapText="1"/>
      <protection locked="0"/>
    </xf>
    <xf numFmtId="0" fontId="134" fillId="0" borderId="157" xfId="17" applyFont="1" applyBorder="1" applyAlignment="1">
      <alignment horizontal="left" vertical="center"/>
    </xf>
    <xf numFmtId="0" fontId="134" fillId="0" borderId="0" xfId="17" applyFont="1" applyAlignment="1" applyProtection="1">
      <alignment horizontal="center" vertical="center" shrinkToFit="1"/>
      <protection locked="0"/>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194" fontId="134" fillId="0" borderId="162" xfId="17" applyNumberFormat="1" applyFont="1" applyBorder="1" applyAlignment="1" applyProtection="1">
      <alignment horizontal="center" vertical="center" shrinkToFit="1"/>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8" xfId="17" applyFont="1" applyBorder="1" applyAlignment="1">
      <alignment horizontal="left" vertical="center" wrapText="1"/>
    </xf>
    <xf numFmtId="0" fontId="134" fillId="0" borderId="166" xfId="17" applyFont="1" applyBorder="1" applyAlignment="1">
      <alignment horizontal="center" vertical="center"/>
    </xf>
    <xf numFmtId="0" fontId="134" fillId="0" borderId="169"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3" fillId="0" borderId="174" xfId="17" applyFont="1" applyBorder="1" applyAlignment="1">
      <alignment horizontal="left" vertical="center"/>
    </xf>
    <xf numFmtId="0" fontId="133" fillId="0" borderId="0" xfId="17" applyFont="1" applyAlignment="1">
      <alignment horizontal="left" vertical="center"/>
    </xf>
    <xf numFmtId="0" fontId="136" fillId="0" borderId="0" xfId="17" applyFont="1" applyAlignment="1">
      <alignment horizontal="center" vertical="center" wrapText="1"/>
    </xf>
    <xf numFmtId="0" fontId="133" fillId="0" borderId="168" xfId="17" applyFont="1" applyBorder="1" applyAlignment="1">
      <alignment horizontal="left" vertical="center"/>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7" fillId="0" borderId="0" xfId="17" applyFont="1" applyAlignment="1">
      <alignment horizontal="center" vertical="center"/>
    </xf>
    <xf numFmtId="0" fontId="133" fillId="0" borderId="129" xfId="17" applyFont="1" applyBorder="1" applyAlignment="1">
      <alignment horizontal="left" vertical="center"/>
    </xf>
    <xf numFmtId="0" fontId="133" fillId="0" borderId="178" xfId="17" applyFont="1" applyBorder="1" applyAlignment="1" applyProtection="1">
      <alignment horizontal="center" vertical="center"/>
      <protection locked="0"/>
    </xf>
    <xf numFmtId="0" fontId="133" fillId="0" borderId="129" xfId="17" applyFont="1" applyBorder="1" applyAlignment="1">
      <alignment horizontal="center" vertical="center"/>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57" xfId="17" applyFont="1" applyBorder="1" applyAlignment="1">
      <alignment horizontal="center" vertical="center"/>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9" fillId="0" borderId="0" xfId="2" applyFont="1" applyAlignment="1">
      <alignment vertical="distributed" wrapText="1"/>
    </xf>
    <xf numFmtId="185" fontId="105" fillId="0" borderId="21" xfId="2" applyNumberFormat="1" applyFont="1" applyBorder="1" applyAlignment="1">
      <alignment horizontal="center" vertical="center"/>
    </xf>
    <xf numFmtId="187" fontId="109" fillId="0" borderId="87" xfId="2" applyNumberFormat="1" applyFont="1" applyBorder="1" applyAlignment="1" applyProtection="1">
      <alignment horizontal="center" vertical="center"/>
      <protection locked="0"/>
    </xf>
    <xf numFmtId="0" fontId="109" fillId="0" borderId="88" xfId="2" applyFont="1" applyBorder="1" applyAlignment="1">
      <alignment horizontal="left" vertical="center" wrapTex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0" fontId="105" fillId="0" borderId="0" xfId="2" applyFont="1" applyAlignment="1">
      <alignment horizont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182" fontId="109" fillId="0" borderId="21" xfId="2" applyNumberFormat="1" applyFont="1" applyBorder="1" applyAlignment="1">
      <alignment horizontal="center" vertical="center"/>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0" xfId="2" applyFont="1" applyAlignment="1">
      <alignment vertical="center"/>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8" fillId="0" borderId="29" xfId="2" applyFont="1" applyBorder="1" applyAlignment="1" applyProtection="1">
      <alignment horizontal="center"/>
      <protection locked="0"/>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5" fillId="0" borderId="21" xfId="2" applyFont="1" applyBorder="1" applyAlignment="1">
      <alignment horizontal="left" vertical="top" wrapText="1"/>
    </xf>
    <xf numFmtId="177" fontId="109" fillId="0" borderId="23" xfId="2" applyNumberFormat="1" applyFont="1" applyBorder="1" applyAlignment="1">
      <alignment horizontal="right" vertical="center"/>
    </xf>
    <xf numFmtId="0" fontId="156" fillId="0" borderId="0" xfId="2" applyFont="1" applyAlignment="1">
      <alignment vertical="top" wrapText="1"/>
    </xf>
    <xf numFmtId="0" fontId="156" fillId="0" borderId="2" xfId="2" applyFont="1" applyBorder="1" applyAlignment="1">
      <alignment vertical="top" wrapText="1"/>
    </xf>
    <xf numFmtId="0" fontId="109" fillId="0" borderId="0" xfId="2" applyFont="1" applyAlignment="1">
      <alignment horizontal="left" vertical="top"/>
    </xf>
    <xf numFmtId="0" fontId="109" fillId="0" borderId="0" xfId="2" applyFont="1" applyAlignment="1">
      <alignment vertical="center" shrinkToFit="1"/>
    </xf>
    <xf numFmtId="0" fontId="105" fillId="0" borderId="0" xfId="2" applyFont="1" applyAlignment="1">
      <alignment vertical="center" shrinkToFit="1"/>
    </xf>
    <xf numFmtId="182" fontId="109" fillId="0" borderId="0" xfId="2" applyNumberFormat="1" applyFont="1" applyAlignment="1" applyProtection="1">
      <alignment horizontal="center" vertical="center"/>
      <protection locked="0"/>
    </xf>
    <xf numFmtId="177" fontId="109" fillId="0" borderId="0" xfId="2" applyNumberFormat="1" applyFont="1" applyAlignment="1">
      <alignment horizontal="center" vertical="center"/>
    </xf>
    <xf numFmtId="0" fontId="105" fillId="0" borderId="0" xfId="2" applyFont="1" applyAlignment="1">
      <alignment wrapText="1"/>
    </xf>
    <xf numFmtId="180" fontId="109" fillId="0" borderId="0" xfId="2" applyNumberFormat="1" applyFont="1" applyAlignment="1">
      <alignment horizontal="center"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9" fillId="0" borderId="21" xfId="2" applyFont="1" applyBorder="1" applyAlignment="1">
      <alignment horizontal="center" vertical="center" shrinkToFit="1"/>
    </xf>
    <xf numFmtId="0" fontId="109" fillId="0" borderId="0" xfId="2" applyFont="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lignment horizontal="left" vertical="distributed" wrapText="1"/>
    </xf>
    <xf numFmtId="180" fontId="109" fillId="0" borderId="0" xfId="2" applyNumberFormat="1" applyFont="1" applyAlignment="1">
      <alignment vertical="center"/>
    </xf>
    <xf numFmtId="0" fontId="105" fillId="0" borderId="0" xfId="2" applyFont="1" applyAlignment="1">
      <alignment vertical="top" wrapText="1"/>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0" fontId="109" fillId="0" borderId="109" xfId="2" applyFont="1" applyBorder="1" applyAlignment="1">
      <alignment vertical="top"/>
    </xf>
    <xf numFmtId="0" fontId="109" fillId="0" borderId="21" xfId="2" applyFont="1" applyBorder="1" applyAlignment="1">
      <alignment vertical="top"/>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center" vertical="center"/>
    </xf>
    <xf numFmtId="0" fontId="22" fillId="0" borderId="0" xfId="2" applyFont="1" applyAlignment="1">
      <alignment horizontal="left" vertical="center"/>
    </xf>
    <xf numFmtId="0" fontId="18" fillId="0" borderId="0" xfId="2" applyFont="1" applyAlignment="1">
      <alignment horizontal="center"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177" fontId="22" fillId="0" borderId="0" xfId="2" applyNumberFormat="1" applyFont="1" applyAlignment="1">
      <alignment horizontal="center" vertical="center"/>
    </xf>
    <xf numFmtId="180" fontId="22" fillId="0" borderId="0" xfId="2" applyNumberFormat="1" applyFont="1" applyAlignment="1">
      <alignment horizontal="center" vertical="center"/>
    </xf>
    <xf numFmtId="186" fontId="22" fillId="0" borderId="0" xfId="2" applyNumberFormat="1" applyFont="1" applyAlignment="1">
      <alignment horizontal="center" vertical="center"/>
    </xf>
    <xf numFmtId="180" fontId="22" fillId="0" borderId="0" xfId="2" applyNumberFormat="1" applyFont="1" applyAlignment="1">
      <alignment horizontal="right"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77"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7" xfId="11" applyNumberFormat="1" applyFont="1" applyBorder="1" applyAlignment="1">
      <alignment horizontal="center" vertical="center"/>
    </xf>
    <xf numFmtId="49" fontId="18" fillId="0" borderId="0" xfId="11" applyNumberFormat="1" applyFont="1" applyAlignment="1">
      <alignment horizontal="center" vertical="center"/>
    </xf>
    <xf numFmtId="49" fontId="18" fillId="0" borderId="26"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49" fontId="18" fillId="0" borderId="0" xfId="11" applyNumberFormat="1" applyFont="1" applyAlignment="1">
      <alignment horizontal="distributed" vertical="center"/>
    </xf>
    <xf numFmtId="49" fontId="18" fillId="0" borderId="27" xfId="11" applyNumberFormat="1" applyFont="1" applyBorder="1" applyAlignment="1">
      <alignment horizontal="center" vertical="center" textRotation="255"/>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0" fontId="25" fillId="4" borderId="12" xfId="3" applyFont="1" applyFill="1" applyBorder="1" applyAlignment="1" applyProtection="1">
      <alignment horizontal="center" vertical="center"/>
      <protection locked="0"/>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49" fontId="94" fillId="0" borderId="158" xfId="14" applyNumberFormat="1" applyFont="1" applyBorder="1" applyAlignment="1">
      <alignment horizontal="center" vertical="center"/>
    </xf>
    <xf numFmtId="49" fontId="94" fillId="0" borderId="129" xfId="14" applyNumberFormat="1" applyFont="1" applyBorder="1" applyAlignment="1">
      <alignment horizontal="center" vertical="center"/>
    </xf>
    <xf numFmtId="49" fontId="94" fillId="0" borderId="0" xfId="14" applyNumberFormat="1" applyFont="1" applyAlignment="1">
      <alignment horizontal="center" vertical="center"/>
    </xf>
    <xf numFmtId="49" fontId="159" fillId="0" borderId="135" xfId="2" applyNumberFormat="1" applyFont="1" applyBorder="1" applyAlignment="1">
      <alignment horizontal="center" vertical="center" textRotation="255"/>
    </xf>
    <xf numFmtId="0" fontId="158" fillId="0" borderId="140" xfId="11" applyFont="1" applyBorder="1" applyAlignment="1">
      <alignment vertical="center" shrinkToFit="1"/>
    </xf>
    <xf numFmtId="0" fontId="1" fillId="0" borderId="140" xfId="0" applyFont="1" applyBorder="1" applyAlignment="1">
      <alignment vertical="center" shrinkToFit="1"/>
    </xf>
    <xf numFmtId="0" fontId="1" fillId="0" borderId="141" xfId="0" applyFont="1" applyBorder="1" applyAlignment="1">
      <alignment vertical="center" shrinkToFit="1"/>
    </xf>
    <xf numFmtId="0" fontId="158" fillId="0" borderId="69" xfId="11" applyFont="1" applyBorder="1" applyAlignment="1">
      <alignment horizontal="left" vertical="center" shrinkToFit="1"/>
    </xf>
    <xf numFmtId="0" fontId="1" fillId="0" borderId="69" xfId="0" applyFont="1" applyBorder="1" applyAlignment="1">
      <alignment horizontal="left" vertical="center" shrinkToFit="1"/>
    </xf>
    <xf numFmtId="0" fontId="1" fillId="0" borderId="192" xfId="0" applyFont="1" applyBorder="1" applyAlignment="1">
      <alignment horizontal="left" vertical="center" shrinkToFit="1"/>
    </xf>
    <xf numFmtId="0" fontId="75" fillId="0" borderId="69" xfId="11" applyFont="1" applyBorder="1" applyAlignment="1">
      <alignment vertical="center" shrinkToFit="1"/>
    </xf>
    <xf numFmtId="0" fontId="1" fillId="0" borderId="69" xfId="0" applyFont="1" applyBorder="1" applyAlignment="1">
      <alignment vertical="center" shrinkToFit="1"/>
    </xf>
    <xf numFmtId="0" fontId="1" fillId="0" borderId="62" xfId="0" applyFont="1" applyBorder="1" applyAlignment="1">
      <alignment shrinkToFit="1"/>
    </xf>
    <xf numFmtId="0" fontId="158" fillId="0" borderId="137" xfId="11" applyFont="1" applyBorder="1" applyAlignment="1">
      <alignment horizontal="left" vertical="center" wrapText="1"/>
    </xf>
    <xf numFmtId="0" fontId="1" fillId="0" borderId="137" xfId="0" applyFont="1" applyBorder="1" applyAlignment="1">
      <alignment horizontal="left" vertical="center" wrapText="1"/>
    </xf>
    <xf numFmtId="0" fontId="1" fillId="0" borderId="138" xfId="0" applyFont="1" applyBorder="1" applyAlignment="1">
      <alignment horizontal="left" vertical="center" wrapText="1"/>
    </xf>
    <xf numFmtId="0" fontId="1" fillId="0" borderId="140" xfId="0" applyFont="1" applyBorder="1" applyAlignment="1">
      <alignment horizontal="left" vertical="center" wrapText="1"/>
    </xf>
    <xf numFmtId="0" fontId="1" fillId="0" borderId="141" xfId="0" applyFont="1" applyBorder="1" applyAlignment="1">
      <alignment horizontal="left" vertical="center" wrapText="1"/>
    </xf>
    <xf numFmtId="0" fontId="1" fillId="0" borderId="69" xfId="0" applyFont="1" applyBorder="1" applyAlignment="1">
      <alignment shrinkToFit="1"/>
    </xf>
    <xf numFmtId="0" fontId="94" fillId="0" borderId="0" xfId="14" applyFont="1" applyAlignment="1">
      <alignment horizontal="left" wrapText="1"/>
    </xf>
    <xf numFmtId="0" fontId="94" fillId="0" borderId="0" xfId="0" applyFont="1" applyAlignment="1"/>
    <xf numFmtId="49" fontId="94" fillId="0" borderId="164" xfId="14" applyNumberFormat="1" applyFont="1" applyBorder="1" applyAlignment="1">
      <alignment horizontal="center" vertical="center" textRotation="255"/>
    </xf>
    <xf numFmtId="49" fontId="94" fillId="0" borderId="163" xfId="14" applyNumberFormat="1" applyFont="1" applyBorder="1" applyAlignment="1">
      <alignment horizontal="center" vertical="center" textRotation="255"/>
    </xf>
    <xf numFmtId="49" fontId="94" fillId="0" borderId="174" xfId="14" applyNumberFormat="1" applyFont="1" applyBorder="1" applyAlignment="1">
      <alignment horizontal="center" vertical="center" textRotation="255"/>
    </xf>
    <xf numFmtId="49" fontId="94" fillId="0" borderId="187" xfId="14" applyNumberFormat="1" applyFont="1" applyBorder="1" applyAlignment="1">
      <alignment horizontal="center" vertical="center" textRotation="255"/>
    </xf>
    <xf numFmtId="49" fontId="94" fillId="0" borderId="158" xfId="14" applyNumberFormat="1" applyFont="1" applyBorder="1" applyAlignment="1">
      <alignment horizontal="center" vertical="center" textRotation="255"/>
    </xf>
    <xf numFmtId="49" fontId="94" fillId="0" borderId="157" xfId="14" applyNumberFormat="1" applyFont="1" applyBorder="1" applyAlignment="1">
      <alignment horizontal="center" vertical="center" textRotation="255"/>
    </xf>
    <xf numFmtId="49" fontId="94" fillId="0" borderId="88" xfId="14" applyNumberFormat="1" applyFont="1" applyBorder="1" applyAlignment="1">
      <alignment horizontal="center" vertical="center"/>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0" xfId="17" applyFont="1" applyAlignment="1">
      <alignment horizontal="left" vertical="top" wrapText="1"/>
    </xf>
    <xf numFmtId="0" fontId="86" fillId="0" borderId="162" xfId="17" applyFont="1" applyBorder="1" applyAlignment="1">
      <alignment horizontal="center" vertical="center" wrapText="1"/>
    </xf>
    <xf numFmtId="0" fontId="86" fillId="0" borderId="161"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8" xfId="17" applyFont="1" applyBorder="1" applyAlignment="1">
      <alignment horizontal="left" vertical="center" wrapText="1"/>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0" fontId="86" fillId="0" borderId="160"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8"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23" fillId="4" borderId="12" xfId="3" applyFont="1" applyFill="1" applyBorder="1" applyAlignment="1" applyProtection="1">
      <alignment horizontal="center" vertical="center"/>
      <protection locked="0"/>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553B3ADF-0BFA-4D14-8F79-71E1BD3E1089}"/>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誤記訂正届" xfId="19" xr:uid="{C6FA547E-98E8-4B2B-ABF5-F4E883FF181C}"/>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D$377" lockText="1" noThreeD="1"/>
</file>

<file path=xl/ctrlProps/ctrlProp195.xml><?xml version="1.0" encoding="utf-8"?>
<formControlPr xmlns="http://schemas.microsoft.com/office/spreadsheetml/2009/9/main" objectType="CheckBox" fmlaLink="項目一覧!$E$377" lockText="1" noThreeD="1"/>
</file>

<file path=xl/ctrlProps/ctrlProp196.xml><?xml version="1.0" encoding="utf-8"?>
<formControlPr xmlns="http://schemas.microsoft.com/office/spreadsheetml/2009/9/main" objectType="CheckBox" fmlaLink="項目一覧!$D$378" lockText="1" noThreeD="1"/>
</file>

<file path=xl/ctrlProps/ctrlProp197.xml><?xml version="1.0" encoding="utf-8"?>
<formControlPr xmlns="http://schemas.microsoft.com/office/spreadsheetml/2009/9/main" objectType="CheckBox" fmlaLink="項目一覧!$E$378" lockText="1" noThreeD="1"/>
</file>

<file path=xl/ctrlProps/ctrlProp198.xml><?xml version="1.0" encoding="utf-8"?>
<formControlPr xmlns="http://schemas.microsoft.com/office/spreadsheetml/2009/9/main" objectType="CheckBox" fmlaLink="項目一覧②!$G$977" lockText="1" noThreeD="1"/>
</file>

<file path=xl/ctrlProps/ctrlProp199.xml><?xml version="1.0" encoding="utf-8"?>
<formControlPr xmlns="http://schemas.microsoft.com/office/spreadsheetml/2009/9/main" objectType="CheckBox" fmlaLink="項目一覧②!$G$978"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Drop" dropStyle="combo" dx="16" fmlaLink="項目一覧②!$G$253" fmlaRange="主要用途!$B$2:$B$73" noThreeD="1" sel="1" val="0"/>
</file>

<file path=xl/ctrlProps/ctrlProp201.xml><?xml version="1.0" encoding="utf-8"?>
<formControlPr xmlns="http://schemas.microsoft.com/office/spreadsheetml/2009/9/main" objectType="Drop" dropStyle="combo" dx="16" fmlaLink="項目一覧②!$G$255" fmlaRange="主要用途!$B$2:$B$73" noThreeD="1" sel="1" val="0"/>
</file>

<file path=xl/ctrlProps/ctrlProp202.xml><?xml version="1.0" encoding="utf-8"?>
<formControlPr xmlns="http://schemas.microsoft.com/office/spreadsheetml/2009/9/main" objectType="Drop" dropStyle="combo" dx="16" fmlaLink="項目一覧②!$G$257" fmlaRange="主要用途!$B$2:$B$73" noThreeD="1" sel="1" val="0"/>
</file>

<file path=xl/ctrlProps/ctrlProp203.xml><?xml version="1.0" encoding="utf-8"?>
<formControlPr xmlns="http://schemas.microsoft.com/office/spreadsheetml/2009/9/main" objectType="CheckBox" fmlaLink="項目一覧②!$G$259" lockText="1" noThreeD="1"/>
</file>

<file path=xl/ctrlProps/ctrlProp204.xml><?xml version="1.0" encoding="utf-8"?>
<formControlPr xmlns="http://schemas.microsoft.com/office/spreadsheetml/2009/9/main" objectType="CheckBox" fmlaLink="項目一覧②!$H$259" lockText="1" noThreeD="1"/>
</file>

<file path=xl/ctrlProps/ctrlProp205.xml><?xml version="1.0" encoding="utf-8"?>
<formControlPr xmlns="http://schemas.microsoft.com/office/spreadsheetml/2009/9/main" objectType="CheckBox" fmlaLink="項目一覧②!$I$259" lockText="1" noThreeD="1"/>
</file>

<file path=xl/ctrlProps/ctrlProp206.xml><?xml version="1.0" encoding="utf-8"?>
<formControlPr xmlns="http://schemas.microsoft.com/office/spreadsheetml/2009/9/main" objectType="CheckBox" fmlaLink="項目一覧②!$J$259" lockText="1" noThreeD="1"/>
</file>

<file path=xl/ctrlProps/ctrlProp207.xml><?xml version="1.0" encoding="utf-8"?>
<formControlPr xmlns="http://schemas.microsoft.com/office/spreadsheetml/2009/9/main" objectType="CheckBox" fmlaLink="項目一覧②!$K$259" lockText="1" noThreeD="1"/>
</file>

<file path=xl/ctrlProps/ctrlProp208.xml><?xml version="1.0" encoding="utf-8"?>
<formControlPr xmlns="http://schemas.microsoft.com/office/spreadsheetml/2009/9/main" objectType="CheckBox" fmlaLink="項目一覧②!$L$259" lockText="1" noThreeD="1"/>
</file>

<file path=xl/ctrlProps/ctrlProp209.xml><?xml version="1.0" encoding="utf-8"?>
<formControlPr xmlns="http://schemas.microsoft.com/office/spreadsheetml/2009/9/main" objectType="CheckBox" fmlaLink="項目一覧②!$M$259" lockText="1" noThreeD="1"/>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0" fmlaRange="値一覧項目!$I$2:$I$12" noThreeD="1" sel="1" val="0"/>
</file>

<file path=xl/ctrlProps/ctrlProp211.xml><?xml version="1.0" encoding="utf-8"?>
<formControlPr xmlns="http://schemas.microsoft.com/office/spreadsheetml/2009/9/main" objectType="Drop" dropStyle="combo" dx="16" fmlaLink="項目一覧②!$G$876" fmlaRange="値一覧項目!$I$2:$I$12" noThreeD="1" sel="1" val="0"/>
</file>

<file path=xl/ctrlProps/ctrlProp212.xml><?xml version="1.0" encoding="utf-8"?>
<formControlPr xmlns="http://schemas.microsoft.com/office/spreadsheetml/2009/9/main" objectType="Drop" dropStyle="combo" dx="16" fmlaLink="項目一覧②!$G$263" fmlaRange="値一覧項目!$P$2:$P$12" noThreeD="1" sel="1" val="2"/>
</file>

<file path=xl/ctrlProps/ctrlProp213.xml><?xml version="1.0" encoding="utf-8"?>
<formControlPr xmlns="http://schemas.microsoft.com/office/spreadsheetml/2009/9/main" objectType="Drop" dropStyle="combo" dx="16" fmlaLink="項目一覧②!$G$264" fmlaRange="値一覧項目!$Q$2:$Q$12" noThreeD="1" sel="1" val="2"/>
</file>

<file path=xl/ctrlProps/ctrlProp214.xml><?xml version="1.0" encoding="utf-8"?>
<formControlPr xmlns="http://schemas.microsoft.com/office/spreadsheetml/2009/9/main" objectType="Drop" dropStyle="combo" dx="16" fmlaLink="項目一覧②!$G$265" fmlaRange="値一覧項目!$P$2:$P$12" noThreeD="1" sel="1" val="2"/>
</file>

<file path=xl/ctrlProps/ctrlProp215.xml><?xml version="1.0" encoding="utf-8"?>
<formControlPr xmlns="http://schemas.microsoft.com/office/spreadsheetml/2009/9/main" objectType="Drop" dropStyle="combo" dx="16" fmlaLink="項目一覧②!$G$266" fmlaRange="値一覧項目!$Q$2:$Q$12" noThreeD="1" sel="1" val="0"/>
</file>

<file path=xl/ctrlProps/ctrlProp216.xml><?xml version="1.0" encoding="utf-8"?>
<formControlPr xmlns="http://schemas.microsoft.com/office/spreadsheetml/2009/9/main" objectType="CheckBox" fmlaLink="項目一覧②!$G$270" lockText="1" noThreeD="1"/>
</file>

<file path=xl/ctrlProps/ctrlProp217.xml><?xml version="1.0" encoding="utf-8"?>
<formControlPr xmlns="http://schemas.microsoft.com/office/spreadsheetml/2009/9/main" objectType="CheckBox" fmlaLink="項目一覧②!$H$270" lockText="1" noThreeD="1"/>
</file>

<file path=xl/ctrlProps/ctrlProp218.xml><?xml version="1.0" encoding="utf-8"?>
<formControlPr xmlns="http://schemas.microsoft.com/office/spreadsheetml/2009/9/main" objectType="Drop" dropStyle="combo" dx="16" fmlaLink="項目一覧②!$G$275" fmlaRange="値一覧項目!$U$2:$U$12" noThreeD="1" sel="1" val="0"/>
</file>

<file path=xl/ctrlProps/ctrlProp219.xml><?xml version="1.0" encoding="utf-8"?>
<formControlPr xmlns="http://schemas.microsoft.com/office/spreadsheetml/2009/9/main" objectType="Drop" dropStyle="combo" dx="16" fmlaLink="項目一覧②!$G$276"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277" fmlaRange="値一覧項目!$U$2:$U$12" noThreeD="1" sel="1" val="3"/>
</file>

<file path=xl/ctrlProps/ctrlProp221.xml><?xml version="1.0" encoding="utf-8"?>
<formControlPr xmlns="http://schemas.microsoft.com/office/spreadsheetml/2009/9/main" objectType="Drop" dropStyle="combo" dx="16" fmlaLink="項目一覧②!$G$278" fmlaRange="値一覧項目!$U$2:$U$12" noThreeD="1" sel="1" val="0"/>
</file>

<file path=xl/ctrlProps/ctrlProp222.xml><?xml version="1.0" encoding="utf-8"?>
<formControlPr xmlns="http://schemas.microsoft.com/office/spreadsheetml/2009/9/main" objectType="Drop" dropStyle="combo" dx="16" fmlaLink="項目一覧②!$G$279" fmlaRange="値一覧項目!$U$2:$U$12" noThreeD="1" sel="1" val="0"/>
</file>

<file path=xl/ctrlProps/ctrlProp223.xml><?xml version="1.0" encoding="utf-8"?>
<formControlPr xmlns="http://schemas.microsoft.com/office/spreadsheetml/2009/9/main" objectType="Drop" dropStyle="combo" dx="16" fmlaLink="項目一覧②!$G$280" fmlaRange="値一覧項目!$U$2:$U$12" noThreeD="1" sel="1" val="3"/>
</file>

<file path=xl/ctrlProps/ctrlProp224.xml><?xml version="1.0" encoding="utf-8"?>
<formControlPr xmlns="http://schemas.microsoft.com/office/spreadsheetml/2009/9/main" objectType="Drop" dropStyle="combo" dx="16" fmlaLink="項目一覧②!$G$320" fmlaRange="主要用途!$B$2:$B$73" noThreeD="1" sel="1" val="54"/>
</file>

<file path=xl/ctrlProps/ctrlProp225.xml><?xml version="1.0" encoding="utf-8"?>
<formControlPr xmlns="http://schemas.microsoft.com/office/spreadsheetml/2009/9/main" objectType="Drop" dropStyle="combo" dx="16" fmlaLink="項目一覧②!$G$321" fmlaRange="主要用途!$B$2:$B$73" noThreeD="1" sel="1" val="0"/>
</file>

<file path=xl/ctrlProps/ctrlProp226.xml><?xml version="1.0" encoding="utf-8"?>
<formControlPr xmlns="http://schemas.microsoft.com/office/spreadsheetml/2009/9/main" objectType="Drop" dropStyle="combo" dx="16" fmlaLink="項目一覧②!$G$322" fmlaRange="主要用途!$B$2:$B$73" noThreeD="1" sel="1" val="0"/>
</file>

<file path=xl/ctrlProps/ctrlProp227.xml><?xml version="1.0" encoding="utf-8"?>
<formControlPr xmlns="http://schemas.microsoft.com/office/spreadsheetml/2009/9/main" objectType="Drop" dropStyle="combo" dx="16" fmlaLink="項目一覧②!$G$323" fmlaRange="主要用途!$B$2:$B$73" noThreeD="1" sel="1" val="0"/>
</file>

<file path=xl/ctrlProps/ctrlProp228.xml><?xml version="1.0" encoding="utf-8"?>
<formControlPr xmlns="http://schemas.microsoft.com/office/spreadsheetml/2009/9/main" objectType="Drop" dropStyle="combo" dx="16" fmlaLink="項目一覧②!$G$324" fmlaRange="主要用途!$B$2:$B$73" noThreeD="1" sel="1" val="0"/>
</file>

<file path=xl/ctrlProps/ctrlProp229.xml><?xml version="1.0" encoding="utf-8"?>
<formControlPr xmlns="http://schemas.microsoft.com/office/spreadsheetml/2009/9/main" objectType="Drop" dropStyle="combo" dx="16" fmlaLink="項目一覧②!$G$325"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47" fmlaRange="主要用途!$B$2:$B$73" noThreeD="1" sel="1" val="0"/>
</file>

<file path=xl/ctrlProps/ctrlProp231.xml><?xml version="1.0" encoding="utf-8"?>
<formControlPr xmlns="http://schemas.microsoft.com/office/spreadsheetml/2009/9/main" objectType="Drop" dropStyle="combo" dx="16" fmlaLink="項目一覧②!$G$348" fmlaRange="主要用途!$B$2:$B$73" noThreeD="1" sel="1" val="0"/>
</file>

<file path=xl/ctrlProps/ctrlProp232.xml><?xml version="1.0" encoding="utf-8"?>
<formControlPr xmlns="http://schemas.microsoft.com/office/spreadsheetml/2009/9/main" objectType="Drop" dropStyle="combo" dx="16" fmlaLink="項目一覧②!$G$349" fmlaRange="主要用途!$B$2:$B$73" noThreeD="1" sel="1" val="0"/>
</file>

<file path=xl/ctrlProps/ctrlProp233.xml><?xml version="1.0" encoding="utf-8"?>
<formControlPr xmlns="http://schemas.microsoft.com/office/spreadsheetml/2009/9/main" objectType="Drop" dropStyle="combo" dx="16" fmlaLink="項目一覧②!$G$350" fmlaRange="主要用途!$B$2:$B$73" noThreeD="1" sel="1" val="0"/>
</file>

<file path=xl/ctrlProps/ctrlProp234.xml><?xml version="1.0" encoding="utf-8"?>
<formControlPr xmlns="http://schemas.microsoft.com/office/spreadsheetml/2009/9/main" objectType="Drop" dropStyle="combo" dx="16" fmlaLink="項目一覧②!$G$351" fmlaRange="主要用途!$B$2:$B$73" noThreeD="1" sel="1" val="0"/>
</file>

<file path=xl/ctrlProps/ctrlProp235.xml><?xml version="1.0" encoding="utf-8"?>
<formControlPr xmlns="http://schemas.microsoft.com/office/spreadsheetml/2009/9/main" objectType="Drop" dropStyle="combo" dx="16" fmlaLink="項目一覧②!$G$352" fmlaRange="主要用途!$B$2:$B$73" noThreeD="1" sel="1" val="0"/>
</file>

<file path=xl/ctrlProps/ctrlProp236.xml><?xml version="1.0" encoding="utf-8"?>
<formControlPr xmlns="http://schemas.microsoft.com/office/spreadsheetml/2009/9/main" objectType="Drop" dropStyle="combo" dx="16" fmlaLink="項目一覧②!$G$374" fmlaRange="主要用途!$B$2:$B$73" noThreeD="1" sel="1" val="0"/>
</file>

<file path=xl/ctrlProps/ctrlProp237.xml><?xml version="1.0" encoding="utf-8"?>
<formControlPr xmlns="http://schemas.microsoft.com/office/spreadsheetml/2009/9/main" objectType="Drop" dropStyle="combo" dx="16" fmlaLink="項目一覧②!$G$375" fmlaRange="主要用途!$B$2:$B$73" noThreeD="1" sel="1" val="0"/>
</file>

<file path=xl/ctrlProps/ctrlProp238.xml><?xml version="1.0" encoding="utf-8"?>
<formControlPr xmlns="http://schemas.microsoft.com/office/spreadsheetml/2009/9/main" objectType="Drop" dropStyle="combo" dx="16" fmlaLink="項目一覧②!$G$376" fmlaRange="主要用途!$B$2:$B$73" noThreeD="1" sel="1" val="0"/>
</file>

<file path=xl/ctrlProps/ctrlProp239.xml><?xml version="1.0" encoding="utf-8"?>
<formControlPr xmlns="http://schemas.microsoft.com/office/spreadsheetml/2009/9/main" objectType="Drop" dropStyle="combo" dx="16" fmlaLink="項目一覧②!$G$377"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378" fmlaRange="主要用途!$B$2:$B$73" noThreeD="1" sel="1" val="0"/>
</file>

<file path=xl/ctrlProps/ctrlProp241.xml><?xml version="1.0" encoding="utf-8"?>
<formControlPr xmlns="http://schemas.microsoft.com/office/spreadsheetml/2009/9/main" objectType="Drop" dropStyle="combo" dx="16" fmlaLink="項目一覧②!$G$379" fmlaRange="主要用途!$B$2:$B$73" noThreeD="1" sel="1" val="0"/>
</file>

<file path=xl/ctrlProps/ctrlProp242.xml><?xml version="1.0" encoding="utf-8"?>
<formControlPr xmlns="http://schemas.microsoft.com/office/spreadsheetml/2009/9/main" objectType="Drop" dropStyle="combo" dx="16" fmlaLink="項目一覧②!$G$401" fmlaRange="主要用途!$B$2:$B$73" noThreeD="1" sel="1" val="0"/>
</file>

<file path=xl/ctrlProps/ctrlProp243.xml><?xml version="1.0" encoding="utf-8"?>
<formControlPr xmlns="http://schemas.microsoft.com/office/spreadsheetml/2009/9/main" objectType="Drop" dropStyle="combo" dx="16" fmlaLink="項目一覧②!$G$402" fmlaRange="主要用途!$B$2:$B$73" noThreeD="1" sel="1" val="0"/>
</file>

<file path=xl/ctrlProps/ctrlProp244.xml><?xml version="1.0" encoding="utf-8"?>
<formControlPr xmlns="http://schemas.microsoft.com/office/spreadsheetml/2009/9/main" objectType="Drop" dropStyle="combo" dx="16" fmlaLink="項目一覧②!$G$403" fmlaRange="主要用途!$B$2:$B$73" noThreeD="1" sel="1" val="0"/>
</file>

<file path=xl/ctrlProps/ctrlProp245.xml><?xml version="1.0" encoding="utf-8"?>
<formControlPr xmlns="http://schemas.microsoft.com/office/spreadsheetml/2009/9/main" objectType="Drop" dropStyle="combo" dx="16" fmlaLink="項目一覧②!$G$404" fmlaRange="主要用途!$B$2:$B$73" noThreeD="1" sel="1" val="0"/>
</file>

<file path=xl/ctrlProps/ctrlProp246.xml><?xml version="1.0" encoding="utf-8"?>
<formControlPr xmlns="http://schemas.microsoft.com/office/spreadsheetml/2009/9/main" objectType="Drop" dropStyle="combo" dx="16" fmlaLink="項目一覧②!$G$405" fmlaRange="主要用途!$B$2:$B$73" noThreeD="1" sel="1" val="0"/>
</file>

<file path=xl/ctrlProps/ctrlProp247.xml><?xml version="1.0" encoding="utf-8"?>
<formControlPr xmlns="http://schemas.microsoft.com/office/spreadsheetml/2009/9/main" objectType="Drop" dropStyle="combo" dx="16" fmlaLink="項目一覧②!$G$406" fmlaRange="主要用途!$B$2:$B$73" noThreeD="1" sel="1" val="0"/>
</file>

<file path=xl/ctrlProps/ctrlProp248.xml><?xml version="1.0" encoding="utf-8"?>
<formControlPr xmlns="http://schemas.microsoft.com/office/spreadsheetml/2009/9/main" objectType="Drop" dropStyle="combo" dx="16" fmlaLink="項目一覧②!$G$428" fmlaRange="主要用途!$B$2:$B$73" noThreeD="1" sel="1" val="0"/>
</file>

<file path=xl/ctrlProps/ctrlProp249.xml><?xml version="1.0" encoding="utf-8"?>
<formControlPr xmlns="http://schemas.microsoft.com/office/spreadsheetml/2009/9/main" objectType="Drop" dropStyle="combo" dx="16" fmlaLink="項目一覧②!$G$429"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30" fmlaRange="主要用途!$B$2:$B$73" noThreeD="1" sel="1" val="0"/>
</file>

<file path=xl/ctrlProps/ctrlProp251.xml><?xml version="1.0" encoding="utf-8"?>
<formControlPr xmlns="http://schemas.microsoft.com/office/spreadsheetml/2009/9/main" objectType="Drop" dropStyle="combo" dx="16" fmlaLink="項目一覧②!$G$431" fmlaRange="主要用途!$B$2:$B$73" noThreeD="1" sel="1" val="0"/>
</file>

<file path=xl/ctrlProps/ctrlProp252.xml><?xml version="1.0" encoding="utf-8"?>
<formControlPr xmlns="http://schemas.microsoft.com/office/spreadsheetml/2009/9/main" objectType="Drop" dropStyle="combo" dx="16" fmlaLink="項目一覧②!$G$432" fmlaRange="主要用途!$B$2:$B$73" noThreeD="1" sel="1" val="0"/>
</file>

<file path=xl/ctrlProps/ctrlProp253.xml><?xml version="1.0" encoding="utf-8"?>
<formControlPr xmlns="http://schemas.microsoft.com/office/spreadsheetml/2009/9/main" objectType="Drop" dropStyle="combo" dx="16" fmlaLink="項目一覧②!$G$433" fmlaRange="主要用途!$B$2:$B$73" noThreeD="1" sel="1" val="0"/>
</file>

<file path=xl/ctrlProps/ctrlProp254.xml><?xml version="1.0" encoding="utf-8"?>
<formControlPr xmlns="http://schemas.microsoft.com/office/spreadsheetml/2009/9/main" objectType="Drop" dropStyle="combo" dx="16" fmlaLink="項目一覧②!$G$455" fmlaRange="主要用途!$B$2:$B$73" noThreeD="1" sel="1" val="0"/>
</file>

<file path=xl/ctrlProps/ctrlProp255.xml><?xml version="1.0" encoding="utf-8"?>
<formControlPr xmlns="http://schemas.microsoft.com/office/spreadsheetml/2009/9/main" objectType="Drop" dropStyle="combo" dx="16" fmlaLink="項目一覧②!$G$456" fmlaRange="主要用途!$B$2:$B$73" noThreeD="1" sel="1" val="0"/>
</file>

<file path=xl/ctrlProps/ctrlProp256.xml><?xml version="1.0" encoding="utf-8"?>
<formControlPr xmlns="http://schemas.microsoft.com/office/spreadsheetml/2009/9/main" objectType="Drop" dropStyle="combo" dx="16" fmlaLink="項目一覧②!$G$457" fmlaRange="主要用途!$B$2:$B$73" noThreeD="1" sel="1" val="0"/>
</file>

<file path=xl/ctrlProps/ctrlProp257.xml><?xml version="1.0" encoding="utf-8"?>
<formControlPr xmlns="http://schemas.microsoft.com/office/spreadsheetml/2009/9/main" objectType="Drop" dropStyle="combo" dx="16" fmlaLink="項目一覧②!$G$458" fmlaRange="主要用途!$B$2:$B$73" noThreeD="1" sel="1" val="0"/>
</file>

<file path=xl/ctrlProps/ctrlProp258.xml><?xml version="1.0" encoding="utf-8"?>
<formControlPr xmlns="http://schemas.microsoft.com/office/spreadsheetml/2009/9/main" objectType="Drop" dropStyle="combo" dx="16" fmlaLink="項目一覧②!$G$459" fmlaRange="主要用途!$B$2:$B$73" noThreeD="1" sel="1" val="0"/>
</file>

<file path=xl/ctrlProps/ctrlProp259.xml><?xml version="1.0" encoding="utf-8"?>
<formControlPr xmlns="http://schemas.microsoft.com/office/spreadsheetml/2009/9/main" objectType="Drop" dropStyle="combo" dx="16" fmlaLink="項目一覧②!$G$460" fmlaRange="主要用途!$B$2:$B$73" noThreeD="1" sel="1" val="0"/>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Drop" dropStyle="combo" dx="16" fmlaLink="項目一覧②!$G$503" fmlaRange="主要用途!$B$2:$B$73" noThreeD="1" sel="1" val="54"/>
</file>

<file path=xl/ctrlProps/ctrlProp261.xml><?xml version="1.0" encoding="utf-8"?>
<formControlPr xmlns="http://schemas.microsoft.com/office/spreadsheetml/2009/9/main" objectType="Drop" dropStyle="combo" dx="16" fmlaLink="項目一覧②!$G$504" fmlaRange="主要用途!$B$2:$B$73" noThreeD="1" sel="1" val="54"/>
</file>

<file path=xl/ctrlProps/ctrlProp262.xml><?xml version="1.0" encoding="utf-8"?>
<formControlPr xmlns="http://schemas.microsoft.com/office/spreadsheetml/2009/9/main" objectType="Drop" dropStyle="combo" dx="16" fmlaLink="項目一覧②!$G$505" fmlaRange="主要用途!$B$2:$B$73" noThreeD="1" sel="1" val="0"/>
</file>

<file path=xl/ctrlProps/ctrlProp263.xml><?xml version="1.0" encoding="utf-8"?>
<formControlPr xmlns="http://schemas.microsoft.com/office/spreadsheetml/2009/9/main" objectType="CheckBox" fmlaLink="項目一覧②!$G$509" lockText="1" noThreeD="1"/>
</file>

<file path=xl/ctrlProps/ctrlProp264.xml><?xml version="1.0" encoding="utf-8"?>
<formControlPr xmlns="http://schemas.microsoft.com/office/spreadsheetml/2009/9/main" objectType="CheckBox" fmlaLink="項目一覧②!$H$509" lockText="1" noThreeD="1"/>
</file>

<file path=xl/ctrlProps/ctrlProp265.xml><?xml version="1.0" encoding="utf-8"?>
<formControlPr xmlns="http://schemas.microsoft.com/office/spreadsheetml/2009/9/main" objectType="CheckBox" fmlaLink="項目一覧②!$I$509" lockText="1" noThreeD="1"/>
</file>

<file path=xl/ctrlProps/ctrlProp266.xml><?xml version="1.0" encoding="utf-8"?>
<formControlPr xmlns="http://schemas.microsoft.com/office/spreadsheetml/2009/9/main" objectType="CheckBox" fmlaLink="項目一覧②!$J$509" lockText="1" noThreeD="1"/>
</file>

<file path=xl/ctrlProps/ctrlProp267.xml><?xml version="1.0" encoding="utf-8"?>
<formControlPr xmlns="http://schemas.microsoft.com/office/spreadsheetml/2009/9/main" objectType="CheckBox" fmlaLink="項目一覧②!$K$509" lockText="1" noThreeD="1"/>
</file>

<file path=xl/ctrlProps/ctrlProp268.xml><?xml version="1.0" encoding="utf-8"?>
<formControlPr xmlns="http://schemas.microsoft.com/office/spreadsheetml/2009/9/main" objectType="CheckBox" fmlaLink="項目一覧②!$L$509" lockText="1" noThreeD="1"/>
</file>

<file path=xl/ctrlProps/ctrlProp269.xml><?xml version="1.0" encoding="utf-8"?>
<formControlPr xmlns="http://schemas.microsoft.com/office/spreadsheetml/2009/9/main" objectType="CheckBox" fmlaLink="項目一覧②!$M$509" lockText="1" noThreeD="1"/>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0" fmlaRange="値一覧項目!$I$2:$I$12" noThreeD="1" sel="1" val="0"/>
</file>

<file path=xl/ctrlProps/ctrlProp271.xml><?xml version="1.0" encoding="utf-8"?>
<formControlPr xmlns="http://schemas.microsoft.com/office/spreadsheetml/2009/9/main" objectType="Drop" dropStyle="combo" dx="16" fmlaLink="項目一覧②!$G$877" fmlaRange="値一覧項目!$I$2:$I$12" noThreeD="1" sel="1" val="0"/>
</file>

<file path=xl/ctrlProps/ctrlProp272.xml><?xml version="1.0" encoding="utf-8"?>
<formControlPr xmlns="http://schemas.microsoft.com/office/spreadsheetml/2009/9/main" objectType="Drop" dropStyle="combo" dx="16" fmlaLink="項目一覧②!$G$513" fmlaRange="値一覧項目!$P$2:$P$12" noThreeD="1" sel="1" val="0"/>
</file>

<file path=xl/ctrlProps/ctrlProp273.xml><?xml version="1.0" encoding="utf-8"?>
<formControlPr xmlns="http://schemas.microsoft.com/office/spreadsheetml/2009/9/main" objectType="Drop" dropStyle="combo" dx="16" fmlaLink="項目一覧②!$G$514" fmlaRange="値一覧項目!$Q$2:$Q$12" noThreeD="1" sel="1" val="0"/>
</file>

<file path=xl/ctrlProps/ctrlProp274.xml><?xml version="1.0" encoding="utf-8"?>
<formControlPr xmlns="http://schemas.microsoft.com/office/spreadsheetml/2009/9/main" objectType="Drop" dropStyle="combo" dx="16" fmlaLink="項目一覧②!$G$515" fmlaRange="値一覧項目!$P$2:$P$12" noThreeD="1" sel="1" val="0"/>
</file>

<file path=xl/ctrlProps/ctrlProp275.xml><?xml version="1.0" encoding="utf-8"?>
<formControlPr xmlns="http://schemas.microsoft.com/office/spreadsheetml/2009/9/main" objectType="Drop" dropStyle="combo" dx="16" fmlaLink="項目一覧②!$G$516" fmlaRange="値一覧項目!$Q$2:$Q$12" noThreeD="1" sel="1" val="0"/>
</file>

<file path=xl/ctrlProps/ctrlProp276.xml><?xml version="1.0" encoding="utf-8"?>
<formControlPr xmlns="http://schemas.microsoft.com/office/spreadsheetml/2009/9/main" objectType="CheckBox" fmlaLink="項目一覧②!$G$520" lockText="1" noThreeD="1"/>
</file>

<file path=xl/ctrlProps/ctrlProp277.xml><?xml version="1.0" encoding="utf-8"?>
<formControlPr xmlns="http://schemas.microsoft.com/office/spreadsheetml/2009/9/main" objectType="CheckBox" fmlaLink="項目一覧②!$H$520" lockText="1" noThreeD="1"/>
</file>

<file path=xl/ctrlProps/ctrlProp278.xml><?xml version="1.0" encoding="utf-8"?>
<formControlPr xmlns="http://schemas.microsoft.com/office/spreadsheetml/2009/9/main" objectType="Drop" dropStyle="combo" dx="16" fmlaLink="項目一覧②!$G$525" fmlaRange="値一覧項目!$U$2:$U$12" noThreeD="1" sel="1" val="3"/>
</file>

<file path=xl/ctrlProps/ctrlProp279.xml><?xml version="1.0" encoding="utf-8"?>
<formControlPr xmlns="http://schemas.microsoft.com/office/spreadsheetml/2009/9/main" objectType="Drop" dropStyle="combo" dx="16" fmlaLink="項目一覧②!$G$526"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27" fmlaRange="値一覧項目!$U$2:$U$12" noThreeD="1" sel="1" val="0"/>
</file>

<file path=xl/ctrlProps/ctrlProp281.xml><?xml version="1.0" encoding="utf-8"?>
<formControlPr xmlns="http://schemas.microsoft.com/office/spreadsheetml/2009/9/main" objectType="Drop" dropStyle="combo" dx="16" fmlaLink="項目一覧②!$G$528" fmlaRange="値一覧項目!$U$2:$U$12" noThreeD="1" sel="1" val="3"/>
</file>

<file path=xl/ctrlProps/ctrlProp282.xml><?xml version="1.0" encoding="utf-8"?>
<formControlPr xmlns="http://schemas.microsoft.com/office/spreadsheetml/2009/9/main" objectType="Drop" dropStyle="combo" dx="16" fmlaLink="項目一覧②!$G$560" fmlaRange="値一覧項目!$L$2:$L$6" noThreeD="1" sel="1" val="0"/>
</file>

<file path=xl/ctrlProps/ctrlProp283.xml><?xml version="1.0" encoding="utf-8"?>
<formControlPr xmlns="http://schemas.microsoft.com/office/spreadsheetml/2009/9/main" objectType="Drop" dropStyle="combo" dx="16" fmlaLink="項目一覧②!$G$529" fmlaRange="値一覧項目!$U$2:$U$12" noThreeD="1" sel="1" val="0"/>
</file>

<file path=xl/ctrlProps/ctrlProp284.xml><?xml version="1.0" encoding="utf-8"?>
<formControlPr xmlns="http://schemas.microsoft.com/office/spreadsheetml/2009/9/main" objectType="Drop" dropStyle="combo" dx="16" fmlaLink="項目一覧②!$G$530" fmlaRange="値一覧項目!$U$2:$U$12" noThreeD="1" sel="1" val="0"/>
</file>

<file path=xl/ctrlProps/ctrlProp285.xml><?xml version="1.0" encoding="utf-8"?>
<formControlPr xmlns="http://schemas.microsoft.com/office/spreadsheetml/2009/9/main" objectType="Drop" dropStyle="combo" dx="16" fmlaLink="項目一覧②!$G$570" fmlaRange="主要用途!$B$2:$B$73" noThreeD="1" sel="1" val="60"/>
</file>

<file path=xl/ctrlProps/ctrlProp286.xml><?xml version="1.0" encoding="utf-8"?>
<formControlPr xmlns="http://schemas.microsoft.com/office/spreadsheetml/2009/9/main" objectType="Drop" dropStyle="combo" dx="16" fmlaLink="項目一覧②!$G$571" fmlaRange="主要用途!$B$2:$B$73" noThreeD="1" sel="1" val="0"/>
</file>

<file path=xl/ctrlProps/ctrlProp287.xml><?xml version="1.0" encoding="utf-8"?>
<formControlPr xmlns="http://schemas.microsoft.com/office/spreadsheetml/2009/9/main" objectType="Drop" dropStyle="combo" dx="16" fmlaLink="項目一覧②!$G$572" fmlaRange="主要用途!$B$2:$B$73" noThreeD="1" sel="1" val="0"/>
</file>

<file path=xl/ctrlProps/ctrlProp288.xml><?xml version="1.0" encoding="utf-8"?>
<formControlPr xmlns="http://schemas.microsoft.com/office/spreadsheetml/2009/9/main" objectType="Drop" dropStyle="combo" dx="16" fmlaLink="項目一覧②!$G$573" fmlaRange="主要用途!$B$2:$B$73" noThreeD="1" sel="1" val="0"/>
</file>

<file path=xl/ctrlProps/ctrlProp289.xml><?xml version="1.0" encoding="utf-8"?>
<formControlPr xmlns="http://schemas.microsoft.com/office/spreadsheetml/2009/9/main" objectType="Drop" dropStyle="combo" dx="16" fmlaLink="項目一覧②!$G$574"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575" fmlaRange="主要用途!$B$2:$B$73" noThreeD="1" sel="1" val="0"/>
</file>

<file path=xl/ctrlProps/ctrlProp291.xml><?xml version="1.0" encoding="utf-8"?>
<formControlPr xmlns="http://schemas.microsoft.com/office/spreadsheetml/2009/9/main" objectType="Drop" dropStyle="combo" dx="16" fmlaLink="項目一覧②!$G$597" fmlaRange="主要用途!$B$2:$B$73" noThreeD="1" sel="1" val="0"/>
</file>

<file path=xl/ctrlProps/ctrlProp292.xml><?xml version="1.0" encoding="utf-8"?>
<formControlPr xmlns="http://schemas.microsoft.com/office/spreadsheetml/2009/9/main" objectType="Drop" dropStyle="combo" dx="16" fmlaLink="項目一覧②!$G$598" fmlaRange="主要用途!$B$2:$B$73" noThreeD="1" sel="1" val="0"/>
</file>

<file path=xl/ctrlProps/ctrlProp293.xml><?xml version="1.0" encoding="utf-8"?>
<formControlPr xmlns="http://schemas.microsoft.com/office/spreadsheetml/2009/9/main" objectType="Drop" dropStyle="combo" dx="16" fmlaLink="項目一覧②!$G$599" fmlaRange="主要用途!$B$2:$B$73" noThreeD="1" sel="1" val="0"/>
</file>

<file path=xl/ctrlProps/ctrlProp294.xml><?xml version="1.0" encoding="utf-8"?>
<formControlPr xmlns="http://schemas.microsoft.com/office/spreadsheetml/2009/9/main" objectType="Drop" dropStyle="combo" dx="16" fmlaLink="項目一覧②!$G$600" fmlaRange="主要用途!$B$2:$B$73" noThreeD="1" sel="1" val="0"/>
</file>

<file path=xl/ctrlProps/ctrlProp295.xml><?xml version="1.0" encoding="utf-8"?>
<formControlPr xmlns="http://schemas.microsoft.com/office/spreadsheetml/2009/9/main" objectType="Drop" dropStyle="combo" dx="16" fmlaLink="項目一覧②!$G$601" fmlaRange="主要用途!$B$2:$B$73" noThreeD="1" sel="1" val="0"/>
</file>

<file path=xl/ctrlProps/ctrlProp296.xml><?xml version="1.0" encoding="utf-8"?>
<formControlPr xmlns="http://schemas.microsoft.com/office/spreadsheetml/2009/9/main" objectType="Drop" dropStyle="combo" dx="16" fmlaLink="項目一覧②!$G$602" fmlaRange="主要用途!$B$2:$B$73" noThreeD="1" sel="1" val="0"/>
</file>

<file path=xl/ctrlProps/ctrlProp297.xml><?xml version="1.0" encoding="utf-8"?>
<formControlPr xmlns="http://schemas.microsoft.com/office/spreadsheetml/2009/9/main" objectType="Drop" dropStyle="combo" dx="16" fmlaLink="項目一覧②!$G$624" fmlaRange="主要用途!$B$2:$B$73" noThreeD="1" sel="1" val="0"/>
</file>

<file path=xl/ctrlProps/ctrlProp298.xml><?xml version="1.0" encoding="utf-8"?>
<formControlPr xmlns="http://schemas.microsoft.com/office/spreadsheetml/2009/9/main" objectType="Drop" dropStyle="combo" dx="16" fmlaLink="項目一覧②!$G$625" fmlaRange="主要用途!$B$2:$B$73" noThreeD="1" sel="1" val="0"/>
</file>

<file path=xl/ctrlProps/ctrlProp299.xml><?xml version="1.0" encoding="utf-8"?>
<formControlPr xmlns="http://schemas.microsoft.com/office/spreadsheetml/2009/9/main" objectType="Drop" dropStyle="combo" dx="16" fmlaLink="項目一覧②!$G$626"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27" fmlaRange="主要用途!$B$2:$B$73" noThreeD="1" sel="1" val="0"/>
</file>

<file path=xl/ctrlProps/ctrlProp301.xml><?xml version="1.0" encoding="utf-8"?>
<formControlPr xmlns="http://schemas.microsoft.com/office/spreadsheetml/2009/9/main" objectType="Drop" dropStyle="combo" dx="16" fmlaLink="項目一覧②!$G$628" fmlaRange="主要用途!$B$2:$B$73" noThreeD="1" sel="1" val="0"/>
</file>

<file path=xl/ctrlProps/ctrlProp302.xml><?xml version="1.0" encoding="utf-8"?>
<formControlPr xmlns="http://schemas.microsoft.com/office/spreadsheetml/2009/9/main" objectType="Drop" dropStyle="combo" dx="16" fmlaLink="項目一覧②!$G$629" fmlaRange="主要用途!$B$2:$B$73" noThreeD="1" sel="1" val="0"/>
</file>

<file path=xl/ctrlProps/ctrlProp303.xml><?xml version="1.0" encoding="utf-8"?>
<formControlPr xmlns="http://schemas.microsoft.com/office/spreadsheetml/2009/9/main" objectType="Drop" dropStyle="combo" dx="16" fmlaLink="項目一覧②!$G$651" fmlaRange="主要用途!$B$2:$B$73" noThreeD="1" sel="1" val="0"/>
</file>

<file path=xl/ctrlProps/ctrlProp304.xml><?xml version="1.0" encoding="utf-8"?>
<formControlPr xmlns="http://schemas.microsoft.com/office/spreadsheetml/2009/9/main" objectType="Drop" dropStyle="combo" dx="16" fmlaLink="項目一覧②!$G$652" fmlaRange="主要用途!$B$2:$B$73" noThreeD="1" sel="1" val="0"/>
</file>

<file path=xl/ctrlProps/ctrlProp305.xml><?xml version="1.0" encoding="utf-8"?>
<formControlPr xmlns="http://schemas.microsoft.com/office/spreadsheetml/2009/9/main" objectType="Drop" dropStyle="combo" dx="16" fmlaLink="項目一覧②!$G$653" fmlaRange="主要用途!$B$2:$B$73" noThreeD="1" sel="1" val="0"/>
</file>

<file path=xl/ctrlProps/ctrlProp306.xml><?xml version="1.0" encoding="utf-8"?>
<formControlPr xmlns="http://schemas.microsoft.com/office/spreadsheetml/2009/9/main" objectType="Drop" dropStyle="combo" dx="16" fmlaLink="項目一覧②!$G$654" fmlaRange="主要用途!$B$2:$B$73" noThreeD="1" sel="1" val="0"/>
</file>

<file path=xl/ctrlProps/ctrlProp307.xml><?xml version="1.0" encoding="utf-8"?>
<formControlPr xmlns="http://schemas.microsoft.com/office/spreadsheetml/2009/9/main" objectType="Drop" dropStyle="combo" dx="16" fmlaLink="項目一覧②!$G$655" fmlaRange="主要用途!$B$2:$B$73" noThreeD="1" sel="1" val="0"/>
</file>

<file path=xl/ctrlProps/ctrlProp308.xml><?xml version="1.0" encoding="utf-8"?>
<formControlPr xmlns="http://schemas.microsoft.com/office/spreadsheetml/2009/9/main" objectType="Drop" dropStyle="combo" dx="16" fmlaLink="項目一覧②!$G$656" fmlaRange="主要用途!$B$2:$B$73" noThreeD="1" sel="1" val="0"/>
</file>

<file path=xl/ctrlProps/ctrlProp309.xml><?xml version="1.0" encoding="utf-8"?>
<formControlPr xmlns="http://schemas.microsoft.com/office/spreadsheetml/2009/9/main" objectType="Drop" dropStyle="combo" dx="16" fmlaLink="項目一覧②!$G$678"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79" fmlaRange="主要用途!$B$2:$B$73" noThreeD="1" sel="1" val="0"/>
</file>

<file path=xl/ctrlProps/ctrlProp311.xml><?xml version="1.0" encoding="utf-8"?>
<formControlPr xmlns="http://schemas.microsoft.com/office/spreadsheetml/2009/9/main" objectType="Drop" dropStyle="combo" dx="16" fmlaLink="項目一覧②!$G$680" fmlaRange="主要用途!$B$2:$B$73" noThreeD="1" sel="1" val="0"/>
</file>

<file path=xl/ctrlProps/ctrlProp312.xml><?xml version="1.0" encoding="utf-8"?>
<formControlPr xmlns="http://schemas.microsoft.com/office/spreadsheetml/2009/9/main" objectType="Drop" dropStyle="combo" dx="16" fmlaLink="項目一覧②!$G$681" fmlaRange="主要用途!$B$2:$B$73" noThreeD="1" sel="1" val="0"/>
</file>

<file path=xl/ctrlProps/ctrlProp313.xml><?xml version="1.0" encoding="utf-8"?>
<formControlPr xmlns="http://schemas.microsoft.com/office/spreadsheetml/2009/9/main" objectType="Drop" dropStyle="combo" dx="16" fmlaLink="項目一覧②!$G$682" fmlaRange="主要用途!$B$2:$B$73" noThreeD="1" sel="1" val="0"/>
</file>

<file path=xl/ctrlProps/ctrlProp314.xml><?xml version="1.0" encoding="utf-8"?>
<formControlPr xmlns="http://schemas.microsoft.com/office/spreadsheetml/2009/9/main" objectType="Drop" dropStyle="combo" dx="16" fmlaLink="項目一覧②!$G$683" fmlaRange="主要用途!$B$2:$B$73" noThreeD="1" sel="1" val="0"/>
</file>

<file path=xl/ctrlProps/ctrlProp315.xml><?xml version="1.0" encoding="utf-8"?>
<formControlPr xmlns="http://schemas.microsoft.com/office/spreadsheetml/2009/9/main" objectType="Drop" dropStyle="combo" dx="16" fmlaLink="項目一覧②!$G$705" fmlaRange="主要用途!$B$2:$B$73" noThreeD="1" sel="1" val="0"/>
</file>

<file path=xl/ctrlProps/ctrlProp316.xml><?xml version="1.0" encoding="utf-8"?>
<formControlPr xmlns="http://schemas.microsoft.com/office/spreadsheetml/2009/9/main" objectType="Drop" dropStyle="combo" dx="16" fmlaLink="項目一覧②!$G$706" fmlaRange="主要用途!$B$2:$B$73" noThreeD="1" sel="1" val="0"/>
</file>

<file path=xl/ctrlProps/ctrlProp317.xml><?xml version="1.0" encoding="utf-8"?>
<formControlPr xmlns="http://schemas.microsoft.com/office/spreadsheetml/2009/9/main" objectType="Drop" dropStyle="combo" dx="16" fmlaLink="項目一覧②!$G$707" fmlaRange="主要用途!$B$2:$B$73" noThreeD="1" sel="1" val="0"/>
</file>

<file path=xl/ctrlProps/ctrlProp318.xml><?xml version="1.0" encoding="utf-8"?>
<formControlPr xmlns="http://schemas.microsoft.com/office/spreadsheetml/2009/9/main" objectType="Drop" dropStyle="combo" dx="16" fmlaLink="項目一覧②!$G$708" fmlaRange="主要用途!$B$2:$B$73" noThreeD="1" sel="1" val="0"/>
</file>

<file path=xl/ctrlProps/ctrlProp319.xml><?xml version="1.0" encoding="utf-8"?>
<formControlPr xmlns="http://schemas.microsoft.com/office/spreadsheetml/2009/9/main" objectType="Drop" dropStyle="combo" dx="16" fmlaLink="項目一覧②!$G$709" fmlaRange="主要用途!$B$2:$B$73" noThreeD="1" sel="1" val="0"/>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Drop" dropStyle="combo" dx="16" fmlaLink="項目一覧②!$G$710" fmlaRange="主要用途!$B$2:$B$73" noThreeD="1" sel="1" val="0"/>
</file>

<file path=xl/ctrlProps/ctrlProp321.xml><?xml version="1.0" encoding="utf-8"?>
<formControlPr xmlns="http://schemas.microsoft.com/office/spreadsheetml/2009/9/main" objectType="CheckBox" fmlaLink="項目一覧②!$G$319" lockText="1" noThreeD="1"/>
</file>

<file path=xl/ctrlProps/ctrlProp322.xml><?xml version="1.0" encoding="utf-8"?>
<formControlPr xmlns="http://schemas.microsoft.com/office/spreadsheetml/2009/9/main" objectType="CheckBox" fmlaLink="項目一覧②!$H$319" lockText="1" noThreeD="1"/>
</file>

<file path=xl/ctrlProps/ctrlProp323.xml><?xml version="1.0" encoding="utf-8"?>
<formControlPr xmlns="http://schemas.microsoft.com/office/spreadsheetml/2009/9/main" objectType="CheckBox" fmlaLink="項目一覧②!$G$346" lockText="1" noThreeD="1"/>
</file>

<file path=xl/ctrlProps/ctrlProp324.xml><?xml version="1.0" encoding="utf-8"?>
<formControlPr xmlns="http://schemas.microsoft.com/office/spreadsheetml/2009/9/main" objectType="CheckBox" fmlaLink="項目一覧②!$H$346" lockText="1" noThreeD="1"/>
</file>

<file path=xl/ctrlProps/ctrlProp325.xml><?xml version="1.0" encoding="utf-8"?>
<formControlPr xmlns="http://schemas.microsoft.com/office/spreadsheetml/2009/9/main" objectType="CheckBox" fmlaLink="項目一覧②!$G$373" lockText="1" noThreeD="1"/>
</file>

<file path=xl/ctrlProps/ctrlProp326.xml><?xml version="1.0" encoding="utf-8"?>
<formControlPr xmlns="http://schemas.microsoft.com/office/spreadsheetml/2009/9/main" objectType="CheckBox" fmlaLink="項目一覧②!$H$373" lockText="1" noThreeD="1"/>
</file>

<file path=xl/ctrlProps/ctrlProp327.xml><?xml version="1.0" encoding="utf-8"?>
<formControlPr xmlns="http://schemas.microsoft.com/office/spreadsheetml/2009/9/main" objectType="CheckBox" fmlaLink="項目一覧②!$G$400" lockText="1" noThreeD="1"/>
</file>

<file path=xl/ctrlProps/ctrlProp328.xml><?xml version="1.0" encoding="utf-8"?>
<formControlPr xmlns="http://schemas.microsoft.com/office/spreadsheetml/2009/9/main" objectType="CheckBox" fmlaLink="項目一覧②!$H$400" lockText="1" noThreeD="1"/>
</file>

<file path=xl/ctrlProps/ctrlProp329.xml><?xml version="1.0" encoding="utf-8"?>
<formControlPr xmlns="http://schemas.microsoft.com/office/spreadsheetml/2009/9/main" objectType="CheckBox" fmlaLink="項目一覧②!$G$427"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427" lockText="1" noThreeD="1"/>
</file>

<file path=xl/ctrlProps/ctrlProp331.xml><?xml version="1.0" encoding="utf-8"?>
<formControlPr xmlns="http://schemas.microsoft.com/office/spreadsheetml/2009/9/main" objectType="CheckBox" fmlaLink="項目一覧②!$G$454" lockText="1" noThreeD="1"/>
</file>

<file path=xl/ctrlProps/ctrlProp332.xml><?xml version="1.0" encoding="utf-8"?>
<formControlPr xmlns="http://schemas.microsoft.com/office/spreadsheetml/2009/9/main" objectType="CheckBox" fmlaLink="項目一覧②!$H$454" lockText="1" noThreeD="1"/>
</file>

<file path=xl/ctrlProps/ctrlProp333.xml><?xml version="1.0" encoding="utf-8"?>
<formControlPr xmlns="http://schemas.microsoft.com/office/spreadsheetml/2009/9/main" objectType="CheckBox" fmlaLink="項目一覧②!$G$569" lockText="1" noThreeD="1"/>
</file>

<file path=xl/ctrlProps/ctrlProp334.xml><?xml version="1.0" encoding="utf-8"?>
<formControlPr xmlns="http://schemas.microsoft.com/office/spreadsheetml/2009/9/main" objectType="CheckBox" fmlaLink="項目一覧②!$H$569" lockText="1" noThreeD="1"/>
</file>

<file path=xl/ctrlProps/ctrlProp335.xml><?xml version="1.0" encoding="utf-8"?>
<formControlPr xmlns="http://schemas.microsoft.com/office/spreadsheetml/2009/9/main" objectType="CheckBox" fmlaLink="項目一覧②!$G$596" lockText="1" noThreeD="1"/>
</file>

<file path=xl/ctrlProps/ctrlProp336.xml><?xml version="1.0" encoding="utf-8"?>
<formControlPr xmlns="http://schemas.microsoft.com/office/spreadsheetml/2009/9/main" objectType="CheckBox" fmlaLink="項目一覧②!$H$596" lockText="1" noThreeD="1"/>
</file>

<file path=xl/ctrlProps/ctrlProp337.xml><?xml version="1.0" encoding="utf-8"?>
<formControlPr xmlns="http://schemas.microsoft.com/office/spreadsheetml/2009/9/main" objectType="CheckBox" fmlaLink="項目一覧②!$G$623" lockText="1" noThreeD="1"/>
</file>

<file path=xl/ctrlProps/ctrlProp338.xml><?xml version="1.0" encoding="utf-8"?>
<formControlPr xmlns="http://schemas.microsoft.com/office/spreadsheetml/2009/9/main" objectType="CheckBox" fmlaLink="項目一覧②!$H$623" lockText="1" noThreeD="1"/>
</file>

<file path=xl/ctrlProps/ctrlProp339.xml><?xml version="1.0" encoding="utf-8"?>
<formControlPr xmlns="http://schemas.microsoft.com/office/spreadsheetml/2009/9/main" objectType="CheckBox" fmlaLink="項目一覧②!$G$650"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650" lockText="1" noThreeD="1"/>
</file>

<file path=xl/ctrlProps/ctrlProp341.xml><?xml version="1.0" encoding="utf-8"?>
<formControlPr xmlns="http://schemas.microsoft.com/office/spreadsheetml/2009/9/main" objectType="CheckBox" fmlaLink="項目一覧②!$G$677" lockText="1" noThreeD="1"/>
</file>

<file path=xl/ctrlProps/ctrlProp342.xml><?xml version="1.0" encoding="utf-8"?>
<formControlPr xmlns="http://schemas.microsoft.com/office/spreadsheetml/2009/9/main" objectType="CheckBox" fmlaLink="項目一覧②!$H$677" lockText="1" noThreeD="1"/>
</file>

<file path=xl/ctrlProps/ctrlProp343.xml><?xml version="1.0" encoding="utf-8"?>
<formControlPr xmlns="http://schemas.microsoft.com/office/spreadsheetml/2009/9/main" objectType="CheckBox" fmlaLink="項目一覧②!$G$704" lockText="1" noThreeD="1"/>
</file>

<file path=xl/ctrlProps/ctrlProp344.xml><?xml version="1.0" encoding="utf-8"?>
<formControlPr xmlns="http://schemas.microsoft.com/office/spreadsheetml/2009/9/main" objectType="CheckBox" fmlaLink="項目一覧②!$H$704" lockText="1" noThreeD="1"/>
</file>

<file path=xl/ctrlProps/ctrlProp345.xml><?xml version="1.0" encoding="utf-8"?>
<formControlPr xmlns="http://schemas.microsoft.com/office/spreadsheetml/2009/9/main" objectType="Drop" dropStyle="combo" dx="16" fmlaLink="項目一覧②!$G$281" fmlaRange="値一覧項目!$U$2:$U$12" noThreeD="1" sel="1" val="0"/>
</file>

<file path=xl/ctrlProps/ctrlProp346.xml><?xml version="1.0" encoding="utf-8"?>
<formControlPr xmlns="http://schemas.microsoft.com/office/spreadsheetml/2009/9/main" objectType="Drop" dropStyle="combo" dx="16" fmlaLink="項目一覧②!$G$482" fmlaRange="主要用途!$B$2:$B$73" noThreeD="1" sel="1" val="0"/>
</file>

<file path=xl/ctrlProps/ctrlProp347.xml><?xml version="1.0" encoding="utf-8"?>
<formControlPr xmlns="http://schemas.microsoft.com/office/spreadsheetml/2009/9/main" objectType="Drop" dropStyle="combo" dx="16" fmlaLink="項目一覧②!$G$483" fmlaRange="主要用途!$B$2:$B$73" noThreeD="1" sel="1" val="0"/>
</file>

<file path=xl/ctrlProps/ctrlProp348.xml><?xml version="1.0" encoding="utf-8"?>
<formControlPr xmlns="http://schemas.microsoft.com/office/spreadsheetml/2009/9/main" objectType="Drop" dropStyle="combo" dx="16" fmlaLink="項目一覧②!$G$484" fmlaRange="主要用途!$B$2:$B$73" noThreeD="1" sel="1" val="0"/>
</file>

<file path=xl/ctrlProps/ctrlProp349.xml><?xml version="1.0" encoding="utf-8"?>
<formControlPr xmlns="http://schemas.microsoft.com/office/spreadsheetml/2009/9/main" objectType="Drop" dropStyle="combo" dx="16" fmlaLink="項目一覧②!$G$485" fmlaRange="主要用途!$B$2:$B$73" noThreeD="1" sel="1" val="0"/>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486" fmlaRange="主要用途!$B$2:$B$73" noThreeD="1" sel="1" val="0"/>
</file>

<file path=xl/ctrlProps/ctrlProp351.xml><?xml version="1.0" encoding="utf-8"?>
<formControlPr xmlns="http://schemas.microsoft.com/office/spreadsheetml/2009/9/main" objectType="Drop" dropStyle="combo" dx="16" fmlaLink="項目一覧②!$G$487" fmlaRange="主要用途!$B$2:$B$73" noThreeD="1" sel="1" val="0"/>
</file>

<file path=xl/ctrlProps/ctrlProp352.xml><?xml version="1.0" encoding="utf-8"?>
<formControlPr xmlns="http://schemas.microsoft.com/office/spreadsheetml/2009/9/main" objectType="CheckBox" fmlaLink="項目一覧②!$G$481" lockText="1" noThreeD="1"/>
</file>

<file path=xl/ctrlProps/ctrlProp353.xml><?xml version="1.0" encoding="utf-8"?>
<formControlPr xmlns="http://schemas.microsoft.com/office/spreadsheetml/2009/9/main" objectType="CheckBox" fmlaLink="項目一覧②!$H$481" lockText="1" noThreeD="1"/>
</file>

<file path=xl/ctrlProps/ctrlProp354.xml><?xml version="1.0" encoding="utf-8"?>
<formControlPr xmlns="http://schemas.microsoft.com/office/spreadsheetml/2009/9/main" objectType="Drop" dropStyle="combo" dx="16" fmlaLink="項目一覧②!$G$892" fmlaRange="値一覧項目!$U$2:$U$12" noThreeD="1" sel="1" val="0"/>
</file>

<file path=xl/ctrlProps/ctrlProp355.xml><?xml version="1.0" encoding="utf-8"?>
<formControlPr xmlns="http://schemas.microsoft.com/office/spreadsheetml/2009/9/main" objectType="Drop" dropStyle="combo" dx="16" fmlaLink="項目一覧②!$G$732" fmlaRange="主要用途!$B$2:$B$73" noThreeD="1" sel="1" val="0"/>
</file>

<file path=xl/ctrlProps/ctrlProp356.xml><?xml version="1.0" encoding="utf-8"?>
<formControlPr xmlns="http://schemas.microsoft.com/office/spreadsheetml/2009/9/main" objectType="Drop" dropStyle="combo" dx="16" fmlaLink="項目一覧②!$G$733" fmlaRange="主要用途!$B$2:$B$73" noThreeD="1" sel="1" val="0"/>
</file>

<file path=xl/ctrlProps/ctrlProp357.xml><?xml version="1.0" encoding="utf-8"?>
<formControlPr xmlns="http://schemas.microsoft.com/office/spreadsheetml/2009/9/main" objectType="Drop" dropStyle="combo" dx="16" fmlaLink="項目一覧②!$G$734" fmlaRange="主要用途!$B$2:$B$73" noThreeD="1" sel="1" val="0"/>
</file>

<file path=xl/ctrlProps/ctrlProp358.xml><?xml version="1.0" encoding="utf-8"?>
<formControlPr xmlns="http://schemas.microsoft.com/office/spreadsheetml/2009/9/main" objectType="Drop" dropStyle="combo" dx="16" fmlaLink="項目一覧②!$G$735" fmlaRange="主要用途!$B$2:$B$73" noThreeD="1" sel="1" val="0"/>
</file>

<file path=xl/ctrlProps/ctrlProp359.xml><?xml version="1.0" encoding="utf-8"?>
<formControlPr xmlns="http://schemas.microsoft.com/office/spreadsheetml/2009/9/main" objectType="Drop" dropStyle="combo" dx="16" fmlaLink="項目一覧②!$G$736" fmlaRange="主要用途!$B$2:$B$73"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Drop" dropStyle="combo" dx="16" fmlaLink="項目一覧②!$G$737" fmlaRange="主要用途!$B$2:$B$73" noThreeD="1" sel="1" val="0"/>
</file>

<file path=xl/ctrlProps/ctrlProp361.xml><?xml version="1.0" encoding="utf-8"?>
<formControlPr xmlns="http://schemas.microsoft.com/office/spreadsheetml/2009/9/main" objectType="CheckBox" fmlaLink="項目一覧②!$G$731" lockText="1" noThreeD="1"/>
</file>

<file path=xl/ctrlProps/ctrlProp362.xml><?xml version="1.0" encoding="utf-8"?>
<formControlPr xmlns="http://schemas.microsoft.com/office/spreadsheetml/2009/9/main" objectType="CheckBox" fmlaLink="項目一覧②!$H$731" lockText="1" noThreeD="1"/>
</file>

<file path=xl/ctrlProps/ctrlProp363.xml><?xml version="1.0" encoding="utf-8"?>
<formControlPr xmlns="http://schemas.microsoft.com/office/spreadsheetml/2009/9/main" objectType="Drop" dropStyle="combo" dx="16" fmlaLink="項目一覧②!$G$310" fmlaRange="値一覧項目!$L$2:$L$6" noThreeD="1" sel="1" val="0"/>
</file>

<file path=xl/ctrlProps/ctrlProp364.xml><?xml version="1.0" encoding="utf-8"?>
<formControlPr xmlns="http://schemas.microsoft.com/office/spreadsheetml/2009/9/main" objectType="CheckBox" fmlaLink="項目一覧②!$G$271" lockText="1" noThreeD="1"/>
</file>

<file path=xl/ctrlProps/ctrlProp365.xml><?xml version="1.0" encoding="utf-8"?>
<formControlPr xmlns="http://schemas.microsoft.com/office/spreadsheetml/2009/9/main" objectType="CheckBox" fmlaLink="項目一覧②!$H$271" lockText="1" noThreeD="1"/>
</file>

<file path=xl/ctrlProps/ctrlProp366.xml><?xml version="1.0" encoding="utf-8"?>
<formControlPr xmlns="http://schemas.microsoft.com/office/spreadsheetml/2009/9/main" objectType="CheckBox" fmlaLink="項目一覧②!$G$521" lockText="1" noThreeD="1"/>
</file>

<file path=xl/ctrlProps/ctrlProp367.xml><?xml version="1.0" encoding="utf-8"?>
<formControlPr xmlns="http://schemas.microsoft.com/office/spreadsheetml/2009/9/main" objectType="CheckBox" fmlaLink="項目一覧②!$H$521" lockText="1" noThreeD="1"/>
</file>

<file path=xl/ctrlProps/ctrlProp368.xml><?xml version="1.0" encoding="utf-8"?>
<formControlPr xmlns="http://schemas.microsoft.com/office/spreadsheetml/2009/9/main" objectType="CheckBox" fmlaLink="項目一覧②!$G$817" lockText="1" noThreeD="1"/>
</file>

<file path=xl/ctrlProps/ctrlProp369.xml><?xml version="1.0" encoding="utf-8"?>
<formControlPr xmlns="http://schemas.microsoft.com/office/spreadsheetml/2009/9/main" objectType="CheckBox" fmlaLink="項目一覧②!$G$818"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19" lockText="1" noThreeD="1"/>
</file>

<file path=xl/ctrlProps/ctrlProp371.xml><?xml version="1.0" encoding="utf-8"?>
<formControlPr xmlns="http://schemas.microsoft.com/office/spreadsheetml/2009/9/main" objectType="CheckBox" fmlaLink="項目一覧②!$G$820" lockText="1" noThreeD="1"/>
</file>

<file path=xl/ctrlProps/ctrlProp372.xml><?xml version="1.0" encoding="utf-8"?>
<formControlPr xmlns="http://schemas.microsoft.com/office/spreadsheetml/2009/9/main" objectType="CheckBox" fmlaLink="項目一覧②!$G$845" lockText="1" noThreeD="1"/>
</file>

<file path=xl/ctrlProps/ctrlProp373.xml><?xml version="1.0" encoding="utf-8"?>
<formControlPr xmlns="http://schemas.microsoft.com/office/spreadsheetml/2009/9/main" objectType="CheckBox" fmlaLink="項目一覧②!$G$846" lockText="1" noThreeD="1"/>
</file>

<file path=xl/ctrlProps/ctrlProp374.xml><?xml version="1.0" encoding="utf-8"?>
<formControlPr xmlns="http://schemas.microsoft.com/office/spreadsheetml/2009/9/main" objectType="CheckBox" fmlaLink="項目一覧②!$G$847" lockText="1" noThreeD="1"/>
</file>

<file path=xl/ctrlProps/ctrlProp375.xml><?xml version="1.0" encoding="utf-8"?>
<formControlPr xmlns="http://schemas.microsoft.com/office/spreadsheetml/2009/9/main" objectType="CheckBox" fmlaLink="項目一覧②!$G$848" lockText="1" noThreeD="1"/>
</file>

<file path=xl/ctrlProps/ctrlProp376.xml><?xml version="1.0" encoding="utf-8"?>
<formControlPr xmlns="http://schemas.microsoft.com/office/spreadsheetml/2009/9/main" objectType="CheckBox" fmlaLink="項目一覧②!$G$849" lockText="1" noThreeD="1"/>
</file>

<file path=xl/ctrlProps/ctrlProp377.xml><?xml version="1.0" encoding="utf-8"?>
<formControlPr xmlns="http://schemas.microsoft.com/office/spreadsheetml/2009/9/main" objectType="CheckBox" fmlaLink="項目一覧②!$G$851" lockText="1" noThreeD="1"/>
</file>

<file path=xl/ctrlProps/ctrlProp378.xml><?xml version="1.0" encoding="utf-8"?>
<formControlPr xmlns="http://schemas.microsoft.com/office/spreadsheetml/2009/9/main" objectType="CheckBox" fmlaLink="項目一覧②!$G$852" lockText="1" noThreeD="1"/>
</file>

<file path=xl/ctrlProps/ctrlProp379.xml><?xml version="1.0" encoding="utf-8"?>
<formControlPr xmlns="http://schemas.microsoft.com/office/spreadsheetml/2009/9/main" objectType="CheckBox" fmlaLink="項目一覧②!$G$85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54" lockText="1" noThreeD="1"/>
</file>

<file path=xl/ctrlProps/ctrlProp381.xml><?xml version="1.0" encoding="utf-8"?>
<formControlPr xmlns="http://schemas.microsoft.com/office/spreadsheetml/2009/9/main" objectType="CheckBox" fmlaLink="項目一覧②!$G$855" lockText="1" noThreeD="1"/>
</file>

<file path=xl/ctrlProps/ctrlProp382.xml><?xml version="1.0" encoding="utf-8"?>
<formControlPr xmlns="http://schemas.microsoft.com/office/spreadsheetml/2009/9/main" objectType="CheckBox" fmlaLink="項目一覧②!$G$856" lockText="1" noThreeD="1"/>
</file>

<file path=xl/ctrlProps/ctrlProp383.xml><?xml version="1.0" encoding="utf-8"?>
<formControlPr xmlns="http://schemas.microsoft.com/office/spreadsheetml/2009/9/main" objectType="CheckBox" fmlaLink="項目一覧②!$G$833" lockText="1" noThreeD="1"/>
</file>

<file path=xl/ctrlProps/ctrlProp384.xml><?xml version="1.0" encoding="utf-8"?>
<formControlPr xmlns="http://schemas.microsoft.com/office/spreadsheetml/2009/9/main" objectType="CheckBox" fmlaLink="項目一覧②!$G$834" lockText="1" noThreeD="1"/>
</file>

<file path=xl/ctrlProps/ctrlProp385.xml><?xml version="1.0" encoding="utf-8"?>
<formControlPr xmlns="http://schemas.microsoft.com/office/spreadsheetml/2009/9/main" objectType="CheckBox" fmlaLink="項目一覧②!$G$835" lockText="1" noThreeD="1"/>
</file>

<file path=xl/ctrlProps/ctrlProp386.xml><?xml version="1.0" encoding="utf-8"?>
<formControlPr xmlns="http://schemas.microsoft.com/office/spreadsheetml/2009/9/main" objectType="CheckBox" fmlaLink="項目一覧②!$G$836" lockText="1" noThreeD="1"/>
</file>

<file path=xl/ctrlProps/ctrlProp387.xml><?xml version="1.0" encoding="utf-8"?>
<formControlPr xmlns="http://schemas.microsoft.com/office/spreadsheetml/2009/9/main" objectType="CheckBox" fmlaLink="項目一覧②!$G$837" lockText="1" noThreeD="1"/>
</file>

<file path=xl/ctrlProps/ctrlProp388.xml><?xml version="1.0" encoding="utf-8"?>
<formControlPr xmlns="http://schemas.microsoft.com/office/spreadsheetml/2009/9/main" objectType="CheckBox" fmlaLink="項目一覧②!$G$839" lockText="1" noThreeD="1"/>
</file>

<file path=xl/ctrlProps/ctrlProp389.xml><?xml version="1.0" encoding="utf-8"?>
<formControlPr xmlns="http://schemas.microsoft.com/office/spreadsheetml/2009/9/main" objectType="CheckBox" fmlaLink="項目一覧②!$G$840"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41" lockText="1" noThreeD="1"/>
</file>

<file path=xl/ctrlProps/ctrlProp391.xml><?xml version="1.0" encoding="utf-8"?>
<formControlPr xmlns="http://schemas.microsoft.com/office/spreadsheetml/2009/9/main" objectType="CheckBox" fmlaLink="項目一覧②!$G$842" lockText="1" noThreeD="1"/>
</file>

<file path=xl/ctrlProps/ctrlProp392.xml><?xml version="1.0" encoding="utf-8"?>
<formControlPr xmlns="http://schemas.microsoft.com/office/spreadsheetml/2009/9/main" objectType="CheckBox" fmlaLink="項目一覧②!$G$843" lockText="1" noThreeD="1"/>
</file>

<file path=xl/ctrlProps/ctrlProp393.xml><?xml version="1.0" encoding="utf-8"?>
<formControlPr xmlns="http://schemas.microsoft.com/office/spreadsheetml/2009/9/main" objectType="CheckBox" fmlaLink="項目一覧②!$G$844" lockText="1" noThreeD="1"/>
</file>

<file path=xl/ctrlProps/ctrlProp394.xml><?xml version="1.0" encoding="utf-8"?>
<formControlPr xmlns="http://schemas.microsoft.com/office/spreadsheetml/2009/9/main" objectType="CheckBox" fmlaLink="項目一覧②!$G$863" lockText="1" noThreeD="1"/>
</file>

<file path=xl/ctrlProps/ctrlProp395.xml><?xml version="1.0" encoding="utf-8"?>
<formControlPr xmlns="http://schemas.microsoft.com/office/spreadsheetml/2009/9/main" objectType="CheckBox" fmlaLink="項目一覧②!$G$864" lockText="1" noThreeD="1"/>
</file>

<file path=xl/ctrlProps/ctrlProp396.xml><?xml version="1.0" encoding="utf-8"?>
<formControlPr xmlns="http://schemas.microsoft.com/office/spreadsheetml/2009/9/main" objectType="CheckBox" fmlaLink="項目一覧②!$G$865" lockText="1" noThreeD="1"/>
</file>

<file path=xl/ctrlProps/ctrlProp397.xml><?xml version="1.0" encoding="utf-8"?>
<formControlPr xmlns="http://schemas.microsoft.com/office/spreadsheetml/2009/9/main" objectType="CheckBox" fmlaLink="項目一覧②!$G$866" lockText="1" noThreeD="1"/>
</file>

<file path=xl/ctrlProps/ctrlProp398.xml><?xml version="1.0" encoding="utf-8"?>
<formControlPr xmlns="http://schemas.microsoft.com/office/spreadsheetml/2009/9/main" objectType="CheckBox" fmlaLink="項目一覧②!$G$867" lockText="1" noThreeD="1"/>
</file>

<file path=xl/ctrlProps/ctrlProp399.xml><?xml version="1.0" encoding="utf-8"?>
<formControlPr xmlns="http://schemas.microsoft.com/office/spreadsheetml/2009/9/main" objectType="CheckBox" fmlaLink="項目一覧②!$G$868"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69" lockText="1" noThreeD="1"/>
</file>

<file path=xl/ctrlProps/ctrlProp401.xml><?xml version="1.0" encoding="utf-8"?>
<formControlPr xmlns="http://schemas.microsoft.com/office/spreadsheetml/2009/9/main" objectType="CheckBox" fmlaLink="項目一覧②!$G$870" lockText="1" noThreeD="1"/>
</file>

<file path=xl/ctrlProps/ctrlProp402.xml><?xml version="1.0" encoding="utf-8"?>
<formControlPr xmlns="http://schemas.microsoft.com/office/spreadsheetml/2009/9/main" objectType="CheckBox" fmlaLink="項目一覧②!$G$871" lockText="1" noThreeD="1"/>
</file>

<file path=xl/ctrlProps/ctrlProp403.xml><?xml version="1.0" encoding="utf-8"?>
<formControlPr xmlns="http://schemas.microsoft.com/office/spreadsheetml/2009/9/main" objectType="CheckBox" fmlaLink="項目一覧②!$G$874" lockText="1" noThreeD="1"/>
</file>

<file path=xl/ctrlProps/ctrlProp404.xml><?xml version="1.0" encoding="utf-8"?>
<formControlPr xmlns="http://schemas.microsoft.com/office/spreadsheetml/2009/9/main" objectType="CheckBox" fmlaLink="項目一覧②!$G$873" lockText="1" noThreeD="1"/>
</file>

<file path=xl/ctrlProps/ctrlProp405.xml><?xml version="1.0" encoding="utf-8"?>
<formControlPr xmlns="http://schemas.microsoft.com/office/spreadsheetml/2009/9/main" objectType="CheckBox" fmlaLink="項目一覧②!$G$872" lockText="1" noThreeD="1"/>
</file>

<file path=xl/ctrlProps/ctrlProp406.xml><?xml version="1.0" encoding="utf-8"?>
<formControlPr xmlns="http://schemas.microsoft.com/office/spreadsheetml/2009/9/main" objectType="CheckBox" fmlaLink="項目一覧②!$G$879" lockText="1" noThreeD="1"/>
</file>

<file path=xl/ctrlProps/ctrlProp407.xml><?xml version="1.0" encoding="utf-8"?>
<formControlPr xmlns="http://schemas.microsoft.com/office/spreadsheetml/2009/9/main" objectType="CheckBox" fmlaLink="項目一覧②!$G$882" lockText="1" noThreeD="1"/>
</file>

<file path=xl/ctrlProps/ctrlProp408.xml><?xml version="1.0" encoding="utf-8"?>
<formControlPr xmlns="http://schemas.microsoft.com/office/spreadsheetml/2009/9/main" objectType="CheckBox" fmlaLink="項目一覧②!$G$880" lockText="1" noThreeD="1"/>
</file>

<file path=xl/ctrlProps/ctrlProp409.xml><?xml version="1.0" encoding="utf-8"?>
<formControlPr xmlns="http://schemas.microsoft.com/office/spreadsheetml/2009/9/main" objectType="CheckBox" fmlaLink="項目一覧②!$G$883" lockText="1" noThreeD="1"/>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888" fmlaRange="値一覧項目!$U$2:$U$12" noThreeD="1" sel="1" val="0"/>
</file>

<file path=xl/ctrlProps/ctrlProp411.xml><?xml version="1.0" encoding="utf-8"?>
<formControlPr xmlns="http://schemas.microsoft.com/office/spreadsheetml/2009/9/main" objectType="Drop" dropStyle="combo" dx="16" fmlaLink="項目一覧②!$G$930" fmlaRange="主要用途!$B$2:$B$73" noThreeD="1" sel="1" val="0"/>
</file>

<file path=xl/ctrlProps/ctrlProp412.xml><?xml version="1.0" encoding="utf-8"?>
<formControlPr xmlns="http://schemas.microsoft.com/office/spreadsheetml/2009/9/main" objectType="Drop" dropStyle="combo" dx="16" fmlaLink="項目一覧②!$G$931" fmlaRange="主要用途!$B$2:$B$73" noThreeD="1" sel="1" val="0"/>
</file>

<file path=xl/ctrlProps/ctrlProp413.xml><?xml version="1.0" encoding="utf-8"?>
<formControlPr xmlns="http://schemas.microsoft.com/office/spreadsheetml/2009/9/main" objectType="Drop" dropStyle="combo" dx="16" fmlaLink="項目一覧②!$G$932" fmlaRange="主要用途!$B$2:$B$73" noThreeD="1" sel="1" val="0"/>
</file>

<file path=xl/ctrlProps/ctrlProp414.xml><?xml version="1.0" encoding="utf-8"?>
<formControlPr xmlns="http://schemas.microsoft.com/office/spreadsheetml/2009/9/main" objectType="Drop" dropStyle="combo" dx="16" fmlaLink="項目一覧②!$G$933" fmlaRange="主要用途!$B$2:$B$73" noThreeD="1" sel="1" val="0"/>
</file>

<file path=xl/ctrlProps/ctrlProp415.xml><?xml version="1.0" encoding="utf-8"?>
<formControlPr xmlns="http://schemas.microsoft.com/office/spreadsheetml/2009/9/main" objectType="Drop" dropStyle="combo" dx="16" fmlaLink="項目一覧②!$G$934" fmlaRange="主要用途!$B$2:$B$73" noThreeD="1" sel="1" val="0"/>
</file>

<file path=xl/ctrlProps/ctrlProp416.xml><?xml version="1.0" encoding="utf-8"?>
<formControlPr xmlns="http://schemas.microsoft.com/office/spreadsheetml/2009/9/main" objectType="Drop" dropStyle="combo" dx="16" fmlaLink="項目一覧②!$G$935" fmlaRange="主要用途!$B$2:$B$73" noThreeD="1" sel="1" val="0"/>
</file>

<file path=xl/ctrlProps/ctrlProp417.xml><?xml version="1.0" encoding="utf-8"?>
<formControlPr xmlns="http://schemas.microsoft.com/office/spreadsheetml/2009/9/main" objectType="CheckBox" fmlaLink="項目一覧②!$G$929" lockText="1" noThreeD="1"/>
</file>

<file path=xl/ctrlProps/ctrlProp418.xml><?xml version="1.0" encoding="utf-8"?>
<formControlPr xmlns="http://schemas.microsoft.com/office/spreadsheetml/2009/9/main" objectType="CheckBox" fmlaLink="項目一覧②!$H$929" lockText="1" noThreeD="1"/>
</file>

<file path=xl/ctrlProps/ctrlProp419.xml><?xml version="1.0" encoding="utf-8"?>
<formControlPr xmlns="http://schemas.microsoft.com/office/spreadsheetml/2009/9/main" objectType="Drop" dropStyle="combo" dx="16" fmlaLink="項目一覧②!$G$957"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58" fmlaRange="主要用途!$B$2:$B$73" noThreeD="1" sel="1" val="0"/>
</file>

<file path=xl/ctrlProps/ctrlProp421.xml><?xml version="1.0" encoding="utf-8"?>
<formControlPr xmlns="http://schemas.microsoft.com/office/spreadsheetml/2009/9/main" objectType="Drop" dropStyle="combo" dx="16" fmlaLink="項目一覧②!$G$959" fmlaRange="主要用途!$B$2:$B$73" noThreeD="1" sel="1" val="0"/>
</file>

<file path=xl/ctrlProps/ctrlProp422.xml><?xml version="1.0" encoding="utf-8"?>
<formControlPr xmlns="http://schemas.microsoft.com/office/spreadsheetml/2009/9/main" objectType="Drop" dropStyle="combo" dx="16" fmlaLink="項目一覧②!$G$960" fmlaRange="主要用途!$B$2:$B$73" noThreeD="1" sel="1" val="0"/>
</file>

<file path=xl/ctrlProps/ctrlProp423.xml><?xml version="1.0" encoding="utf-8"?>
<formControlPr xmlns="http://schemas.microsoft.com/office/spreadsheetml/2009/9/main" objectType="Drop" dropStyle="combo" dx="16" fmlaLink="項目一覧②!$G$961" fmlaRange="主要用途!$B$2:$B$73" noThreeD="1" sel="1" val="0"/>
</file>

<file path=xl/ctrlProps/ctrlProp424.xml><?xml version="1.0" encoding="utf-8"?>
<formControlPr xmlns="http://schemas.microsoft.com/office/spreadsheetml/2009/9/main" objectType="Drop" dropStyle="combo" dx="16" fmlaLink="項目一覧②!$G$962" fmlaRange="主要用途!$B$2:$B$73" noThreeD="1" sel="1" val="0"/>
</file>

<file path=xl/ctrlProps/ctrlProp425.xml><?xml version="1.0" encoding="utf-8"?>
<formControlPr xmlns="http://schemas.microsoft.com/office/spreadsheetml/2009/9/main" objectType="CheckBox" fmlaLink="項目一覧②!$G$956" lockText="1" noThreeD="1"/>
</file>

<file path=xl/ctrlProps/ctrlProp426.xml><?xml version="1.0" encoding="utf-8"?>
<formControlPr xmlns="http://schemas.microsoft.com/office/spreadsheetml/2009/9/main" objectType="CheckBox" fmlaLink="項目一覧②!$H$95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CheckBox" fmlaLink="項目一覧②!$G$985" lockText="1" noThreeD="1"/>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986" lockText="1" noThreeD="1"/>
</file>

<file path=xl/ctrlProps/ctrlProp431.xml><?xml version="1.0" encoding="utf-8"?>
<formControlPr xmlns="http://schemas.microsoft.com/office/spreadsheetml/2009/9/main" objectType="CheckBox" fmlaLink="項目一覧②!$G$981" lockText="1" noThreeD="1"/>
</file>

<file path=xl/ctrlProps/ctrlProp432.xml><?xml version="1.0" encoding="utf-8"?>
<formControlPr xmlns="http://schemas.microsoft.com/office/spreadsheetml/2009/9/main" objectType="CheckBox" fmlaLink="項目一覧②!$G$982" lockText="1" noThreeD="1"/>
</file>

<file path=xl/ctrlProps/ctrlProp433.xml><?xml version="1.0" encoding="utf-8"?>
<formControlPr xmlns="http://schemas.microsoft.com/office/spreadsheetml/2009/9/main" objectType="Drop" dropStyle="combo" dx="16" fmlaLink="項目一覧②!$G$779" fmlaRange="値一覧項目!$I$2:$I$12" noThreeD="1" sel="1" val="0"/>
</file>

<file path=xl/ctrlProps/ctrlProp434.xml><?xml version="1.0" encoding="utf-8"?>
<formControlPr xmlns="http://schemas.microsoft.com/office/spreadsheetml/2009/9/main" objectType="CheckBox" fmlaLink="項目一覧②!$G$781" lockText="1" noThreeD="1"/>
</file>

<file path=xl/ctrlProps/ctrlProp435.xml><?xml version="1.0" encoding="utf-8"?>
<formControlPr xmlns="http://schemas.microsoft.com/office/spreadsheetml/2009/9/main" objectType="CheckBox" fmlaLink="項目一覧②!$G$782" lockText="1" noThreeD="1"/>
</file>

<file path=xl/ctrlProps/ctrlProp436.xml><?xml version="1.0" encoding="utf-8"?>
<formControlPr xmlns="http://schemas.microsoft.com/office/spreadsheetml/2009/9/main" objectType="CheckBox" fmlaLink="項目一覧②!$G$783" lockText="1" noThreeD="1"/>
</file>

<file path=xl/ctrlProps/ctrlProp437.xml><?xml version="1.0" encoding="utf-8"?>
<formControlPr xmlns="http://schemas.microsoft.com/office/spreadsheetml/2009/9/main" objectType="CheckBox" fmlaLink="項目一覧②!$G$784" lockText="1" noThreeD="1"/>
</file>

<file path=xl/ctrlProps/ctrlProp438.xml><?xml version="1.0" encoding="utf-8"?>
<formControlPr xmlns="http://schemas.microsoft.com/office/spreadsheetml/2009/9/main" objectType="CheckBox" fmlaLink="項目一覧②!$G$785" lockText="1" noThreeD="1"/>
</file>

<file path=xl/ctrlProps/ctrlProp439.xml><?xml version="1.0" encoding="utf-8"?>
<formControlPr xmlns="http://schemas.microsoft.com/office/spreadsheetml/2009/9/main" objectType="CheckBox" fmlaLink="項目一覧②!$G$786"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787" lockText="1" noThreeD="1"/>
</file>

<file path=xl/ctrlProps/ctrlProp441.xml><?xml version="1.0" encoding="utf-8"?>
<formControlPr xmlns="http://schemas.microsoft.com/office/spreadsheetml/2009/9/main" objectType="CheckBox" fmlaLink="項目一覧②!$G$789" lockText="1" noThreeD="1"/>
</file>

<file path=xl/ctrlProps/ctrlProp442.xml><?xml version="1.0" encoding="utf-8"?>
<formControlPr xmlns="http://schemas.microsoft.com/office/spreadsheetml/2009/9/main" objectType="CheckBox" fmlaLink="項目一覧②!$G$791" lockText="1" noThreeD="1"/>
</file>

<file path=xl/ctrlProps/ctrlProp443.xml><?xml version="1.0" encoding="utf-8"?>
<formControlPr xmlns="http://schemas.microsoft.com/office/spreadsheetml/2009/9/main" objectType="CheckBox" fmlaLink="項目一覧②!$G$802" lockText="1" noThreeD="1"/>
</file>

<file path=xl/ctrlProps/ctrlProp444.xml><?xml version="1.0" encoding="utf-8"?>
<formControlPr xmlns="http://schemas.microsoft.com/office/spreadsheetml/2009/9/main" objectType="CheckBox" fmlaLink="項目一覧②!$G$803" lockText="1" noThreeD="1"/>
</file>

<file path=xl/ctrlProps/ctrlProp445.xml><?xml version="1.0" encoding="utf-8"?>
<formControlPr xmlns="http://schemas.microsoft.com/office/spreadsheetml/2009/9/main" objectType="CheckBox" fmlaLink="項目一覧②!$G$804" lockText="1" noThreeD="1"/>
</file>

<file path=xl/ctrlProps/ctrlProp446.xml><?xml version="1.0" encoding="utf-8"?>
<formControlPr xmlns="http://schemas.microsoft.com/office/spreadsheetml/2009/9/main" objectType="CheckBox" fmlaLink="項目一覧②!$G$805" lockText="1" noThreeD="1"/>
</file>

<file path=xl/ctrlProps/ctrlProp447.xml><?xml version="1.0" encoding="utf-8"?>
<formControlPr xmlns="http://schemas.microsoft.com/office/spreadsheetml/2009/9/main" objectType="CheckBox" fmlaLink="項目一覧②!$G$806" lockText="1" noThreeD="1"/>
</file>

<file path=xl/ctrlProps/ctrlProp448.xml><?xml version="1.0" encoding="utf-8"?>
<formControlPr xmlns="http://schemas.microsoft.com/office/spreadsheetml/2009/9/main" objectType="CheckBox" fmlaLink="項目一覧②!$G$807" lockText="1" noThreeD="1"/>
</file>

<file path=xl/ctrlProps/ctrlProp449.xml><?xml version="1.0" encoding="utf-8"?>
<formControlPr xmlns="http://schemas.microsoft.com/office/spreadsheetml/2009/9/main" objectType="CheckBox" fmlaLink="項目一覧②!$G$808" lockText="1" noThreeD="1"/>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CheckBox" fmlaLink="項目一覧②!$G$810" lockText="1" noThreeD="1"/>
</file>

<file path=xl/ctrlProps/ctrlProp451.xml><?xml version="1.0" encoding="utf-8"?>
<formControlPr xmlns="http://schemas.microsoft.com/office/spreadsheetml/2009/9/main" objectType="CheckBox" fmlaLink="項目一覧②!$G$812" lockText="1" noThreeD="1"/>
</file>

<file path=xl/ctrlProps/ctrlProp452.xml><?xml version="1.0" encoding="utf-8"?>
<formControlPr xmlns="http://schemas.microsoft.com/office/spreadsheetml/2009/9/main" objectType="Drop" dropStyle="combo" dx="16" fmlaLink="項目一覧②!$G$800" fmlaRange="値一覧項目!$I$2:$I$12" noThreeD="1" sel="1" val="3"/>
</file>

<file path=xl/ctrlProps/ctrlProp453.xml><?xml version="1.0" encoding="utf-8"?>
<formControlPr xmlns="http://schemas.microsoft.com/office/spreadsheetml/2009/9/main" objectType="Drop" dropStyle="combo" dx="16" fmlaLink="項目一覧②!$G$801" fmlaRange="値一覧項目!$I$2:$I$12" noThreeD="1" sel="1" val="3"/>
</file>

<file path=xl/ctrlProps/ctrlProp454.xml><?xml version="1.0" encoding="utf-8"?>
<formControlPr xmlns="http://schemas.microsoft.com/office/spreadsheetml/2009/9/main" objectType="Drop" dropStyle="combo" dx="16" fmlaLink="項目一覧②!$G$780" fmlaRange="値一覧項目!$I$2:$I$12" noThreeD="1" sel="1" val="3"/>
</file>

<file path=xl/ctrlProps/ctrlProp455.xml><?xml version="1.0" encoding="utf-8"?>
<formControlPr xmlns="http://schemas.microsoft.com/office/spreadsheetml/2009/9/main" objectType="CheckBox" fmlaLink="$AJ$22" lockText="1" noThreeD="1"/>
</file>

<file path=xl/ctrlProps/ctrlProp456.xml><?xml version="1.0" encoding="utf-8"?>
<formControlPr xmlns="http://schemas.microsoft.com/office/spreadsheetml/2009/9/main" objectType="CheckBox" fmlaLink="$AJ$24" lockText="1" noThreeD="1"/>
</file>

<file path=xl/ctrlProps/ctrlProp457.xml><?xml version="1.0" encoding="utf-8"?>
<formControlPr xmlns="http://schemas.microsoft.com/office/spreadsheetml/2009/9/main" objectType="CheckBox" fmlaLink="$AJ$26" lockText="1" noThreeD="1"/>
</file>

<file path=xl/ctrlProps/ctrlProp458.xml><?xml version="1.0" encoding="utf-8"?>
<formControlPr xmlns="http://schemas.microsoft.com/office/spreadsheetml/2009/9/main" objectType="CheckBox" fmlaLink="$AN$66" lockText="1" noThreeD="1"/>
</file>

<file path=xl/ctrlProps/ctrlProp459.xml><?xml version="1.0" encoding="utf-8"?>
<formControlPr xmlns="http://schemas.microsoft.com/office/spreadsheetml/2009/9/main" objectType="CheckBox" fmlaLink="$AO$66"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P$66" lockText="1" noThreeD="1"/>
</file>

<file path=xl/ctrlProps/ctrlProp461.xml><?xml version="1.0" encoding="utf-8"?>
<formControlPr xmlns="http://schemas.microsoft.com/office/spreadsheetml/2009/9/main" objectType="CheckBox" fmlaLink="$AN$67" lockText="1" noThreeD="1"/>
</file>

<file path=xl/ctrlProps/ctrlProp462.xml><?xml version="1.0" encoding="utf-8"?>
<formControlPr xmlns="http://schemas.microsoft.com/office/spreadsheetml/2009/9/main" objectType="CheckBox" fmlaLink="$AO$67" lockText="1" noThreeD="1"/>
</file>

<file path=xl/ctrlProps/ctrlProp463.xml><?xml version="1.0" encoding="utf-8"?>
<formControlPr xmlns="http://schemas.microsoft.com/office/spreadsheetml/2009/9/main" objectType="CheckBox" fmlaLink="$AP$67" lockText="1" noThreeD="1"/>
</file>

<file path=xl/ctrlProps/ctrlProp464.xml><?xml version="1.0" encoding="utf-8"?>
<formControlPr xmlns="http://schemas.microsoft.com/office/spreadsheetml/2009/9/main" objectType="CheckBox" fmlaLink="$AN$79" lockText="1" noThreeD="1"/>
</file>

<file path=xl/ctrlProps/ctrlProp465.xml><?xml version="1.0" encoding="utf-8"?>
<formControlPr xmlns="http://schemas.microsoft.com/office/spreadsheetml/2009/9/main" objectType="CheckBox" fmlaLink="$AO$79" lockText="1" noThreeD="1"/>
</file>

<file path=xl/ctrlProps/ctrlProp466.xml><?xml version="1.0" encoding="utf-8"?>
<formControlPr xmlns="http://schemas.microsoft.com/office/spreadsheetml/2009/9/main" objectType="CheckBox" fmlaLink="$AP$79" lockText="1" noThreeD="1"/>
</file>

<file path=xl/ctrlProps/ctrlProp467.xml><?xml version="1.0" encoding="utf-8"?>
<formControlPr xmlns="http://schemas.microsoft.com/office/spreadsheetml/2009/9/main" objectType="CheckBox" fmlaLink="$AQ$79" lockText="1" noThreeD="1"/>
</file>

<file path=xl/ctrlProps/ctrlProp468.xml><?xml version="1.0" encoding="utf-8"?>
<formControlPr xmlns="http://schemas.microsoft.com/office/spreadsheetml/2009/9/main" objectType="CheckBox" fmlaLink="$AN$119" lockText="1" noThreeD="1"/>
</file>

<file path=xl/ctrlProps/ctrlProp469.xml><?xml version="1.0" encoding="utf-8"?>
<formControlPr xmlns="http://schemas.microsoft.com/office/spreadsheetml/2009/9/main" objectType="CheckBox" fmlaLink="$AO$119"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fmlaLink="$AP$119" lockText="1" noThreeD="1"/>
</file>

<file path=xl/ctrlProps/ctrlProp471.xml><?xml version="1.0" encoding="utf-8"?>
<formControlPr xmlns="http://schemas.microsoft.com/office/spreadsheetml/2009/9/main" objectType="CheckBox" fmlaLink="$AN$120" lockText="1" noThreeD="1"/>
</file>

<file path=xl/ctrlProps/ctrlProp472.xml><?xml version="1.0" encoding="utf-8"?>
<formControlPr xmlns="http://schemas.microsoft.com/office/spreadsheetml/2009/9/main" objectType="CheckBox" fmlaLink="$AO$120"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fmlaLink="$AN$74" lockText="1" noThreeD="1"/>
</file>

<file path=xl/ctrlProps/ctrlProp489.xml><?xml version="1.0" encoding="utf-8"?>
<formControlPr xmlns="http://schemas.microsoft.com/office/spreadsheetml/2009/9/main" objectType="CheckBox" fmlaLink="$AO$74"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fmlaLink="$AN$75" lockText="1" noThreeD="1"/>
</file>

<file path=xl/ctrlProps/ctrlProp491.xml><?xml version="1.0" encoding="utf-8"?>
<formControlPr xmlns="http://schemas.microsoft.com/office/spreadsheetml/2009/9/main" objectType="CheckBox" fmlaLink="$AO$75" lockText="1" noThreeD="1"/>
</file>

<file path=xl/ctrlProps/ctrlProp492.xml><?xml version="1.0" encoding="utf-8"?>
<formControlPr xmlns="http://schemas.microsoft.com/office/spreadsheetml/2009/9/main" objectType="CheckBox" fmlaLink="$AN$76"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fmlaLink="$AF$96" lockText="1" noThreeD="1"/>
</file>

<file path=xl/ctrlProps/ctrlProp553.xml><?xml version="1.0" encoding="utf-8"?>
<formControlPr xmlns="http://schemas.microsoft.com/office/spreadsheetml/2009/9/main" objectType="CheckBox" fmlaLink="$AF$99" lockText="1" noThreeD="1"/>
</file>

<file path=xl/ctrlProps/ctrlProp554.xml><?xml version="1.0" encoding="utf-8"?>
<formControlPr xmlns="http://schemas.microsoft.com/office/spreadsheetml/2009/9/main" objectType="CheckBox" fmlaLink="$AF$100" lockText="1" noThreeD="1"/>
</file>

<file path=xl/ctrlProps/ctrlProp555.xml><?xml version="1.0" encoding="utf-8"?>
<formControlPr xmlns="http://schemas.microsoft.com/office/spreadsheetml/2009/9/main" objectType="CheckBox" fmlaLink="$AJ$22" lockText="1" noThreeD="1"/>
</file>

<file path=xl/ctrlProps/ctrlProp556.xml><?xml version="1.0" encoding="utf-8"?>
<formControlPr xmlns="http://schemas.microsoft.com/office/spreadsheetml/2009/9/main" objectType="CheckBox" fmlaLink="$AJ$24" lockText="1" noThreeD="1"/>
</file>

<file path=xl/ctrlProps/ctrlProp557.xml><?xml version="1.0" encoding="utf-8"?>
<formControlPr xmlns="http://schemas.microsoft.com/office/spreadsheetml/2009/9/main" objectType="CheckBox" fmlaLink="$AJ$26" lockText="1" noThreeD="1"/>
</file>

<file path=xl/ctrlProps/ctrlProp558.xml><?xml version="1.0" encoding="utf-8"?>
<formControlPr xmlns="http://schemas.microsoft.com/office/spreadsheetml/2009/9/main" objectType="Drop" dropStyle="combo" dx="16" fmlaLink="$AU$204" fmlaRange="値一覧項目!$O$2:$O$16" noThreeD="1" sel="1" val="0"/>
</file>

<file path=xl/ctrlProps/ctrlProp559.xml><?xml version="1.0" encoding="utf-8"?>
<formControlPr xmlns="http://schemas.microsoft.com/office/spreadsheetml/2009/9/main" objectType="Drop" dropStyle="combo" dx="16" fmlaLink="$AU$208" fmlaRange="値一覧項目!$O$2:$O$16"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AU$213" fmlaRange="値一覧項目!$O$2:$O$16" noThreeD="1" sel="1" val="0"/>
</file>

<file path=xl/ctrlProps/ctrlProp561.xml><?xml version="1.0" encoding="utf-8"?>
<formControlPr xmlns="http://schemas.microsoft.com/office/spreadsheetml/2009/9/main" objectType="Drop" dropLines="6" dropStyle="combo" dx="16" fmlaLink="中間検査申請書!$AO$40" fmlaRange="値一覧項目!$AA$2:$AA$7" noThreeD="1" sel="1" val="0"/>
</file>

<file path=xl/ctrlProps/ctrlProp562.xml><?xml version="1.0" encoding="utf-8"?>
<formControlPr xmlns="http://schemas.microsoft.com/office/spreadsheetml/2009/9/main" objectType="Drop" dropStyle="combo" dx="16" fmlaLink="$AU$212" fmlaRange="値一覧項目!$O$2:$O$16" noThreeD="1" sel="1" val="0"/>
</file>

<file path=xl/ctrlProps/ctrlProp563.xml><?xml version="1.0" encoding="utf-8"?>
<formControlPr xmlns="http://schemas.microsoft.com/office/spreadsheetml/2009/9/main" objectType="Drop" dropStyle="combo" dx="16" fmlaLink="$BC$207" fmlaRange="値一覧項目!$R$2:$R$7" noThreeD="1" sel="1" val="0"/>
</file>

<file path=xl/ctrlProps/ctrlProp564.xml><?xml version="1.0" encoding="utf-8"?>
<formControlPr xmlns="http://schemas.microsoft.com/office/spreadsheetml/2009/9/main" objectType="Drop" dropStyle="combo" dx="16" fmlaLink="$BC$208" fmlaRange="値一覧項目!$R$2:$R$7" noThreeD="1" sel="1" val="0"/>
</file>

<file path=xl/ctrlProps/ctrlProp565.xml><?xml version="1.0" encoding="utf-8"?>
<formControlPr xmlns="http://schemas.microsoft.com/office/spreadsheetml/2009/9/main" objectType="Drop" dropStyle="combo" dx="16" fmlaLink="$BC$209" fmlaRange="値一覧項目!$R$2:$R$7" noThreeD="1" sel="1" val="0"/>
</file>

<file path=xl/ctrlProps/ctrlProp566.xml><?xml version="1.0" encoding="utf-8"?>
<formControlPr xmlns="http://schemas.microsoft.com/office/spreadsheetml/2009/9/main" objectType="Drop" dropStyle="combo" dx="16" fmlaLink="$BC$210" fmlaRange="値一覧項目!$R$2:$R$7" noThreeD="1" sel="1" val="0"/>
</file>

<file path=xl/ctrlProps/ctrlProp567.xml><?xml version="1.0" encoding="utf-8"?>
<formControlPr xmlns="http://schemas.microsoft.com/office/spreadsheetml/2009/9/main" objectType="Drop" dropStyle="combo" dx="16" fmlaLink="$BC$211" fmlaRange="値一覧項目!$O$2:$O$16" noThreeD="1" sel="1" val="0"/>
</file>

<file path=xl/ctrlProps/ctrlProp568.xml><?xml version="1.0" encoding="utf-8"?>
<formControlPr xmlns="http://schemas.microsoft.com/office/spreadsheetml/2009/9/main" objectType="CheckBox" fmlaLink="$AD$22" lockText="1" noThreeD="1"/>
</file>

<file path=xl/ctrlProps/ctrlProp569.xml><?xml version="1.0" encoding="utf-8"?>
<formControlPr xmlns="http://schemas.microsoft.com/office/spreadsheetml/2009/9/main" objectType="CheckBox" fmlaLink="$AD$24" lockText="1" noThreeD="1"/>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CheckBox" fmlaLink="$AD$26" lockText="1" noThreeD="1"/>
</file>

<file path=xl/ctrlProps/ctrlProp571.xml><?xml version="1.0" encoding="utf-8"?>
<formControlPr xmlns="http://schemas.microsoft.com/office/spreadsheetml/2009/9/main" objectType="Drop" dropStyle="combo" dx="16" fmlaLink="$AU$207" fmlaRange="値一覧項目!$O$2:$O$16" noThreeD="1" sel="1" val="0"/>
</file>

<file path=xl/ctrlProps/ctrlProp572.xml><?xml version="1.0" encoding="utf-8"?>
<formControlPr xmlns="http://schemas.microsoft.com/office/spreadsheetml/2009/9/main" objectType="Drop" dropStyle="combo" dx="16" fmlaLink="$AU$213" fmlaRange="値一覧項目!$O$2:$O$16" noThreeD="1" sel="1" val="0"/>
</file>

<file path=xl/ctrlProps/ctrlProp573.xml><?xml version="1.0" encoding="utf-8"?>
<formControlPr xmlns="http://schemas.microsoft.com/office/spreadsheetml/2009/9/main" objectType="Drop" dropStyle="combo" dx="16" fmlaLink="$AU$206" fmlaRange="値一覧項目!$R$2:$R$7" noThreeD="1" sel="1" val="0"/>
</file>

<file path=xl/ctrlProps/ctrlProp574.xml><?xml version="1.0" encoding="utf-8"?>
<formControlPr xmlns="http://schemas.microsoft.com/office/spreadsheetml/2009/9/main" objectType="Drop" dropStyle="combo" dx="16" fmlaLink="$AU$212" fmlaRange="値一覧項目!$R$2:$R$7" noThreeD="1" sel="1" val="0"/>
</file>

<file path=xl/ctrlProps/ctrlProp575.xml><?xml version="1.0" encoding="utf-8"?>
<formControlPr xmlns="http://schemas.microsoft.com/office/spreadsheetml/2009/9/main" objectType="Drop" dropLines="7" dropStyle="combo" dx="16" fmlaLink="完了検査申請書!$AR$44" fmlaRange="値一覧項目!$AB$2:$AB$8" noThreeD="1" sel="1" val="0"/>
</file>

<file path=xl/ctrlProps/ctrlProp576.xml><?xml version="1.0" encoding="utf-8"?>
<formControlPr xmlns="http://schemas.microsoft.com/office/spreadsheetml/2009/9/main" objectType="CheckBox" fmlaLink="$BK$221" lockText="1"/>
</file>

<file path=xl/ctrlProps/ctrlProp577.xml><?xml version="1.0" encoding="utf-8"?>
<formControlPr xmlns="http://schemas.microsoft.com/office/spreadsheetml/2009/9/main" objectType="CheckBox" fmlaLink="$AD$25" lockText="1" noThreeD="1"/>
</file>

<file path=xl/ctrlProps/ctrlProp578.xml><?xml version="1.0" encoding="utf-8"?>
<formControlPr xmlns="http://schemas.microsoft.com/office/spreadsheetml/2009/9/main" objectType="CheckBox" fmlaLink="$AD$27" lockText="1" noThreeD="1"/>
</file>

<file path=xl/ctrlProps/ctrlProp579.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184150</xdr:colOff>
          <xdr:row>94</xdr:row>
          <xdr:rowOff>12700</xdr:rowOff>
        </xdr:from>
        <xdr:to>
          <xdr:col>14</xdr:col>
          <xdr:colOff>31750</xdr:colOff>
          <xdr:row>96</xdr:row>
          <xdr:rowOff>12700</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94</xdr:row>
          <xdr:rowOff>0</xdr:rowOff>
        </xdr:from>
        <xdr:to>
          <xdr:col>26</xdr:col>
          <xdr:colOff>57150</xdr:colOff>
          <xdr:row>96</xdr:row>
          <xdr:rowOff>12700</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97</xdr:row>
          <xdr:rowOff>127000</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98</xdr:row>
          <xdr:rowOff>12700</xdr:rowOff>
        </xdr:from>
        <xdr:to>
          <xdr:col>26</xdr:col>
          <xdr:colOff>76200</xdr:colOff>
          <xdr:row>100</xdr:row>
          <xdr:rowOff>12700</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12700</xdr:colOff>
          <xdr:row>20</xdr:row>
          <xdr:rowOff>228600</xdr:rowOff>
        </xdr:from>
        <xdr:to>
          <xdr:col>34</xdr:col>
          <xdr:colOff>107950</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22</xdr:row>
          <xdr:rowOff>228600</xdr:rowOff>
        </xdr:from>
        <xdr:to>
          <xdr:col>34</xdr:col>
          <xdr:colOff>107950</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25</xdr:row>
          <xdr:rowOff>0</xdr:rowOff>
        </xdr:from>
        <xdr:to>
          <xdr:col>34</xdr:col>
          <xdr:colOff>107950</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107950</xdr:colOff>
          <xdr:row>39</xdr:row>
          <xdr:rowOff>31750</xdr:rowOff>
        </xdr:from>
        <xdr:to>
          <xdr:col>36</xdr:col>
          <xdr:colOff>317500</xdr:colOff>
          <xdr:row>40</xdr:row>
          <xdr:rowOff>31750</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203200</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203200</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203200</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203200</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33867</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33867</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27516</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222250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203199</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-1</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107950</xdr:colOff>
          <xdr:row>44</xdr:row>
          <xdr:rowOff>69851</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12700</xdr:colOff>
          <xdr:row>219</xdr:row>
          <xdr:rowOff>222250</xdr:rowOff>
        </xdr:from>
        <xdr:to>
          <xdr:col>37</xdr:col>
          <xdr:colOff>107950</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12700</xdr:colOff>
          <xdr:row>23</xdr:row>
          <xdr:rowOff>184150</xdr:rowOff>
        </xdr:from>
        <xdr:to>
          <xdr:col>35</xdr:col>
          <xdr:colOff>146050</xdr:colOff>
          <xdr:row>25</xdr:row>
          <xdr:rowOff>12701</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25</xdr:row>
          <xdr:rowOff>184150</xdr:rowOff>
        </xdr:from>
        <xdr:to>
          <xdr:col>35</xdr:col>
          <xdr:colOff>146050</xdr:colOff>
          <xdr:row>27</xdr:row>
          <xdr:rowOff>12700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27</xdr:row>
          <xdr:rowOff>184150</xdr:rowOff>
        </xdr:from>
        <xdr:to>
          <xdr:col>35</xdr:col>
          <xdr:colOff>146050</xdr:colOff>
          <xdr:row>29</xdr:row>
          <xdr:rowOff>-1</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31750</xdr:colOff>
          <xdr:row>11</xdr:row>
          <xdr:rowOff>88900</xdr:rowOff>
        </xdr:from>
        <xdr:to>
          <xdr:col>12</xdr:col>
          <xdr:colOff>0</xdr:colOff>
          <xdr:row>13</xdr:row>
          <xdr:rowOff>31750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31750</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355</xdr:row>
      <xdr:rowOff>10096</xdr:rowOff>
    </xdr:from>
    <xdr:to>
      <xdr:col>26</xdr:col>
      <xdr:colOff>143869</xdr:colOff>
      <xdr:row>356</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461</xdr:row>
      <xdr:rowOff>36101</xdr:rowOff>
    </xdr:from>
    <xdr:to>
      <xdr:col>32</xdr:col>
      <xdr:colOff>214983</xdr:colOff>
      <xdr:row>465</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484</xdr:row>
      <xdr:rowOff>51129</xdr:rowOff>
    </xdr:from>
    <xdr:to>
      <xdr:col>32</xdr:col>
      <xdr:colOff>214983</xdr:colOff>
      <xdr:row>488</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507</xdr:row>
      <xdr:rowOff>67043</xdr:rowOff>
    </xdr:from>
    <xdr:to>
      <xdr:col>32</xdr:col>
      <xdr:colOff>214983</xdr:colOff>
      <xdr:row>511</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438</xdr:row>
      <xdr:rowOff>9773</xdr:rowOff>
    </xdr:from>
    <xdr:to>
      <xdr:col>31</xdr:col>
      <xdr:colOff>215826</xdr:colOff>
      <xdr:row>442</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5935885" y="17564099"/>
          <a:ext cx="239984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530</xdr:row>
      <xdr:rowOff>87323</xdr:rowOff>
    </xdr:from>
    <xdr:to>
      <xdr:col>32</xdr:col>
      <xdr:colOff>214983</xdr:colOff>
      <xdr:row>535</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553</xdr:row>
      <xdr:rowOff>110267</xdr:rowOff>
    </xdr:from>
    <xdr:to>
      <xdr:col>32</xdr:col>
      <xdr:colOff>214983</xdr:colOff>
      <xdr:row>558</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12700</xdr:colOff>
          <xdr:row>241</xdr:row>
          <xdr:rowOff>19050</xdr:rowOff>
        </xdr:from>
        <xdr:to>
          <xdr:col>13</xdr:col>
          <xdr:colOff>107950</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12700</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12700</xdr:rowOff>
        </xdr:from>
        <xdr:to>
          <xdr:col>25</xdr:col>
          <xdr:colOff>12700</xdr:colOff>
          <xdr:row>242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12700</xdr:rowOff>
        </xdr:from>
        <xdr:to>
          <xdr:col>32</xdr:col>
          <xdr:colOff>88900</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242</xdr:row>
          <xdr:rowOff>19050</xdr:rowOff>
        </xdr:from>
        <xdr:to>
          <xdr:col>13</xdr:col>
          <xdr:colOff>107950</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243</xdr:row>
          <xdr:rowOff>19050</xdr:rowOff>
        </xdr:from>
        <xdr:to>
          <xdr:col>13</xdr:col>
          <xdr:colOff>107950</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xdr:colOff>
          <xdr:row>243</xdr:row>
          <xdr:rowOff>19050</xdr:rowOff>
        </xdr:from>
        <xdr:to>
          <xdr:col>17</xdr:col>
          <xdr:colOff>107950</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246</xdr:row>
          <xdr:rowOff>0</xdr:rowOff>
        </xdr:from>
        <xdr:to>
          <xdr:col>21</xdr:col>
          <xdr:colOff>146050</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165100</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165100</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12700</xdr:colOff>
          <xdr:row>274</xdr:row>
          <xdr:rowOff>31750</xdr:rowOff>
        </xdr:from>
        <xdr:to>
          <xdr:col>12</xdr:col>
          <xdr:colOff>95250</xdr:colOff>
          <xdr:row>275</xdr:row>
          <xdr:rowOff>12700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12700</xdr:colOff>
          <xdr:row>274</xdr:row>
          <xdr:rowOff>31750</xdr:rowOff>
        </xdr:from>
        <xdr:to>
          <xdr:col>15</xdr:col>
          <xdr:colOff>95250</xdr:colOff>
          <xdr:row>275</xdr:row>
          <xdr:rowOff>12700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12700</xdr:colOff>
          <xdr:row>274</xdr:row>
          <xdr:rowOff>31750</xdr:rowOff>
        </xdr:from>
        <xdr:to>
          <xdr:col>18</xdr:col>
          <xdr:colOff>95250</xdr:colOff>
          <xdr:row>275</xdr:row>
          <xdr:rowOff>12700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69850</xdr:colOff>
          <xdr:row>275</xdr:row>
          <xdr:rowOff>12700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31750</xdr:rowOff>
        </xdr:from>
        <xdr:to>
          <xdr:col>24</xdr:col>
          <xdr:colOff>88900</xdr:colOff>
          <xdr:row>275</xdr:row>
          <xdr:rowOff>12700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31750</xdr:rowOff>
        </xdr:from>
        <xdr:to>
          <xdr:col>28</xdr:col>
          <xdr:colOff>88900</xdr:colOff>
          <xdr:row>275</xdr:row>
          <xdr:rowOff>12700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203200</xdr:colOff>
          <xdr:row>274</xdr:row>
          <xdr:rowOff>31750</xdr:rowOff>
        </xdr:from>
        <xdr:to>
          <xdr:col>33</xdr:col>
          <xdr:colOff>57150</xdr:colOff>
          <xdr:row>275</xdr:row>
          <xdr:rowOff>12700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12700</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12700</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12700</xdr:rowOff>
        </xdr:from>
        <xdr:to>
          <xdr:col>14</xdr:col>
          <xdr:colOff>127000</xdr:colOff>
          <xdr:row>311</xdr:row>
          <xdr:rowOff>222250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12700</xdr:colOff>
          <xdr:row>311</xdr:row>
          <xdr:rowOff>12700</xdr:rowOff>
        </xdr:from>
        <xdr:to>
          <xdr:col>22</xdr:col>
          <xdr:colOff>95250</xdr:colOff>
          <xdr:row>311</xdr:row>
          <xdr:rowOff>222250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12700</xdr:rowOff>
        </xdr:from>
        <xdr:to>
          <xdr:col>29</xdr:col>
          <xdr:colOff>76200</xdr:colOff>
          <xdr:row>311</xdr:row>
          <xdr:rowOff>222250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12700</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12700</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12700</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203200</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203200</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203200</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349</xdr:row>
          <xdr:rowOff>12700</xdr:rowOff>
        </xdr:from>
        <xdr:to>
          <xdr:col>17</xdr:col>
          <xdr:colOff>12700</xdr:colOff>
          <xdr:row>349</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350</xdr:row>
          <xdr:rowOff>12700</xdr:rowOff>
        </xdr:from>
        <xdr:to>
          <xdr:col>17</xdr:col>
          <xdr:colOff>12700</xdr:colOff>
          <xdr:row>350</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351</xdr:row>
          <xdr:rowOff>12700</xdr:rowOff>
        </xdr:from>
        <xdr:to>
          <xdr:col>17</xdr:col>
          <xdr:colOff>12700</xdr:colOff>
          <xdr:row>351</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353</xdr:row>
          <xdr:rowOff>12700</xdr:rowOff>
        </xdr:from>
        <xdr:to>
          <xdr:col>13</xdr:col>
          <xdr:colOff>95250</xdr:colOff>
          <xdr:row>354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12700</xdr:colOff>
          <xdr:row>353</xdr:row>
          <xdr:rowOff>12700</xdr:rowOff>
        </xdr:from>
        <xdr:to>
          <xdr:col>16</xdr:col>
          <xdr:colOff>95250</xdr:colOff>
          <xdr:row>354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353</xdr:row>
          <xdr:rowOff>12700</xdr:rowOff>
        </xdr:from>
        <xdr:to>
          <xdr:col>19</xdr:col>
          <xdr:colOff>95250</xdr:colOff>
          <xdr:row>354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353</xdr:row>
          <xdr:rowOff>0</xdr:rowOff>
        </xdr:from>
        <xdr:to>
          <xdr:col>22</xdr:col>
          <xdr:colOff>69850</xdr:colOff>
          <xdr:row>354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353</xdr:row>
          <xdr:rowOff>12700</xdr:rowOff>
        </xdr:from>
        <xdr:to>
          <xdr:col>25</xdr:col>
          <xdr:colOff>88900</xdr:colOff>
          <xdr:row>354</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353</xdr:row>
          <xdr:rowOff>12700</xdr:rowOff>
        </xdr:from>
        <xdr:to>
          <xdr:col>29</xdr:col>
          <xdr:colOff>88900</xdr:colOff>
          <xdr:row>354</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203200</xdr:colOff>
          <xdr:row>353</xdr:row>
          <xdr:rowOff>12700</xdr:rowOff>
        </xdr:from>
        <xdr:to>
          <xdr:col>34</xdr:col>
          <xdr:colOff>57150</xdr:colOff>
          <xdr:row>354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355</xdr:row>
          <xdr:rowOff>12700</xdr:rowOff>
        </xdr:from>
        <xdr:to>
          <xdr:col>22</xdr:col>
          <xdr:colOff>203200</xdr:colOff>
          <xdr:row>355</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355</xdr:row>
          <xdr:rowOff>12700</xdr:rowOff>
        </xdr:from>
        <xdr:to>
          <xdr:col>36</xdr:col>
          <xdr:colOff>184150</xdr:colOff>
          <xdr:row>355</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381</xdr:row>
          <xdr:rowOff>0</xdr:rowOff>
        </xdr:from>
        <xdr:to>
          <xdr:col>16</xdr:col>
          <xdr:colOff>19050</xdr:colOff>
          <xdr:row>381</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382</xdr:row>
          <xdr:rowOff>0</xdr:rowOff>
        </xdr:from>
        <xdr:to>
          <xdr:col>16</xdr:col>
          <xdr:colOff>19050</xdr:colOff>
          <xdr:row>382</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383</xdr:row>
          <xdr:rowOff>0</xdr:rowOff>
        </xdr:from>
        <xdr:to>
          <xdr:col>16</xdr:col>
          <xdr:colOff>19050</xdr:colOff>
          <xdr:row>383</xdr:row>
          <xdr:rowOff>203200</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384</xdr:row>
          <xdr:rowOff>0</xdr:rowOff>
        </xdr:from>
        <xdr:to>
          <xdr:col>16</xdr:col>
          <xdr:colOff>19050</xdr:colOff>
          <xdr:row>384</xdr:row>
          <xdr:rowOff>203200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307</xdr:row>
          <xdr:rowOff>31750</xdr:rowOff>
        </xdr:from>
        <xdr:to>
          <xdr:col>17</xdr:col>
          <xdr:colOff>19050</xdr:colOff>
          <xdr:row>307</xdr:row>
          <xdr:rowOff>222250</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31750</xdr:rowOff>
        </xdr:from>
        <xdr:to>
          <xdr:col>24</xdr:col>
          <xdr:colOff>12700</xdr:colOff>
          <xdr:row>307</xdr:row>
          <xdr:rowOff>222250</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12700</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393</xdr:row>
          <xdr:rowOff>0</xdr:rowOff>
        </xdr:from>
        <xdr:to>
          <xdr:col>30</xdr:col>
          <xdr:colOff>88900</xdr:colOff>
          <xdr:row>393</xdr:row>
          <xdr:rowOff>222250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393</xdr:row>
          <xdr:rowOff>0</xdr:rowOff>
        </xdr:from>
        <xdr:to>
          <xdr:col>33</xdr:col>
          <xdr:colOff>76200</xdr:colOff>
          <xdr:row>393</xdr:row>
          <xdr:rowOff>222250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415</xdr:row>
          <xdr:rowOff>0</xdr:rowOff>
        </xdr:from>
        <xdr:to>
          <xdr:col>16</xdr:col>
          <xdr:colOff>19050</xdr:colOff>
          <xdr:row>415</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416</xdr:row>
          <xdr:rowOff>0</xdr:rowOff>
        </xdr:from>
        <xdr:to>
          <xdr:col>16</xdr:col>
          <xdr:colOff>19050</xdr:colOff>
          <xdr:row>416</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417</xdr:row>
          <xdr:rowOff>0</xdr:rowOff>
        </xdr:from>
        <xdr:to>
          <xdr:col>16</xdr:col>
          <xdr:colOff>19050</xdr:colOff>
          <xdr:row>417</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418</xdr:row>
          <xdr:rowOff>0</xdr:rowOff>
        </xdr:from>
        <xdr:to>
          <xdr:col>16</xdr:col>
          <xdr:colOff>19050</xdr:colOff>
          <xdr:row>418</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430</xdr:row>
          <xdr:rowOff>12700</xdr:rowOff>
        </xdr:from>
        <xdr:to>
          <xdr:col>17</xdr:col>
          <xdr:colOff>19050</xdr:colOff>
          <xdr:row>430</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448</xdr:row>
          <xdr:rowOff>0</xdr:rowOff>
        </xdr:from>
        <xdr:to>
          <xdr:col>18</xdr:col>
          <xdr:colOff>12700</xdr:colOff>
          <xdr:row>448</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449</xdr:row>
          <xdr:rowOff>0</xdr:rowOff>
        </xdr:from>
        <xdr:to>
          <xdr:col>18</xdr:col>
          <xdr:colOff>12700</xdr:colOff>
          <xdr:row>449</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450</xdr:row>
          <xdr:rowOff>0</xdr:rowOff>
        </xdr:from>
        <xdr:to>
          <xdr:col>18</xdr:col>
          <xdr:colOff>12700</xdr:colOff>
          <xdr:row>450</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451</xdr:row>
          <xdr:rowOff>0</xdr:rowOff>
        </xdr:from>
        <xdr:to>
          <xdr:col>18</xdr:col>
          <xdr:colOff>12700</xdr:colOff>
          <xdr:row>451</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452</xdr:row>
          <xdr:rowOff>12700</xdr:rowOff>
        </xdr:from>
        <xdr:to>
          <xdr:col>18</xdr:col>
          <xdr:colOff>12700</xdr:colOff>
          <xdr:row>452</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453</xdr:row>
          <xdr:rowOff>12700</xdr:rowOff>
        </xdr:from>
        <xdr:to>
          <xdr:col>18</xdr:col>
          <xdr:colOff>12700</xdr:colOff>
          <xdr:row>453</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471</xdr:row>
          <xdr:rowOff>0</xdr:rowOff>
        </xdr:from>
        <xdr:to>
          <xdr:col>18</xdr:col>
          <xdr:colOff>12700</xdr:colOff>
          <xdr:row>471</xdr:row>
          <xdr:rowOff>203200</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472</xdr:row>
          <xdr:rowOff>0</xdr:rowOff>
        </xdr:from>
        <xdr:to>
          <xdr:col>18</xdr:col>
          <xdr:colOff>12700</xdr:colOff>
          <xdr:row>472</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473</xdr:row>
          <xdr:rowOff>0</xdr:rowOff>
        </xdr:from>
        <xdr:to>
          <xdr:col>18</xdr:col>
          <xdr:colOff>12700</xdr:colOff>
          <xdr:row>473</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474</xdr:row>
          <xdr:rowOff>0</xdr:rowOff>
        </xdr:from>
        <xdr:to>
          <xdr:col>18</xdr:col>
          <xdr:colOff>12700</xdr:colOff>
          <xdr:row>474</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475</xdr:row>
          <xdr:rowOff>0</xdr:rowOff>
        </xdr:from>
        <xdr:to>
          <xdr:col>18</xdr:col>
          <xdr:colOff>12700</xdr:colOff>
          <xdr:row>475</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476</xdr:row>
          <xdr:rowOff>0</xdr:rowOff>
        </xdr:from>
        <xdr:to>
          <xdr:col>18</xdr:col>
          <xdr:colOff>12700</xdr:colOff>
          <xdr:row>476</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494</xdr:row>
          <xdr:rowOff>12700</xdr:rowOff>
        </xdr:from>
        <xdr:to>
          <xdr:col>18</xdr:col>
          <xdr:colOff>12700</xdr:colOff>
          <xdr:row>494</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495</xdr:row>
          <xdr:rowOff>12700</xdr:rowOff>
        </xdr:from>
        <xdr:to>
          <xdr:col>18</xdr:col>
          <xdr:colOff>12700</xdr:colOff>
          <xdr:row>495</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496</xdr:row>
          <xdr:rowOff>12700</xdr:rowOff>
        </xdr:from>
        <xdr:to>
          <xdr:col>18</xdr:col>
          <xdr:colOff>12700</xdr:colOff>
          <xdr:row>496</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497</xdr:row>
          <xdr:rowOff>12700</xdr:rowOff>
        </xdr:from>
        <xdr:to>
          <xdr:col>18</xdr:col>
          <xdr:colOff>12700</xdr:colOff>
          <xdr:row>497</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498</xdr:row>
          <xdr:rowOff>12700</xdr:rowOff>
        </xdr:from>
        <xdr:to>
          <xdr:col>18</xdr:col>
          <xdr:colOff>12700</xdr:colOff>
          <xdr:row>498</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499</xdr:row>
          <xdr:rowOff>12700</xdr:rowOff>
        </xdr:from>
        <xdr:to>
          <xdr:col>18</xdr:col>
          <xdr:colOff>12700</xdr:colOff>
          <xdr:row>499</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517</xdr:row>
          <xdr:rowOff>12700</xdr:rowOff>
        </xdr:from>
        <xdr:to>
          <xdr:col>18</xdr:col>
          <xdr:colOff>12700</xdr:colOff>
          <xdr:row>517</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518</xdr:row>
          <xdr:rowOff>12700</xdr:rowOff>
        </xdr:from>
        <xdr:to>
          <xdr:col>18</xdr:col>
          <xdr:colOff>12700</xdr:colOff>
          <xdr:row>518</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519</xdr:row>
          <xdr:rowOff>12700</xdr:rowOff>
        </xdr:from>
        <xdr:to>
          <xdr:col>18</xdr:col>
          <xdr:colOff>12700</xdr:colOff>
          <xdr:row>519</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520</xdr:row>
          <xdr:rowOff>12700</xdr:rowOff>
        </xdr:from>
        <xdr:to>
          <xdr:col>18</xdr:col>
          <xdr:colOff>12700</xdr:colOff>
          <xdr:row>520</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521</xdr:row>
          <xdr:rowOff>12700</xdr:rowOff>
        </xdr:from>
        <xdr:to>
          <xdr:col>18</xdr:col>
          <xdr:colOff>12700</xdr:colOff>
          <xdr:row>521</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522</xdr:row>
          <xdr:rowOff>12700</xdr:rowOff>
        </xdr:from>
        <xdr:to>
          <xdr:col>18</xdr:col>
          <xdr:colOff>12700</xdr:colOff>
          <xdr:row>522</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419</xdr:row>
          <xdr:rowOff>0</xdr:rowOff>
        </xdr:from>
        <xdr:to>
          <xdr:col>16</xdr:col>
          <xdr:colOff>19050</xdr:colOff>
          <xdr:row>419</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420</xdr:row>
          <xdr:rowOff>0</xdr:rowOff>
        </xdr:from>
        <xdr:to>
          <xdr:col>16</xdr:col>
          <xdr:colOff>19050</xdr:colOff>
          <xdr:row>420</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107950</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146050</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248</xdr:row>
          <xdr:rowOff>38100</xdr:rowOff>
        </xdr:from>
        <xdr:to>
          <xdr:col>21</xdr:col>
          <xdr:colOff>146050</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540</xdr:row>
          <xdr:rowOff>19050</xdr:rowOff>
        </xdr:from>
        <xdr:to>
          <xdr:col>18</xdr:col>
          <xdr:colOff>12700</xdr:colOff>
          <xdr:row>540</xdr:row>
          <xdr:rowOff>222250</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541</xdr:row>
          <xdr:rowOff>19050</xdr:rowOff>
        </xdr:from>
        <xdr:to>
          <xdr:col>18</xdr:col>
          <xdr:colOff>12700</xdr:colOff>
          <xdr:row>541</xdr:row>
          <xdr:rowOff>222250</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542</xdr:row>
          <xdr:rowOff>19050</xdr:rowOff>
        </xdr:from>
        <xdr:to>
          <xdr:col>18</xdr:col>
          <xdr:colOff>12700</xdr:colOff>
          <xdr:row>542</xdr:row>
          <xdr:rowOff>222250</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543</xdr:row>
          <xdr:rowOff>19050</xdr:rowOff>
        </xdr:from>
        <xdr:to>
          <xdr:col>18</xdr:col>
          <xdr:colOff>12700</xdr:colOff>
          <xdr:row>543</xdr:row>
          <xdr:rowOff>222250</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544</xdr:row>
          <xdr:rowOff>19050</xdr:rowOff>
        </xdr:from>
        <xdr:to>
          <xdr:col>18</xdr:col>
          <xdr:colOff>12700</xdr:colOff>
          <xdr:row>544</xdr:row>
          <xdr:rowOff>222250</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545</xdr:row>
          <xdr:rowOff>19050</xdr:rowOff>
        </xdr:from>
        <xdr:to>
          <xdr:col>18</xdr:col>
          <xdr:colOff>12700</xdr:colOff>
          <xdr:row>545</xdr:row>
          <xdr:rowOff>222250</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563</xdr:row>
          <xdr:rowOff>31750</xdr:rowOff>
        </xdr:from>
        <xdr:to>
          <xdr:col>18</xdr:col>
          <xdr:colOff>12700</xdr:colOff>
          <xdr:row>564</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564</xdr:row>
          <xdr:rowOff>31750</xdr:rowOff>
        </xdr:from>
        <xdr:to>
          <xdr:col>18</xdr:col>
          <xdr:colOff>12700</xdr:colOff>
          <xdr:row>565</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565</xdr:row>
          <xdr:rowOff>31750</xdr:rowOff>
        </xdr:from>
        <xdr:to>
          <xdr:col>18</xdr:col>
          <xdr:colOff>12700</xdr:colOff>
          <xdr:row>566</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566</xdr:row>
          <xdr:rowOff>38100</xdr:rowOff>
        </xdr:from>
        <xdr:to>
          <xdr:col>18</xdr:col>
          <xdr:colOff>12700</xdr:colOff>
          <xdr:row>567</xdr:row>
          <xdr:rowOff>12700</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567</xdr:row>
          <xdr:rowOff>38100</xdr:rowOff>
        </xdr:from>
        <xdr:to>
          <xdr:col>18</xdr:col>
          <xdr:colOff>12700</xdr:colOff>
          <xdr:row>568</xdr:row>
          <xdr:rowOff>12700</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568</xdr:row>
          <xdr:rowOff>38100</xdr:rowOff>
        </xdr:from>
        <xdr:to>
          <xdr:col>18</xdr:col>
          <xdr:colOff>12700</xdr:colOff>
          <xdr:row>569</xdr:row>
          <xdr:rowOff>12700</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5</xdr:row>
          <xdr:rowOff>31750</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445</xdr:row>
          <xdr:rowOff>19050</xdr:rowOff>
        </xdr:from>
        <xdr:to>
          <xdr:col>23</xdr:col>
          <xdr:colOff>19050</xdr:colOff>
          <xdr:row>446</xdr:row>
          <xdr:rowOff>12700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445</xdr:row>
          <xdr:rowOff>0</xdr:rowOff>
        </xdr:from>
        <xdr:to>
          <xdr:col>26</xdr:col>
          <xdr:colOff>19050</xdr:colOff>
          <xdr:row>446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12700</xdr:rowOff>
        </xdr:from>
        <xdr:to>
          <xdr:col>23</xdr:col>
          <xdr:colOff>88900</xdr:colOff>
          <xdr:row>468</xdr:row>
          <xdr:rowOff>222250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468</xdr:row>
          <xdr:rowOff>19050</xdr:rowOff>
        </xdr:from>
        <xdr:to>
          <xdr:col>26</xdr:col>
          <xdr:colOff>88900</xdr:colOff>
          <xdr:row>469</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23</xdr:col>
          <xdr:colOff>88900</xdr:colOff>
          <xdr:row>491</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491</xdr:row>
          <xdr:rowOff>0</xdr:rowOff>
        </xdr:from>
        <xdr:to>
          <xdr:col>26</xdr:col>
          <xdr:colOff>88900</xdr:colOff>
          <xdr:row>491</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23</xdr:col>
          <xdr:colOff>88900</xdr:colOff>
          <xdr:row>514</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514</xdr:row>
          <xdr:rowOff>0</xdr:rowOff>
        </xdr:from>
        <xdr:to>
          <xdr:col>26</xdr:col>
          <xdr:colOff>88900</xdr:colOff>
          <xdr:row>514</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23</xdr:col>
          <xdr:colOff>88900</xdr:colOff>
          <xdr:row>537</xdr:row>
          <xdr:rowOff>222250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537</xdr:row>
          <xdr:rowOff>0</xdr:rowOff>
        </xdr:from>
        <xdr:to>
          <xdr:col>26</xdr:col>
          <xdr:colOff>88900</xdr:colOff>
          <xdr:row>537</xdr:row>
          <xdr:rowOff>222250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19050</xdr:rowOff>
        </xdr:from>
        <xdr:to>
          <xdr:col>23</xdr:col>
          <xdr:colOff>88900</xdr:colOff>
          <xdr:row>561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560</xdr:row>
          <xdr:rowOff>19050</xdr:rowOff>
        </xdr:from>
        <xdr:to>
          <xdr:col>26</xdr:col>
          <xdr:colOff>88900</xdr:colOff>
          <xdr:row>561</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31750</xdr:rowOff>
        </xdr:from>
        <xdr:to>
          <xdr:col>17</xdr:col>
          <xdr:colOff>171450</xdr:colOff>
          <xdr:row>270</xdr:row>
          <xdr:rowOff>222250</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421</xdr:row>
          <xdr:rowOff>0</xdr:rowOff>
        </xdr:from>
        <xdr:to>
          <xdr:col>16</xdr:col>
          <xdr:colOff>19050</xdr:colOff>
          <xdr:row>421</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577</xdr:row>
      <xdr:rowOff>110267</xdr:rowOff>
    </xdr:from>
    <xdr:to>
      <xdr:col>32</xdr:col>
      <xdr:colOff>214983</xdr:colOff>
      <xdr:row>582</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12700</xdr:colOff>
          <xdr:row>587</xdr:row>
          <xdr:rowOff>31750</xdr:rowOff>
        </xdr:from>
        <xdr:to>
          <xdr:col>18</xdr:col>
          <xdr:colOff>12700</xdr:colOff>
          <xdr:row>588</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588</xdr:row>
          <xdr:rowOff>31750</xdr:rowOff>
        </xdr:from>
        <xdr:to>
          <xdr:col>18</xdr:col>
          <xdr:colOff>12700</xdr:colOff>
          <xdr:row>589</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589</xdr:row>
          <xdr:rowOff>31750</xdr:rowOff>
        </xdr:from>
        <xdr:to>
          <xdr:col>18</xdr:col>
          <xdr:colOff>12700</xdr:colOff>
          <xdr:row>590</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590</xdr:row>
          <xdr:rowOff>38100</xdr:rowOff>
        </xdr:from>
        <xdr:to>
          <xdr:col>18</xdr:col>
          <xdr:colOff>12700</xdr:colOff>
          <xdr:row>591</xdr:row>
          <xdr:rowOff>12700</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591</xdr:row>
          <xdr:rowOff>38100</xdr:rowOff>
        </xdr:from>
        <xdr:to>
          <xdr:col>18</xdr:col>
          <xdr:colOff>12700</xdr:colOff>
          <xdr:row>592</xdr:row>
          <xdr:rowOff>12700</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592</xdr:row>
          <xdr:rowOff>38100</xdr:rowOff>
        </xdr:from>
        <xdr:to>
          <xdr:col>18</xdr:col>
          <xdr:colOff>12700</xdr:colOff>
          <xdr:row>593</xdr:row>
          <xdr:rowOff>12700</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584</xdr:row>
          <xdr:rowOff>19050</xdr:rowOff>
        </xdr:from>
        <xdr:to>
          <xdr:col>23</xdr:col>
          <xdr:colOff>88900</xdr:colOff>
          <xdr:row>585</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584</xdr:row>
          <xdr:rowOff>19050</xdr:rowOff>
        </xdr:from>
        <xdr:to>
          <xdr:col>26</xdr:col>
          <xdr:colOff>88900</xdr:colOff>
          <xdr:row>585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12700</xdr:colOff>
          <xdr:row>222</xdr:row>
          <xdr:rowOff>12700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12700</xdr:rowOff>
        </xdr:from>
        <xdr:to>
          <xdr:col>13</xdr:col>
          <xdr:colOff>12700</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12700</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358</xdr:row>
          <xdr:rowOff>12700</xdr:rowOff>
        </xdr:from>
        <xdr:to>
          <xdr:col>13</xdr:col>
          <xdr:colOff>0</xdr:colOff>
          <xdr:row>359</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401</xdr:row>
          <xdr:rowOff>0</xdr:rowOff>
        </xdr:from>
        <xdr:to>
          <xdr:col>30</xdr:col>
          <xdr:colOff>88900</xdr:colOff>
          <xdr:row>401</xdr:row>
          <xdr:rowOff>222250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401</xdr:row>
          <xdr:rowOff>0</xdr:rowOff>
        </xdr:from>
        <xdr:to>
          <xdr:col>33</xdr:col>
          <xdr:colOff>76200</xdr:colOff>
          <xdr:row>401</xdr:row>
          <xdr:rowOff>222250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222250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19050</xdr:rowOff>
        </xdr:from>
        <xdr:to>
          <xdr:col>3</xdr:col>
          <xdr:colOff>12700</xdr:colOff>
          <xdr:row>643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645</xdr:row>
          <xdr:rowOff>0</xdr:rowOff>
        </xdr:from>
        <xdr:to>
          <xdr:col>3</xdr:col>
          <xdr:colOff>0</xdr:colOff>
          <xdr:row>645</xdr:row>
          <xdr:rowOff>222250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646</xdr:row>
          <xdr:rowOff>0</xdr:rowOff>
        </xdr:from>
        <xdr:to>
          <xdr:col>3</xdr:col>
          <xdr:colOff>0</xdr:colOff>
          <xdr:row>646</xdr:row>
          <xdr:rowOff>222250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647</xdr:row>
          <xdr:rowOff>0</xdr:rowOff>
        </xdr:from>
        <xdr:to>
          <xdr:col>3</xdr:col>
          <xdr:colOff>0</xdr:colOff>
          <xdr:row>647</xdr:row>
          <xdr:rowOff>222250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648</xdr:row>
          <xdr:rowOff>0</xdr:rowOff>
        </xdr:from>
        <xdr:to>
          <xdr:col>3</xdr:col>
          <xdr:colOff>0</xdr:colOff>
          <xdr:row>648</xdr:row>
          <xdr:rowOff>222250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222250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654</xdr:row>
          <xdr:rowOff>0</xdr:rowOff>
        </xdr:from>
        <xdr:to>
          <xdr:col>3</xdr:col>
          <xdr:colOff>0</xdr:colOff>
          <xdr:row>654</xdr:row>
          <xdr:rowOff>222250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656</xdr:row>
          <xdr:rowOff>0</xdr:rowOff>
        </xdr:from>
        <xdr:to>
          <xdr:col>3</xdr:col>
          <xdr:colOff>0</xdr:colOff>
          <xdr:row>656</xdr:row>
          <xdr:rowOff>222250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638</xdr:row>
          <xdr:rowOff>19050</xdr:rowOff>
        </xdr:from>
        <xdr:to>
          <xdr:col>16</xdr:col>
          <xdr:colOff>0</xdr:colOff>
          <xdr:row>638</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638</xdr:row>
          <xdr:rowOff>19050</xdr:rowOff>
        </xdr:from>
        <xdr:to>
          <xdr:col>26</xdr:col>
          <xdr:colOff>0</xdr:colOff>
          <xdr:row>638</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407</xdr:row>
          <xdr:rowOff>0</xdr:rowOff>
        </xdr:from>
        <xdr:to>
          <xdr:col>26</xdr:col>
          <xdr:colOff>12700</xdr:colOff>
          <xdr:row>408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408</xdr:row>
          <xdr:rowOff>0</xdr:rowOff>
        </xdr:from>
        <xdr:to>
          <xdr:col>26</xdr:col>
          <xdr:colOff>12700</xdr:colOff>
          <xdr:row>409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227</xdr:row>
          <xdr:rowOff>0</xdr:rowOff>
        </xdr:from>
        <xdr:to>
          <xdr:col>12</xdr:col>
          <xdr:colOff>222250</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228</xdr:row>
          <xdr:rowOff>0</xdr:rowOff>
        </xdr:from>
        <xdr:to>
          <xdr:col>12</xdr:col>
          <xdr:colOff>222250</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229</xdr:row>
          <xdr:rowOff>0</xdr:rowOff>
        </xdr:from>
        <xdr:to>
          <xdr:col>12</xdr:col>
          <xdr:colOff>222250</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360</xdr:row>
          <xdr:rowOff>0</xdr:rowOff>
        </xdr:from>
        <xdr:to>
          <xdr:col>13</xdr:col>
          <xdr:colOff>0</xdr:colOff>
          <xdr:row>360</xdr:row>
          <xdr:rowOff>222250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361</xdr:row>
          <xdr:rowOff>12700</xdr:rowOff>
        </xdr:from>
        <xdr:to>
          <xdr:col>13</xdr:col>
          <xdr:colOff>0</xdr:colOff>
          <xdr:row>362</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362</xdr:row>
          <xdr:rowOff>12700</xdr:rowOff>
        </xdr:from>
        <xdr:to>
          <xdr:col>13</xdr:col>
          <xdr:colOff>0</xdr:colOff>
          <xdr:row>363</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363</xdr:row>
          <xdr:rowOff>12700</xdr:rowOff>
        </xdr:from>
        <xdr:to>
          <xdr:col>13</xdr:col>
          <xdr:colOff>0</xdr:colOff>
          <xdr:row>364</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368</xdr:row>
          <xdr:rowOff>12700</xdr:rowOff>
        </xdr:from>
        <xdr:to>
          <xdr:col>13</xdr:col>
          <xdr:colOff>0</xdr:colOff>
          <xdr:row>369</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369</xdr:row>
          <xdr:rowOff>12700</xdr:rowOff>
        </xdr:from>
        <xdr:to>
          <xdr:col>13</xdr:col>
          <xdr:colOff>0</xdr:colOff>
          <xdr:row>370</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371</xdr:row>
          <xdr:rowOff>12700</xdr:rowOff>
        </xdr:from>
        <xdr:to>
          <xdr:col>13</xdr:col>
          <xdr:colOff>0</xdr:colOff>
          <xdr:row>372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377</xdr:row>
          <xdr:rowOff>12700</xdr:rowOff>
        </xdr:from>
        <xdr:to>
          <xdr:col>13</xdr:col>
          <xdr:colOff>0</xdr:colOff>
          <xdr:row>378</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12700</xdr:colOff>
          <xdr:row>377</xdr:row>
          <xdr:rowOff>0</xdr:rowOff>
        </xdr:from>
        <xdr:to>
          <xdr:col>32</xdr:col>
          <xdr:colOff>0</xdr:colOff>
          <xdr:row>377</xdr:row>
          <xdr:rowOff>222250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378</xdr:row>
          <xdr:rowOff>12700</xdr:rowOff>
        </xdr:from>
        <xdr:to>
          <xdr:col>13</xdr:col>
          <xdr:colOff>0</xdr:colOff>
          <xdr:row>379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364</xdr:row>
          <xdr:rowOff>12700</xdr:rowOff>
        </xdr:from>
        <xdr:to>
          <xdr:col>13</xdr:col>
          <xdr:colOff>0</xdr:colOff>
          <xdr:row>365</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372</xdr:row>
          <xdr:rowOff>12700</xdr:rowOff>
        </xdr:from>
        <xdr:to>
          <xdr:col>13</xdr:col>
          <xdr:colOff>0</xdr:colOff>
          <xdr:row>373</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373</xdr:row>
          <xdr:rowOff>12700</xdr:rowOff>
        </xdr:from>
        <xdr:to>
          <xdr:col>13</xdr:col>
          <xdr:colOff>0</xdr:colOff>
          <xdr:row>374</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377</xdr:row>
          <xdr:rowOff>12700</xdr:rowOff>
        </xdr:from>
        <xdr:to>
          <xdr:col>19</xdr:col>
          <xdr:colOff>0</xdr:colOff>
          <xdr:row>378</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378</xdr:row>
          <xdr:rowOff>12700</xdr:rowOff>
        </xdr:from>
        <xdr:to>
          <xdr:col>19</xdr:col>
          <xdr:colOff>0</xdr:colOff>
          <xdr:row>379</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12700</xdr:colOff>
          <xdr:row>377</xdr:row>
          <xdr:rowOff>12700</xdr:rowOff>
        </xdr:from>
        <xdr:to>
          <xdr:col>26</xdr:col>
          <xdr:colOff>0</xdr:colOff>
          <xdr:row>378</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332</xdr:row>
          <xdr:rowOff>12700</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12700</xdr:colOff>
          <xdr:row>332</xdr:row>
          <xdr:rowOff>19050</xdr:rowOff>
        </xdr:from>
        <xdr:to>
          <xdr:col>18</xdr:col>
          <xdr:colOff>0</xdr:colOff>
          <xdr:row>332</xdr:row>
          <xdr:rowOff>241300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328</xdr:row>
          <xdr:rowOff>12700</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12700</xdr:colOff>
          <xdr:row>328</xdr:row>
          <xdr:rowOff>19050</xdr:rowOff>
        </xdr:from>
        <xdr:to>
          <xdr:col>18</xdr:col>
          <xdr:colOff>0</xdr:colOff>
          <xdr:row>328</xdr:row>
          <xdr:rowOff>241300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12700</xdr:rowOff>
        </xdr:from>
        <xdr:to>
          <xdr:col>39</xdr:col>
          <xdr:colOff>95250</xdr:colOff>
          <xdr:row>274</xdr:row>
          <xdr:rowOff>222250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359</xdr:row>
          <xdr:rowOff>12700</xdr:rowOff>
        </xdr:from>
        <xdr:to>
          <xdr:col>13</xdr:col>
          <xdr:colOff>0</xdr:colOff>
          <xdr:row>360</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370</xdr:row>
          <xdr:rowOff>0</xdr:rowOff>
        </xdr:from>
        <xdr:to>
          <xdr:col>13</xdr:col>
          <xdr:colOff>0</xdr:colOff>
          <xdr:row>370</xdr:row>
          <xdr:rowOff>222250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12700</xdr:colOff>
          <xdr:row>422</xdr:row>
          <xdr:rowOff>0</xdr:rowOff>
        </xdr:from>
        <xdr:to>
          <xdr:col>16</xdr:col>
          <xdr:colOff>19050</xdr:colOff>
          <xdr:row>422</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613</xdr:row>
          <xdr:rowOff>31750</xdr:rowOff>
        </xdr:from>
        <xdr:to>
          <xdr:col>18</xdr:col>
          <xdr:colOff>12700</xdr:colOff>
          <xdr:row>614</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614</xdr:row>
          <xdr:rowOff>31750</xdr:rowOff>
        </xdr:from>
        <xdr:to>
          <xdr:col>18</xdr:col>
          <xdr:colOff>12700</xdr:colOff>
          <xdr:row>615</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615</xdr:row>
          <xdr:rowOff>31750</xdr:rowOff>
        </xdr:from>
        <xdr:to>
          <xdr:col>18</xdr:col>
          <xdr:colOff>12700</xdr:colOff>
          <xdr:row>616</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616</xdr:row>
          <xdr:rowOff>38100</xdr:rowOff>
        </xdr:from>
        <xdr:to>
          <xdr:col>18</xdr:col>
          <xdr:colOff>12700</xdr:colOff>
          <xdr:row>617</xdr:row>
          <xdr:rowOff>12700</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617</xdr:row>
          <xdr:rowOff>38100</xdr:rowOff>
        </xdr:from>
        <xdr:to>
          <xdr:col>18</xdr:col>
          <xdr:colOff>12700</xdr:colOff>
          <xdr:row>618</xdr:row>
          <xdr:rowOff>12700</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12700</xdr:colOff>
          <xdr:row>618</xdr:row>
          <xdr:rowOff>38100</xdr:rowOff>
        </xdr:from>
        <xdr:to>
          <xdr:col>18</xdr:col>
          <xdr:colOff>12700</xdr:colOff>
          <xdr:row>619</xdr:row>
          <xdr:rowOff>12700</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19050</xdr:rowOff>
        </xdr:from>
        <xdr:to>
          <xdr:col>23</xdr:col>
          <xdr:colOff>88900</xdr:colOff>
          <xdr:row>611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610</xdr:row>
          <xdr:rowOff>19050</xdr:rowOff>
        </xdr:from>
        <xdr:to>
          <xdr:col>26</xdr:col>
          <xdr:colOff>88900</xdr:colOff>
          <xdr:row>611</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604</xdr:row>
      <xdr:rowOff>38100</xdr:rowOff>
    </xdr:from>
    <xdr:to>
      <xdr:col>33</xdr:col>
      <xdr:colOff>139342</xdr:colOff>
      <xdr:row>608</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6</xdr:col>
          <xdr:colOff>12700</xdr:colOff>
          <xdr:row>336</xdr:row>
          <xdr:rowOff>12700</xdr:rowOff>
        </xdr:from>
        <xdr:to>
          <xdr:col>7</xdr:col>
          <xdr:colOff>0</xdr:colOff>
          <xdr:row>337</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336</xdr:row>
          <xdr:rowOff>19050</xdr:rowOff>
        </xdr:from>
        <xdr:to>
          <xdr:col>10</xdr:col>
          <xdr:colOff>0</xdr:colOff>
          <xdr:row>336</xdr:row>
          <xdr:rowOff>241300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338</xdr:row>
          <xdr:rowOff>12700</xdr:rowOff>
        </xdr:from>
        <xdr:to>
          <xdr:col>3</xdr:col>
          <xdr:colOff>0</xdr:colOff>
          <xdr:row>339</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339</xdr:row>
          <xdr:rowOff>12700</xdr:rowOff>
        </xdr:from>
        <xdr:to>
          <xdr:col>3</xdr:col>
          <xdr:colOff>0</xdr:colOff>
          <xdr:row>340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396</xdr:row>
          <xdr:rowOff>0</xdr:rowOff>
        </xdr:from>
        <xdr:to>
          <xdr:col>3</xdr:col>
          <xdr:colOff>88900</xdr:colOff>
          <xdr:row>396</xdr:row>
          <xdr:rowOff>222250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397</xdr:row>
          <xdr:rowOff>0</xdr:rowOff>
        </xdr:from>
        <xdr:to>
          <xdr:col>3</xdr:col>
          <xdr:colOff>76200</xdr:colOff>
          <xdr:row>397</xdr:row>
          <xdr:rowOff>222250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12700</xdr:rowOff>
        </xdr:from>
        <xdr:to>
          <xdr:col>6</xdr:col>
          <xdr:colOff>209550</xdr:colOff>
          <xdr:row>4</xdr:row>
          <xdr:rowOff>203200</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12700</xdr:rowOff>
        </xdr:from>
        <xdr:to>
          <xdr:col>6</xdr:col>
          <xdr:colOff>209550</xdr:colOff>
          <xdr:row>5</xdr:row>
          <xdr:rowOff>203200</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12700</xdr:rowOff>
        </xdr:from>
        <xdr:to>
          <xdr:col>6</xdr:col>
          <xdr:colOff>209550</xdr:colOff>
          <xdr:row>6</xdr:row>
          <xdr:rowOff>203200</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12700</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12700</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12700</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12700</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12700</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12700</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184150</xdr:colOff>
          <xdr:row>10</xdr:row>
          <xdr:rowOff>203200</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184150</xdr:colOff>
          <xdr:row>10</xdr:row>
          <xdr:rowOff>203200</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12700</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31750</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31750</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31750</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31750</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31750</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31750</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31750</xdr:rowOff>
        </xdr:from>
        <xdr:to>
          <xdr:col>8</xdr:col>
          <xdr:colOff>209550</xdr:colOff>
          <xdr:row>103</xdr:row>
          <xdr:rowOff>12700</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31750</xdr:rowOff>
        </xdr:from>
        <xdr:to>
          <xdr:col>8</xdr:col>
          <xdr:colOff>209550</xdr:colOff>
          <xdr:row>104</xdr:row>
          <xdr:rowOff>12700</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31750</xdr:rowOff>
        </xdr:from>
        <xdr:to>
          <xdr:col>8</xdr:col>
          <xdr:colOff>209550</xdr:colOff>
          <xdr:row>105</xdr:row>
          <xdr:rowOff>12700</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12700</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12700</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12700</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12700</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12700</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12700</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12700</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12700</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12700</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31750</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31750</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31750</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31750</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31750</xdr:rowOff>
        </xdr:from>
        <xdr:to>
          <xdr:col>8</xdr:col>
          <xdr:colOff>209550</xdr:colOff>
          <xdr:row>153</xdr:row>
          <xdr:rowOff>12700</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31750</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12700</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31750</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12700</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12700</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31750</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31750</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31750</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222250</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222250</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222250</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222250</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12700</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12700</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184150</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184150</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31750</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31750</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31750</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31750</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12700</xdr:rowOff>
        </xdr:from>
        <xdr:to>
          <xdr:col>20</xdr:col>
          <xdr:colOff>76200</xdr:colOff>
          <xdr:row>328</xdr:row>
          <xdr:rowOff>12700</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12700</xdr:rowOff>
        </xdr:from>
        <xdr:to>
          <xdr:col>23</xdr:col>
          <xdr:colOff>76200</xdr:colOff>
          <xdr:row>328</xdr:row>
          <xdr:rowOff>12700</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31750</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31750</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12700</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31750</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31750</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12700</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31750</xdr:rowOff>
        </xdr:from>
        <xdr:to>
          <xdr:col>8</xdr:col>
          <xdr:colOff>209550</xdr:colOff>
          <xdr:row>386</xdr:row>
          <xdr:rowOff>12700</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31750</xdr:rowOff>
        </xdr:from>
        <xdr:to>
          <xdr:col>8</xdr:col>
          <xdr:colOff>209550</xdr:colOff>
          <xdr:row>387</xdr:row>
          <xdr:rowOff>12700</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31750</xdr:rowOff>
        </xdr:from>
        <xdr:to>
          <xdr:col>8</xdr:col>
          <xdr:colOff>209550</xdr:colOff>
          <xdr:row>405</xdr:row>
          <xdr:rowOff>12700</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31750</xdr:rowOff>
        </xdr:from>
        <xdr:to>
          <xdr:col>8</xdr:col>
          <xdr:colOff>209550</xdr:colOff>
          <xdr:row>406</xdr:row>
          <xdr:rowOff>12700</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31750</xdr:rowOff>
        </xdr:from>
        <xdr:to>
          <xdr:col>8</xdr:col>
          <xdr:colOff>209550</xdr:colOff>
          <xdr:row>407</xdr:row>
          <xdr:rowOff>12700</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31750</xdr:rowOff>
        </xdr:from>
        <xdr:to>
          <xdr:col>8</xdr:col>
          <xdr:colOff>209550</xdr:colOff>
          <xdr:row>408</xdr:row>
          <xdr:rowOff>12700</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31750</xdr:rowOff>
        </xdr:from>
        <xdr:to>
          <xdr:col>8</xdr:col>
          <xdr:colOff>209550</xdr:colOff>
          <xdr:row>409</xdr:row>
          <xdr:rowOff>12700</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31750</xdr:rowOff>
        </xdr:from>
        <xdr:to>
          <xdr:col>8</xdr:col>
          <xdr:colOff>209550</xdr:colOff>
          <xdr:row>410</xdr:row>
          <xdr:rowOff>12700</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31750</xdr:rowOff>
        </xdr:from>
        <xdr:to>
          <xdr:col>8</xdr:col>
          <xdr:colOff>209550</xdr:colOff>
          <xdr:row>428</xdr:row>
          <xdr:rowOff>12700</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31750</xdr:rowOff>
        </xdr:from>
        <xdr:to>
          <xdr:col>8</xdr:col>
          <xdr:colOff>209550</xdr:colOff>
          <xdr:row>429</xdr:row>
          <xdr:rowOff>12700</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31750</xdr:rowOff>
        </xdr:from>
        <xdr:to>
          <xdr:col>8</xdr:col>
          <xdr:colOff>209550</xdr:colOff>
          <xdr:row>430</xdr:row>
          <xdr:rowOff>12700</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31750</xdr:rowOff>
        </xdr:from>
        <xdr:to>
          <xdr:col>8</xdr:col>
          <xdr:colOff>209550</xdr:colOff>
          <xdr:row>431</xdr:row>
          <xdr:rowOff>12700</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31750</xdr:rowOff>
        </xdr:from>
        <xdr:to>
          <xdr:col>8</xdr:col>
          <xdr:colOff>209550</xdr:colOff>
          <xdr:row>432</xdr:row>
          <xdr:rowOff>12700</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31750</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12700</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12700</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12700</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12700</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12700</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12700</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222250</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222250</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222250</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12700</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31750</xdr:rowOff>
        </xdr:from>
        <xdr:to>
          <xdr:col>13</xdr:col>
          <xdr:colOff>76200</xdr:colOff>
          <xdr:row>100</xdr:row>
          <xdr:rowOff>12700</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31750</xdr:rowOff>
        </xdr:from>
        <xdr:to>
          <xdr:col>17</xdr:col>
          <xdr:colOff>76200</xdr:colOff>
          <xdr:row>100</xdr:row>
          <xdr:rowOff>12700</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12700</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12700</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31750</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31750</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222250</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222250</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12700</xdr:rowOff>
        </xdr:from>
        <xdr:to>
          <xdr:col>14</xdr:col>
          <xdr:colOff>76200</xdr:colOff>
          <xdr:row>378</xdr:row>
          <xdr:rowOff>222250</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12700</xdr:rowOff>
        </xdr:from>
        <xdr:to>
          <xdr:col>17</xdr:col>
          <xdr:colOff>76200</xdr:colOff>
          <xdr:row>378</xdr:row>
          <xdr:rowOff>222250</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12700</xdr:rowOff>
        </xdr:from>
        <xdr:to>
          <xdr:col>14</xdr:col>
          <xdr:colOff>88900</xdr:colOff>
          <xdr:row>447</xdr:row>
          <xdr:rowOff>222250</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12700</xdr:rowOff>
        </xdr:from>
        <xdr:to>
          <xdr:col>17</xdr:col>
          <xdr:colOff>88900</xdr:colOff>
          <xdr:row>447</xdr:row>
          <xdr:rowOff>222250</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12700</xdr:rowOff>
        </xdr:from>
        <xdr:to>
          <xdr:col>14</xdr:col>
          <xdr:colOff>76200</xdr:colOff>
          <xdr:row>470</xdr:row>
          <xdr:rowOff>222250</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12700</xdr:rowOff>
        </xdr:from>
        <xdr:to>
          <xdr:col>17</xdr:col>
          <xdr:colOff>76200</xdr:colOff>
          <xdr:row>470</xdr:row>
          <xdr:rowOff>222250</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12700</xdr:rowOff>
        </xdr:from>
        <xdr:to>
          <xdr:col>14</xdr:col>
          <xdr:colOff>76200</xdr:colOff>
          <xdr:row>493</xdr:row>
          <xdr:rowOff>222250</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12700</xdr:rowOff>
        </xdr:from>
        <xdr:to>
          <xdr:col>17</xdr:col>
          <xdr:colOff>76200</xdr:colOff>
          <xdr:row>493</xdr:row>
          <xdr:rowOff>222250</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12700</xdr:rowOff>
        </xdr:from>
        <xdr:to>
          <xdr:col>8</xdr:col>
          <xdr:colOff>209550</xdr:colOff>
          <xdr:row>240</xdr:row>
          <xdr:rowOff>222250</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12700</xdr:rowOff>
        </xdr:from>
        <xdr:to>
          <xdr:col>8</xdr:col>
          <xdr:colOff>209550</xdr:colOff>
          <xdr:row>241</xdr:row>
          <xdr:rowOff>222250</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12700</xdr:rowOff>
        </xdr:from>
        <xdr:to>
          <xdr:col>8</xdr:col>
          <xdr:colOff>209550</xdr:colOff>
          <xdr:row>242</xdr:row>
          <xdr:rowOff>222250</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12700</xdr:rowOff>
        </xdr:from>
        <xdr:to>
          <xdr:col>8</xdr:col>
          <xdr:colOff>209550</xdr:colOff>
          <xdr:row>243</xdr:row>
          <xdr:rowOff>222250</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12700</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12700</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31750</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12700</xdr:rowOff>
        </xdr:from>
        <xdr:to>
          <xdr:col>8</xdr:col>
          <xdr:colOff>209550</xdr:colOff>
          <xdr:row>520</xdr:row>
          <xdr:rowOff>222250</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12700</xdr:rowOff>
        </xdr:from>
        <xdr:to>
          <xdr:col>8</xdr:col>
          <xdr:colOff>209550</xdr:colOff>
          <xdr:row>521</xdr:row>
          <xdr:rowOff>222250</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12700</xdr:rowOff>
        </xdr:from>
        <xdr:to>
          <xdr:col>8</xdr:col>
          <xdr:colOff>209550</xdr:colOff>
          <xdr:row>522</xdr:row>
          <xdr:rowOff>222250</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12700</xdr:rowOff>
        </xdr:from>
        <xdr:to>
          <xdr:col>8</xdr:col>
          <xdr:colOff>209550</xdr:colOff>
          <xdr:row>523</xdr:row>
          <xdr:rowOff>222250</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12700</xdr:rowOff>
        </xdr:from>
        <xdr:to>
          <xdr:col>8</xdr:col>
          <xdr:colOff>209550</xdr:colOff>
          <xdr:row>524</xdr:row>
          <xdr:rowOff>222250</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12700</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31750</xdr:rowOff>
        </xdr:from>
        <xdr:to>
          <xdr:col>7</xdr:col>
          <xdr:colOff>209550</xdr:colOff>
          <xdr:row>85</xdr:row>
          <xdr:rowOff>12700</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12700</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12700</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69850</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291</xdr:row>
          <xdr:rowOff>12700</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293</xdr:row>
          <xdr:rowOff>12700</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294</xdr:row>
          <xdr:rowOff>12700</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295</xdr:row>
          <xdr:rowOff>12700</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296</xdr:row>
          <xdr:rowOff>12700</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301</xdr:row>
          <xdr:rowOff>12700</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302</xdr:row>
          <xdr:rowOff>12700</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304</xdr:row>
          <xdr:rowOff>12700</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310</xdr:row>
          <xdr:rowOff>12700</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12700</xdr:colOff>
          <xdr:row>310</xdr:row>
          <xdr:rowOff>12700</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311</xdr:row>
          <xdr:rowOff>12700</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13</xdr:row>
          <xdr:rowOff>12700</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15</xdr:row>
          <xdr:rowOff>12700</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16</xdr:row>
          <xdr:rowOff>12700</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17</xdr:row>
          <xdr:rowOff>12700</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18</xdr:row>
          <xdr:rowOff>12700</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23</xdr:row>
          <xdr:rowOff>12700</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24</xdr:row>
          <xdr:rowOff>12700</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26</xdr:row>
          <xdr:rowOff>12700</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32</xdr:row>
          <xdr:rowOff>12700</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12700</xdr:colOff>
          <xdr:row>32</xdr:row>
          <xdr:rowOff>12700</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33</xdr:row>
          <xdr:rowOff>12700</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19</xdr:row>
          <xdr:rowOff>12700</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27</xdr:row>
          <xdr:rowOff>12700</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12700</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32</xdr:row>
          <xdr:rowOff>12700</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12700</xdr:colOff>
          <xdr:row>32</xdr:row>
          <xdr:rowOff>12700</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33</xdr:row>
          <xdr:rowOff>12700</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297</xdr:row>
          <xdr:rowOff>12700</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305</xdr:row>
          <xdr:rowOff>12700</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306</xdr:row>
          <xdr:rowOff>12700</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311</xdr:row>
          <xdr:rowOff>12700</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12700</xdr:colOff>
          <xdr:row>310</xdr:row>
          <xdr:rowOff>12700</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310</xdr:row>
          <xdr:rowOff>12700</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14</xdr:row>
          <xdr:rowOff>12700</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25</xdr:row>
          <xdr:rowOff>0</xdr:rowOff>
        </xdr:from>
        <xdr:to>
          <xdr:col>3</xdr:col>
          <xdr:colOff>0</xdr:colOff>
          <xdr:row>25</xdr:row>
          <xdr:rowOff>222250</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292</xdr:row>
          <xdr:rowOff>0</xdr:rowOff>
        </xdr:from>
        <xdr:to>
          <xdr:col>3</xdr:col>
          <xdr:colOff>0</xdr:colOff>
          <xdr:row>292</xdr:row>
          <xdr:rowOff>222250</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303</xdr:row>
          <xdr:rowOff>0</xdr:rowOff>
        </xdr:from>
        <xdr:to>
          <xdr:col>3</xdr:col>
          <xdr:colOff>0</xdr:colOff>
          <xdr:row>303</xdr:row>
          <xdr:rowOff>222250</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12700</xdr:rowOff>
        </xdr:from>
        <xdr:to>
          <xdr:col>8</xdr:col>
          <xdr:colOff>209550</xdr:colOff>
          <xdr:row>264</xdr:row>
          <xdr:rowOff>222250</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12700</xdr:rowOff>
        </xdr:from>
        <xdr:to>
          <xdr:col>8</xdr:col>
          <xdr:colOff>209550</xdr:colOff>
          <xdr:row>265</xdr:row>
          <xdr:rowOff>222250</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12700</xdr:rowOff>
        </xdr:from>
        <xdr:to>
          <xdr:col>8</xdr:col>
          <xdr:colOff>209550</xdr:colOff>
          <xdr:row>266</xdr:row>
          <xdr:rowOff>222250</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12700</xdr:rowOff>
        </xdr:from>
        <xdr:to>
          <xdr:col>8</xdr:col>
          <xdr:colOff>209550</xdr:colOff>
          <xdr:row>267</xdr:row>
          <xdr:rowOff>222250</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12700</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12700</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222250</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12700</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88900</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88900</xdr:colOff>
          <xdr:row>51</xdr:row>
          <xdr:rowOff>222250</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222250</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88900</xdr:colOff>
          <xdr:row>330</xdr:row>
          <xdr:rowOff>222250</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222250</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88900</xdr:colOff>
          <xdr:row>330</xdr:row>
          <xdr:rowOff>222250</xdr:rowOff>
        </xdr:to>
        <xdr:sp macro="" textlink="">
          <xdr:nvSpPr>
            <xdr:cNvPr id="80308" name="Check Box 436" hidden="1">
              <a:extLst>
                <a:ext uri="{63B3BB69-23CF-44E3-9099-C40C66FF867C}">
                  <a14:compatExt spid="_x0000_s80308"/>
                </a:ext>
                <a:ext uri="{FF2B5EF4-FFF2-40B4-BE49-F238E27FC236}">
                  <a16:creationId xmlns:a16="http://schemas.microsoft.com/office/drawing/2014/main" id="{00000000-0008-0000-0400-0000B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222250</xdr:rowOff>
        </xdr:to>
        <xdr:sp macro="" textlink="">
          <xdr:nvSpPr>
            <xdr:cNvPr id="80309" name="Check Box 437" hidden="1">
              <a:extLst>
                <a:ext uri="{63B3BB69-23CF-44E3-9099-C40C66FF867C}">
                  <a14:compatExt spid="_x0000_s80309"/>
                </a:ext>
                <a:ext uri="{FF2B5EF4-FFF2-40B4-BE49-F238E27FC236}">
                  <a16:creationId xmlns:a16="http://schemas.microsoft.com/office/drawing/2014/main" id="{00000000-0008-0000-0400-0000B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279400</xdr:colOff>
          <xdr:row>11</xdr:row>
          <xdr:rowOff>12700</xdr:rowOff>
        </xdr:from>
        <xdr:to>
          <xdr:col>16</xdr:col>
          <xdr:colOff>38100</xdr:colOff>
          <xdr:row>11</xdr:row>
          <xdr:rowOff>222250</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279400</xdr:colOff>
          <xdr:row>14</xdr:row>
          <xdr:rowOff>222250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279400</xdr:colOff>
          <xdr:row>15</xdr:row>
          <xdr:rowOff>222250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279400</xdr:colOff>
          <xdr:row>18</xdr:row>
          <xdr:rowOff>222250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279400</xdr:colOff>
          <xdr:row>19</xdr:row>
          <xdr:rowOff>222250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279400</xdr:colOff>
          <xdr:row>20</xdr:row>
          <xdr:rowOff>222250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279400</xdr:colOff>
          <xdr:row>21</xdr:row>
          <xdr:rowOff>222250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279400</xdr:colOff>
          <xdr:row>22</xdr:row>
          <xdr:rowOff>222250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279400</xdr:colOff>
          <xdr:row>27</xdr:row>
          <xdr:rowOff>222250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279400</xdr:colOff>
          <xdr:row>29</xdr:row>
          <xdr:rowOff>222250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279400</xdr:colOff>
          <xdr:row>49</xdr:row>
          <xdr:rowOff>222250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279400</xdr:colOff>
          <xdr:row>50</xdr:row>
          <xdr:rowOff>222250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279400</xdr:colOff>
          <xdr:row>53</xdr:row>
          <xdr:rowOff>222250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279400</xdr:colOff>
          <xdr:row>54</xdr:row>
          <xdr:rowOff>222250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279400</xdr:colOff>
          <xdr:row>55</xdr:row>
          <xdr:rowOff>222250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279400</xdr:colOff>
          <xdr:row>56</xdr:row>
          <xdr:rowOff>222250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279400</xdr:colOff>
          <xdr:row>57</xdr:row>
          <xdr:rowOff>222250</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279400</xdr:colOff>
          <xdr:row>62</xdr:row>
          <xdr:rowOff>222250</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279400</xdr:colOff>
          <xdr:row>64</xdr:row>
          <xdr:rowOff>222250</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46</xdr:row>
          <xdr:rowOff>19050</xdr:rowOff>
        </xdr:from>
        <xdr:to>
          <xdr:col>15</xdr:col>
          <xdr:colOff>279400</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279400</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279400</xdr:colOff>
          <xdr:row>11</xdr:row>
          <xdr:rowOff>12700</xdr:rowOff>
        </xdr:from>
        <xdr:to>
          <xdr:col>26</xdr:col>
          <xdr:colOff>38100</xdr:colOff>
          <xdr:row>11</xdr:row>
          <xdr:rowOff>222250</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315</xdr:row>
      <xdr:rowOff>0</xdr:rowOff>
    </xdr:from>
    <xdr:to>
      <xdr:col>46</xdr:col>
      <xdr:colOff>334433</xdr:colOff>
      <xdr:row>341</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2599550"/>
          <a:ext cx="4207933"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76300"/>
          <a:ext cx="4218517" cy="6172200"/>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65</xdr:row>
          <xdr:rowOff>0</xdr:rowOff>
        </xdr:from>
        <xdr:to>
          <xdr:col>17</xdr:col>
          <xdr:colOff>184150</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65</xdr:row>
          <xdr:rowOff>0</xdr:rowOff>
        </xdr:from>
        <xdr:to>
          <xdr:col>27</xdr:col>
          <xdr:colOff>184150</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66</xdr:row>
          <xdr:rowOff>0</xdr:rowOff>
        </xdr:from>
        <xdr:to>
          <xdr:col>17</xdr:col>
          <xdr:colOff>184150</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184150</xdr:colOff>
          <xdr:row>66</xdr:row>
          <xdr:rowOff>0</xdr:rowOff>
        </xdr:from>
        <xdr:to>
          <xdr:col>27</xdr:col>
          <xdr:colOff>184150</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184150</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184150</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184150</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120</xdr:row>
          <xdr:rowOff>0</xdr:rowOff>
        </xdr:from>
        <xdr:to>
          <xdr:col>16</xdr:col>
          <xdr:colOff>184150</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121</xdr:row>
          <xdr:rowOff>0</xdr:rowOff>
        </xdr:from>
        <xdr:to>
          <xdr:col>16</xdr:col>
          <xdr:colOff>184150</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122</xdr:row>
          <xdr:rowOff>0</xdr:rowOff>
        </xdr:from>
        <xdr:to>
          <xdr:col>16</xdr:col>
          <xdr:colOff>184150</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132</xdr:row>
          <xdr:rowOff>0</xdr:rowOff>
        </xdr:from>
        <xdr:to>
          <xdr:col>16</xdr:col>
          <xdr:colOff>184150</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133</xdr:row>
          <xdr:rowOff>0</xdr:rowOff>
        </xdr:from>
        <xdr:to>
          <xdr:col>16</xdr:col>
          <xdr:colOff>184150</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134</xdr:row>
          <xdr:rowOff>0</xdr:rowOff>
        </xdr:from>
        <xdr:to>
          <xdr:col>16</xdr:col>
          <xdr:colOff>184150</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144</xdr:row>
          <xdr:rowOff>0</xdr:rowOff>
        </xdr:from>
        <xdr:to>
          <xdr:col>16</xdr:col>
          <xdr:colOff>184150</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145</xdr:row>
          <xdr:rowOff>0</xdr:rowOff>
        </xdr:from>
        <xdr:to>
          <xdr:col>16</xdr:col>
          <xdr:colOff>184150</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146</xdr:row>
          <xdr:rowOff>0</xdr:rowOff>
        </xdr:from>
        <xdr:to>
          <xdr:col>16</xdr:col>
          <xdr:colOff>184150</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184150</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116</xdr:row>
          <xdr:rowOff>228600</xdr:rowOff>
        </xdr:from>
        <xdr:to>
          <xdr:col>15</xdr:col>
          <xdr:colOff>184150</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128</xdr:row>
          <xdr:rowOff>228600</xdr:rowOff>
        </xdr:from>
        <xdr:to>
          <xdr:col>15</xdr:col>
          <xdr:colOff>184150</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140</xdr:row>
          <xdr:rowOff>228600</xdr:rowOff>
        </xdr:from>
        <xdr:to>
          <xdr:col>15</xdr:col>
          <xdr:colOff>184150</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80.xml"/><Relationship Id="rId21" Type="http://schemas.openxmlformats.org/officeDocument/2006/relationships/ctrlProp" Target="../ctrlProps/ctrlProp475.xml"/><Relationship Id="rId42" Type="http://schemas.openxmlformats.org/officeDocument/2006/relationships/ctrlProp" Target="../ctrlProps/ctrlProp496.xml"/><Relationship Id="rId47" Type="http://schemas.openxmlformats.org/officeDocument/2006/relationships/ctrlProp" Target="../ctrlProps/ctrlProp501.xml"/><Relationship Id="rId63" Type="http://schemas.openxmlformats.org/officeDocument/2006/relationships/ctrlProp" Target="../ctrlProps/ctrlProp517.xml"/><Relationship Id="rId68" Type="http://schemas.openxmlformats.org/officeDocument/2006/relationships/ctrlProp" Target="../ctrlProps/ctrlProp522.xml"/><Relationship Id="rId84" Type="http://schemas.openxmlformats.org/officeDocument/2006/relationships/ctrlProp" Target="../ctrlProps/ctrlProp538.xml"/><Relationship Id="rId89" Type="http://schemas.openxmlformats.org/officeDocument/2006/relationships/ctrlProp" Target="../ctrlProps/ctrlProp543.xml"/><Relationship Id="rId16" Type="http://schemas.openxmlformats.org/officeDocument/2006/relationships/ctrlProp" Target="../ctrlProps/ctrlProp470.xml"/><Relationship Id="rId11" Type="http://schemas.openxmlformats.org/officeDocument/2006/relationships/ctrlProp" Target="../ctrlProps/ctrlProp465.xml"/><Relationship Id="rId32" Type="http://schemas.openxmlformats.org/officeDocument/2006/relationships/ctrlProp" Target="../ctrlProps/ctrlProp486.xml"/><Relationship Id="rId37" Type="http://schemas.openxmlformats.org/officeDocument/2006/relationships/ctrlProp" Target="../ctrlProps/ctrlProp491.xml"/><Relationship Id="rId53" Type="http://schemas.openxmlformats.org/officeDocument/2006/relationships/ctrlProp" Target="../ctrlProps/ctrlProp507.xml"/><Relationship Id="rId58" Type="http://schemas.openxmlformats.org/officeDocument/2006/relationships/ctrlProp" Target="../ctrlProps/ctrlProp512.xml"/><Relationship Id="rId74" Type="http://schemas.openxmlformats.org/officeDocument/2006/relationships/ctrlProp" Target="../ctrlProps/ctrlProp528.xml"/><Relationship Id="rId79" Type="http://schemas.openxmlformats.org/officeDocument/2006/relationships/ctrlProp" Target="../ctrlProps/ctrlProp533.xml"/><Relationship Id="rId5" Type="http://schemas.openxmlformats.org/officeDocument/2006/relationships/ctrlProp" Target="../ctrlProps/ctrlProp459.xml"/><Relationship Id="rId90" Type="http://schemas.openxmlformats.org/officeDocument/2006/relationships/ctrlProp" Target="../ctrlProps/ctrlProp544.xml"/><Relationship Id="rId95" Type="http://schemas.openxmlformats.org/officeDocument/2006/relationships/ctrlProp" Target="../ctrlProps/ctrlProp549.xml"/><Relationship Id="rId22" Type="http://schemas.openxmlformats.org/officeDocument/2006/relationships/ctrlProp" Target="../ctrlProps/ctrlProp476.xml"/><Relationship Id="rId27" Type="http://schemas.openxmlformats.org/officeDocument/2006/relationships/ctrlProp" Target="../ctrlProps/ctrlProp481.xml"/><Relationship Id="rId43" Type="http://schemas.openxmlformats.org/officeDocument/2006/relationships/ctrlProp" Target="../ctrlProps/ctrlProp497.xml"/><Relationship Id="rId48" Type="http://schemas.openxmlformats.org/officeDocument/2006/relationships/ctrlProp" Target="../ctrlProps/ctrlProp502.xml"/><Relationship Id="rId64" Type="http://schemas.openxmlformats.org/officeDocument/2006/relationships/ctrlProp" Target="../ctrlProps/ctrlProp518.xml"/><Relationship Id="rId69" Type="http://schemas.openxmlformats.org/officeDocument/2006/relationships/ctrlProp" Target="../ctrlProps/ctrlProp523.xml"/><Relationship Id="rId80" Type="http://schemas.openxmlformats.org/officeDocument/2006/relationships/ctrlProp" Target="../ctrlProps/ctrlProp534.xml"/><Relationship Id="rId85" Type="http://schemas.openxmlformats.org/officeDocument/2006/relationships/ctrlProp" Target="../ctrlProps/ctrlProp539.xml"/><Relationship Id="rId3" Type="http://schemas.openxmlformats.org/officeDocument/2006/relationships/vmlDrawing" Target="../drawings/vmlDrawing6.vml"/><Relationship Id="rId12" Type="http://schemas.openxmlformats.org/officeDocument/2006/relationships/ctrlProp" Target="../ctrlProps/ctrlProp466.xml"/><Relationship Id="rId17" Type="http://schemas.openxmlformats.org/officeDocument/2006/relationships/ctrlProp" Target="../ctrlProps/ctrlProp471.xml"/><Relationship Id="rId25" Type="http://schemas.openxmlformats.org/officeDocument/2006/relationships/ctrlProp" Target="../ctrlProps/ctrlProp479.xml"/><Relationship Id="rId33" Type="http://schemas.openxmlformats.org/officeDocument/2006/relationships/ctrlProp" Target="../ctrlProps/ctrlProp487.xml"/><Relationship Id="rId38" Type="http://schemas.openxmlformats.org/officeDocument/2006/relationships/ctrlProp" Target="../ctrlProps/ctrlProp492.xml"/><Relationship Id="rId46" Type="http://schemas.openxmlformats.org/officeDocument/2006/relationships/ctrlProp" Target="../ctrlProps/ctrlProp500.xml"/><Relationship Id="rId59" Type="http://schemas.openxmlformats.org/officeDocument/2006/relationships/ctrlProp" Target="../ctrlProps/ctrlProp513.xml"/><Relationship Id="rId67" Type="http://schemas.openxmlformats.org/officeDocument/2006/relationships/ctrlProp" Target="../ctrlProps/ctrlProp521.xml"/><Relationship Id="rId20" Type="http://schemas.openxmlformats.org/officeDocument/2006/relationships/ctrlProp" Target="../ctrlProps/ctrlProp474.xml"/><Relationship Id="rId41" Type="http://schemas.openxmlformats.org/officeDocument/2006/relationships/ctrlProp" Target="../ctrlProps/ctrlProp495.xml"/><Relationship Id="rId54" Type="http://schemas.openxmlformats.org/officeDocument/2006/relationships/ctrlProp" Target="../ctrlProps/ctrlProp508.xml"/><Relationship Id="rId62" Type="http://schemas.openxmlformats.org/officeDocument/2006/relationships/ctrlProp" Target="../ctrlProps/ctrlProp516.xml"/><Relationship Id="rId70" Type="http://schemas.openxmlformats.org/officeDocument/2006/relationships/ctrlProp" Target="../ctrlProps/ctrlProp524.xml"/><Relationship Id="rId75" Type="http://schemas.openxmlformats.org/officeDocument/2006/relationships/ctrlProp" Target="../ctrlProps/ctrlProp529.xml"/><Relationship Id="rId83" Type="http://schemas.openxmlformats.org/officeDocument/2006/relationships/ctrlProp" Target="../ctrlProps/ctrlProp537.xml"/><Relationship Id="rId88" Type="http://schemas.openxmlformats.org/officeDocument/2006/relationships/ctrlProp" Target="../ctrlProps/ctrlProp542.xml"/><Relationship Id="rId91" Type="http://schemas.openxmlformats.org/officeDocument/2006/relationships/ctrlProp" Target="../ctrlProps/ctrlProp545.xml"/><Relationship Id="rId96" Type="http://schemas.openxmlformats.org/officeDocument/2006/relationships/ctrlProp" Target="../ctrlProps/ctrlProp550.xml"/><Relationship Id="rId1" Type="http://schemas.openxmlformats.org/officeDocument/2006/relationships/printerSettings" Target="../printerSettings/printerSettings14.bin"/><Relationship Id="rId6" Type="http://schemas.openxmlformats.org/officeDocument/2006/relationships/ctrlProp" Target="../ctrlProps/ctrlProp460.xml"/><Relationship Id="rId15" Type="http://schemas.openxmlformats.org/officeDocument/2006/relationships/ctrlProp" Target="../ctrlProps/ctrlProp469.xml"/><Relationship Id="rId23" Type="http://schemas.openxmlformats.org/officeDocument/2006/relationships/ctrlProp" Target="../ctrlProps/ctrlProp477.xml"/><Relationship Id="rId28" Type="http://schemas.openxmlformats.org/officeDocument/2006/relationships/ctrlProp" Target="../ctrlProps/ctrlProp482.xml"/><Relationship Id="rId36" Type="http://schemas.openxmlformats.org/officeDocument/2006/relationships/ctrlProp" Target="../ctrlProps/ctrlProp490.xml"/><Relationship Id="rId49" Type="http://schemas.openxmlformats.org/officeDocument/2006/relationships/ctrlProp" Target="../ctrlProps/ctrlProp503.xml"/><Relationship Id="rId57" Type="http://schemas.openxmlformats.org/officeDocument/2006/relationships/ctrlProp" Target="../ctrlProps/ctrlProp511.xml"/><Relationship Id="rId10" Type="http://schemas.openxmlformats.org/officeDocument/2006/relationships/ctrlProp" Target="../ctrlProps/ctrlProp464.xml"/><Relationship Id="rId31" Type="http://schemas.openxmlformats.org/officeDocument/2006/relationships/ctrlProp" Target="../ctrlProps/ctrlProp485.xml"/><Relationship Id="rId44" Type="http://schemas.openxmlformats.org/officeDocument/2006/relationships/ctrlProp" Target="../ctrlProps/ctrlProp498.xml"/><Relationship Id="rId52" Type="http://schemas.openxmlformats.org/officeDocument/2006/relationships/ctrlProp" Target="../ctrlProps/ctrlProp506.xml"/><Relationship Id="rId60" Type="http://schemas.openxmlformats.org/officeDocument/2006/relationships/ctrlProp" Target="../ctrlProps/ctrlProp514.xml"/><Relationship Id="rId65" Type="http://schemas.openxmlformats.org/officeDocument/2006/relationships/ctrlProp" Target="../ctrlProps/ctrlProp519.xml"/><Relationship Id="rId73" Type="http://schemas.openxmlformats.org/officeDocument/2006/relationships/ctrlProp" Target="../ctrlProps/ctrlProp527.xml"/><Relationship Id="rId78" Type="http://schemas.openxmlformats.org/officeDocument/2006/relationships/ctrlProp" Target="../ctrlProps/ctrlProp532.xml"/><Relationship Id="rId81" Type="http://schemas.openxmlformats.org/officeDocument/2006/relationships/ctrlProp" Target="../ctrlProps/ctrlProp535.xml"/><Relationship Id="rId86" Type="http://schemas.openxmlformats.org/officeDocument/2006/relationships/ctrlProp" Target="../ctrlProps/ctrlProp540.xml"/><Relationship Id="rId94" Type="http://schemas.openxmlformats.org/officeDocument/2006/relationships/ctrlProp" Target="../ctrlProps/ctrlProp548.xml"/><Relationship Id="rId4" Type="http://schemas.openxmlformats.org/officeDocument/2006/relationships/ctrlProp" Target="../ctrlProps/ctrlProp458.xml"/><Relationship Id="rId9" Type="http://schemas.openxmlformats.org/officeDocument/2006/relationships/ctrlProp" Target="../ctrlProps/ctrlProp463.xml"/><Relationship Id="rId13" Type="http://schemas.openxmlformats.org/officeDocument/2006/relationships/ctrlProp" Target="../ctrlProps/ctrlProp467.xml"/><Relationship Id="rId18" Type="http://schemas.openxmlformats.org/officeDocument/2006/relationships/ctrlProp" Target="../ctrlProps/ctrlProp472.xml"/><Relationship Id="rId39" Type="http://schemas.openxmlformats.org/officeDocument/2006/relationships/ctrlProp" Target="../ctrlProps/ctrlProp493.xml"/><Relationship Id="rId34" Type="http://schemas.openxmlformats.org/officeDocument/2006/relationships/ctrlProp" Target="../ctrlProps/ctrlProp488.xml"/><Relationship Id="rId50" Type="http://schemas.openxmlformats.org/officeDocument/2006/relationships/ctrlProp" Target="../ctrlProps/ctrlProp504.xml"/><Relationship Id="rId55" Type="http://schemas.openxmlformats.org/officeDocument/2006/relationships/ctrlProp" Target="../ctrlProps/ctrlProp509.xml"/><Relationship Id="rId76" Type="http://schemas.openxmlformats.org/officeDocument/2006/relationships/ctrlProp" Target="../ctrlProps/ctrlProp530.xml"/><Relationship Id="rId97" Type="http://schemas.openxmlformats.org/officeDocument/2006/relationships/comments" Target="../comments1.xml"/><Relationship Id="rId7" Type="http://schemas.openxmlformats.org/officeDocument/2006/relationships/ctrlProp" Target="../ctrlProps/ctrlProp461.xml"/><Relationship Id="rId71" Type="http://schemas.openxmlformats.org/officeDocument/2006/relationships/ctrlProp" Target="../ctrlProps/ctrlProp525.xml"/><Relationship Id="rId92" Type="http://schemas.openxmlformats.org/officeDocument/2006/relationships/ctrlProp" Target="../ctrlProps/ctrlProp546.xml"/><Relationship Id="rId2" Type="http://schemas.openxmlformats.org/officeDocument/2006/relationships/drawing" Target="../drawings/drawing9.xml"/><Relationship Id="rId29" Type="http://schemas.openxmlformats.org/officeDocument/2006/relationships/ctrlProp" Target="../ctrlProps/ctrlProp483.xml"/><Relationship Id="rId24" Type="http://schemas.openxmlformats.org/officeDocument/2006/relationships/ctrlProp" Target="../ctrlProps/ctrlProp478.xml"/><Relationship Id="rId40" Type="http://schemas.openxmlformats.org/officeDocument/2006/relationships/ctrlProp" Target="../ctrlProps/ctrlProp494.xml"/><Relationship Id="rId45" Type="http://schemas.openxmlformats.org/officeDocument/2006/relationships/ctrlProp" Target="../ctrlProps/ctrlProp499.xml"/><Relationship Id="rId66" Type="http://schemas.openxmlformats.org/officeDocument/2006/relationships/ctrlProp" Target="../ctrlProps/ctrlProp520.xml"/><Relationship Id="rId87" Type="http://schemas.openxmlformats.org/officeDocument/2006/relationships/ctrlProp" Target="../ctrlProps/ctrlProp541.xml"/><Relationship Id="rId61" Type="http://schemas.openxmlformats.org/officeDocument/2006/relationships/ctrlProp" Target="../ctrlProps/ctrlProp515.xml"/><Relationship Id="rId82" Type="http://schemas.openxmlformats.org/officeDocument/2006/relationships/ctrlProp" Target="../ctrlProps/ctrlProp536.xml"/><Relationship Id="rId19" Type="http://schemas.openxmlformats.org/officeDocument/2006/relationships/ctrlProp" Target="../ctrlProps/ctrlProp473.xml"/><Relationship Id="rId14" Type="http://schemas.openxmlformats.org/officeDocument/2006/relationships/ctrlProp" Target="../ctrlProps/ctrlProp468.xml"/><Relationship Id="rId30" Type="http://schemas.openxmlformats.org/officeDocument/2006/relationships/ctrlProp" Target="../ctrlProps/ctrlProp484.xml"/><Relationship Id="rId35" Type="http://schemas.openxmlformats.org/officeDocument/2006/relationships/ctrlProp" Target="../ctrlProps/ctrlProp489.xml"/><Relationship Id="rId56" Type="http://schemas.openxmlformats.org/officeDocument/2006/relationships/ctrlProp" Target="../ctrlProps/ctrlProp510.xml"/><Relationship Id="rId77" Type="http://schemas.openxmlformats.org/officeDocument/2006/relationships/ctrlProp" Target="../ctrlProps/ctrlProp531.xml"/><Relationship Id="rId8" Type="http://schemas.openxmlformats.org/officeDocument/2006/relationships/ctrlProp" Target="../ctrlProps/ctrlProp462.xml"/><Relationship Id="rId51" Type="http://schemas.openxmlformats.org/officeDocument/2006/relationships/ctrlProp" Target="../ctrlProps/ctrlProp505.xml"/><Relationship Id="rId72" Type="http://schemas.openxmlformats.org/officeDocument/2006/relationships/ctrlProp" Target="../ctrlProps/ctrlProp526.xml"/><Relationship Id="rId93" Type="http://schemas.openxmlformats.org/officeDocument/2006/relationships/ctrlProp" Target="../ctrlProps/ctrlProp54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4.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53.xml"/><Relationship Id="rId5" Type="http://schemas.openxmlformats.org/officeDocument/2006/relationships/ctrlProp" Target="../ctrlProps/ctrlProp552.xml"/><Relationship Id="rId4" Type="http://schemas.openxmlformats.org/officeDocument/2006/relationships/ctrlProp" Target="../ctrlProps/ctrlProp55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3" Type="http://schemas.openxmlformats.org/officeDocument/2006/relationships/vmlDrawing" Target="../drawings/vmlDrawing9.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2.xml"/><Relationship Id="rId16" Type="http://schemas.openxmlformats.org/officeDocument/2006/relationships/ctrlProp" Target="../ctrlProps/ctrlProp570.xml"/><Relationship Id="rId1" Type="http://schemas.openxmlformats.org/officeDocument/2006/relationships/printerSettings" Target="../printerSettings/printerSettings17.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5" Type="http://schemas.openxmlformats.org/officeDocument/2006/relationships/ctrlProp" Target="../ctrlProps/ctrlProp56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5.xml"/><Relationship Id="rId3" Type="http://schemas.openxmlformats.org/officeDocument/2006/relationships/vmlDrawing" Target="../drawings/vmlDrawing10.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205" Type="http://schemas.openxmlformats.org/officeDocument/2006/relationships/ctrlProp" Target="../ctrlProps/ctrlProp401.xml"/><Relationship Id="rId226" Type="http://schemas.openxmlformats.org/officeDocument/2006/relationships/ctrlProp" Target="../ctrlProps/ctrlProp42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53" Type="http://schemas.openxmlformats.org/officeDocument/2006/relationships/ctrlProp" Target="../ctrlProps/ctrlProp249.xml"/><Relationship Id="rId74" Type="http://schemas.openxmlformats.org/officeDocument/2006/relationships/ctrlProp" Target="../ctrlProps/ctrlProp270.xml"/><Relationship Id="rId128" Type="http://schemas.openxmlformats.org/officeDocument/2006/relationships/ctrlProp" Target="../ctrlProps/ctrlProp324.xml"/><Relationship Id="rId149" Type="http://schemas.openxmlformats.org/officeDocument/2006/relationships/ctrlProp" Target="../ctrlProps/ctrlProp345.xml"/><Relationship Id="rId5" Type="http://schemas.openxmlformats.org/officeDocument/2006/relationships/ctrlProp" Target="../ctrlProps/ctrlProp201.xml"/><Relationship Id="rId95" Type="http://schemas.openxmlformats.org/officeDocument/2006/relationships/ctrlProp" Target="../ctrlProps/ctrlProp291.xml"/><Relationship Id="rId160" Type="http://schemas.openxmlformats.org/officeDocument/2006/relationships/ctrlProp" Target="../ctrlProps/ctrlProp356.xml"/><Relationship Id="rId181" Type="http://schemas.openxmlformats.org/officeDocument/2006/relationships/ctrlProp" Target="../ctrlProps/ctrlProp377.xml"/><Relationship Id="rId216" Type="http://schemas.openxmlformats.org/officeDocument/2006/relationships/ctrlProp" Target="../ctrlProps/ctrlProp412.xml"/><Relationship Id="rId22" Type="http://schemas.openxmlformats.org/officeDocument/2006/relationships/ctrlProp" Target="../ctrlProps/ctrlProp218.xml"/><Relationship Id="rId43" Type="http://schemas.openxmlformats.org/officeDocument/2006/relationships/ctrlProp" Target="../ctrlProps/ctrlProp239.xml"/><Relationship Id="rId64" Type="http://schemas.openxmlformats.org/officeDocument/2006/relationships/ctrlProp" Target="../ctrlProps/ctrlProp260.xml"/><Relationship Id="rId118" Type="http://schemas.openxmlformats.org/officeDocument/2006/relationships/ctrlProp" Target="../ctrlProps/ctrlProp314.xml"/><Relationship Id="rId139" Type="http://schemas.openxmlformats.org/officeDocument/2006/relationships/ctrlProp" Target="../ctrlProps/ctrlProp335.xml"/><Relationship Id="rId85" Type="http://schemas.openxmlformats.org/officeDocument/2006/relationships/ctrlProp" Target="../ctrlProps/ctrlProp281.xml"/><Relationship Id="rId150" Type="http://schemas.openxmlformats.org/officeDocument/2006/relationships/ctrlProp" Target="../ctrlProps/ctrlProp346.xml"/><Relationship Id="rId171" Type="http://schemas.openxmlformats.org/officeDocument/2006/relationships/ctrlProp" Target="../ctrlProps/ctrlProp367.xml"/><Relationship Id="rId192" Type="http://schemas.openxmlformats.org/officeDocument/2006/relationships/ctrlProp" Target="../ctrlProps/ctrlProp388.xml"/><Relationship Id="rId206" Type="http://schemas.openxmlformats.org/officeDocument/2006/relationships/ctrlProp" Target="../ctrlProps/ctrlProp402.xml"/><Relationship Id="rId227" Type="http://schemas.openxmlformats.org/officeDocument/2006/relationships/ctrlProp" Target="../ctrlProps/ctrlProp423.xml"/><Relationship Id="rId12" Type="http://schemas.openxmlformats.org/officeDocument/2006/relationships/ctrlProp" Target="../ctrlProps/ctrlProp208.xml"/><Relationship Id="rId33" Type="http://schemas.openxmlformats.org/officeDocument/2006/relationships/ctrlProp" Target="../ctrlProps/ctrlProp229.xml"/><Relationship Id="rId108" Type="http://schemas.openxmlformats.org/officeDocument/2006/relationships/ctrlProp" Target="../ctrlProps/ctrlProp304.xml"/><Relationship Id="rId129" Type="http://schemas.openxmlformats.org/officeDocument/2006/relationships/ctrlProp" Target="../ctrlProps/ctrlProp325.xml"/><Relationship Id="rId54" Type="http://schemas.openxmlformats.org/officeDocument/2006/relationships/ctrlProp" Target="../ctrlProps/ctrlProp250.xml"/><Relationship Id="rId75" Type="http://schemas.openxmlformats.org/officeDocument/2006/relationships/ctrlProp" Target="../ctrlProps/ctrlProp271.xml"/><Relationship Id="rId96" Type="http://schemas.openxmlformats.org/officeDocument/2006/relationships/ctrlProp" Target="../ctrlProps/ctrlProp292.xml"/><Relationship Id="rId140" Type="http://schemas.openxmlformats.org/officeDocument/2006/relationships/ctrlProp" Target="../ctrlProps/ctrlProp336.xml"/><Relationship Id="rId161" Type="http://schemas.openxmlformats.org/officeDocument/2006/relationships/ctrlProp" Target="../ctrlProps/ctrlProp357.xml"/><Relationship Id="rId182" Type="http://schemas.openxmlformats.org/officeDocument/2006/relationships/ctrlProp" Target="../ctrlProps/ctrlProp378.xml"/><Relationship Id="rId217" Type="http://schemas.openxmlformats.org/officeDocument/2006/relationships/ctrlProp" Target="../ctrlProps/ctrlProp413.xml"/><Relationship Id="rId6" Type="http://schemas.openxmlformats.org/officeDocument/2006/relationships/ctrlProp" Target="../ctrlProps/ctrlProp202.xml"/><Relationship Id="rId23" Type="http://schemas.openxmlformats.org/officeDocument/2006/relationships/ctrlProp" Target="../ctrlProps/ctrlProp219.xml"/><Relationship Id="rId119" Type="http://schemas.openxmlformats.org/officeDocument/2006/relationships/ctrlProp" Target="../ctrlProps/ctrlProp315.xml"/><Relationship Id="rId44" Type="http://schemas.openxmlformats.org/officeDocument/2006/relationships/ctrlProp" Target="../ctrlProps/ctrlProp240.xml"/><Relationship Id="rId65" Type="http://schemas.openxmlformats.org/officeDocument/2006/relationships/ctrlProp" Target="../ctrlProps/ctrlProp261.xml"/><Relationship Id="rId86" Type="http://schemas.openxmlformats.org/officeDocument/2006/relationships/ctrlProp" Target="../ctrlProps/ctrlProp282.xml"/><Relationship Id="rId130" Type="http://schemas.openxmlformats.org/officeDocument/2006/relationships/ctrlProp" Target="../ctrlProps/ctrlProp326.xml"/><Relationship Id="rId151" Type="http://schemas.openxmlformats.org/officeDocument/2006/relationships/ctrlProp" Target="../ctrlProps/ctrlProp347.xml"/><Relationship Id="rId172" Type="http://schemas.openxmlformats.org/officeDocument/2006/relationships/ctrlProp" Target="../ctrlProps/ctrlProp368.xml"/><Relationship Id="rId193" Type="http://schemas.openxmlformats.org/officeDocument/2006/relationships/ctrlProp" Target="../ctrlProps/ctrlProp389.xml"/><Relationship Id="rId207" Type="http://schemas.openxmlformats.org/officeDocument/2006/relationships/ctrlProp" Target="../ctrlProps/ctrlProp403.xml"/><Relationship Id="rId228" Type="http://schemas.openxmlformats.org/officeDocument/2006/relationships/ctrlProp" Target="../ctrlProps/ctrlProp424.xml"/><Relationship Id="rId13" Type="http://schemas.openxmlformats.org/officeDocument/2006/relationships/ctrlProp" Target="../ctrlProps/ctrlProp209.xml"/><Relationship Id="rId109" Type="http://schemas.openxmlformats.org/officeDocument/2006/relationships/ctrlProp" Target="../ctrlProps/ctrlProp305.xml"/><Relationship Id="rId34" Type="http://schemas.openxmlformats.org/officeDocument/2006/relationships/ctrlProp" Target="../ctrlProps/ctrlProp230.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20" Type="http://schemas.openxmlformats.org/officeDocument/2006/relationships/ctrlProp" Target="../ctrlProps/ctrlProp316.xml"/><Relationship Id="rId141" Type="http://schemas.openxmlformats.org/officeDocument/2006/relationships/ctrlProp" Target="../ctrlProps/ctrlProp337.xml"/><Relationship Id="rId7" Type="http://schemas.openxmlformats.org/officeDocument/2006/relationships/ctrlProp" Target="../ctrlProps/ctrlProp203.xml"/><Relationship Id="rId162" Type="http://schemas.openxmlformats.org/officeDocument/2006/relationships/ctrlProp" Target="../ctrlProps/ctrlProp358.xml"/><Relationship Id="rId183" Type="http://schemas.openxmlformats.org/officeDocument/2006/relationships/ctrlProp" Target="../ctrlProps/ctrlProp379.xml"/><Relationship Id="rId218" Type="http://schemas.openxmlformats.org/officeDocument/2006/relationships/ctrlProp" Target="../ctrlProps/ctrlProp414.xml"/><Relationship Id="rId24" Type="http://schemas.openxmlformats.org/officeDocument/2006/relationships/ctrlProp" Target="../ctrlProps/ctrlProp220.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31" Type="http://schemas.openxmlformats.org/officeDocument/2006/relationships/ctrlProp" Target="../ctrlProps/ctrlProp327.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208" Type="http://schemas.openxmlformats.org/officeDocument/2006/relationships/ctrlProp" Target="../ctrlProps/ctrlProp404.xml"/><Relationship Id="rId229" Type="http://schemas.openxmlformats.org/officeDocument/2006/relationships/ctrlProp" Target="../ctrlProps/ctrlProp425.xml"/><Relationship Id="rId14" Type="http://schemas.openxmlformats.org/officeDocument/2006/relationships/ctrlProp" Target="../ctrlProps/ctrlProp210.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8" Type="http://schemas.openxmlformats.org/officeDocument/2006/relationships/ctrlProp" Target="../ctrlProps/ctrlProp204.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219" Type="http://schemas.openxmlformats.org/officeDocument/2006/relationships/ctrlProp" Target="../ctrlProps/ctrlProp415.xml"/><Relationship Id="rId230" Type="http://schemas.openxmlformats.org/officeDocument/2006/relationships/ctrlProp" Target="../ctrlProps/ctrlProp426.x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209" Type="http://schemas.openxmlformats.org/officeDocument/2006/relationships/ctrlProp" Target="../ctrlProps/ctrlProp405.xml"/><Relationship Id="rId190" Type="http://schemas.openxmlformats.org/officeDocument/2006/relationships/ctrlProp" Target="../ctrlProps/ctrlProp386.xml"/><Relationship Id="rId204" Type="http://schemas.openxmlformats.org/officeDocument/2006/relationships/ctrlProp" Target="../ctrlProps/ctrlProp400.xml"/><Relationship Id="rId220" Type="http://schemas.openxmlformats.org/officeDocument/2006/relationships/ctrlProp" Target="../ctrlProps/ctrlProp416.xml"/><Relationship Id="rId225" Type="http://schemas.openxmlformats.org/officeDocument/2006/relationships/ctrlProp" Target="../ctrlProps/ctrlProp421.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10" Type="http://schemas.openxmlformats.org/officeDocument/2006/relationships/ctrlProp" Target="../ctrlProps/ctrlProp406.xml"/><Relationship Id="rId215" Type="http://schemas.openxmlformats.org/officeDocument/2006/relationships/ctrlProp" Target="../ctrlProps/ctrlProp411.xml"/><Relationship Id="rId236" Type="http://schemas.openxmlformats.org/officeDocument/2006/relationships/ctrlProp" Target="../ctrlProps/ctrlProp432.xml"/><Relationship Id="rId26" Type="http://schemas.openxmlformats.org/officeDocument/2006/relationships/ctrlProp" Target="../ctrlProps/ctrlProp222.xml"/><Relationship Id="rId231" Type="http://schemas.openxmlformats.org/officeDocument/2006/relationships/ctrlProp" Target="../ctrlProps/ctrlProp427.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221" Type="http://schemas.openxmlformats.org/officeDocument/2006/relationships/ctrlProp" Target="../ctrlProps/ctrlProp417.xml"/><Relationship Id="rId37" Type="http://schemas.openxmlformats.org/officeDocument/2006/relationships/ctrlProp" Target="../ctrlProps/ctrlProp233.xml"/><Relationship Id="rId58" Type="http://schemas.openxmlformats.org/officeDocument/2006/relationships/ctrlProp" Target="../ctrlProps/ctrlProp254.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44" Type="http://schemas.openxmlformats.org/officeDocument/2006/relationships/ctrlProp" Target="../ctrlProps/ctrlProp340.xml"/><Relationship Id="rId90" Type="http://schemas.openxmlformats.org/officeDocument/2006/relationships/ctrlProp" Target="../ctrlProps/ctrlProp286.xml"/><Relationship Id="rId165" Type="http://schemas.openxmlformats.org/officeDocument/2006/relationships/ctrlProp" Target="../ctrlProps/ctrlProp361.xml"/><Relationship Id="rId186" Type="http://schemas.openxmlformats.org/officeDocument/2006/relationships/ctrlProp" Target="../ctrlProps/ctrlProp382.xml"/><Relationship Id="rId211" Type="http://schemas.openxmlformats.org/officeDocument/2006/relationships/ctrlProp" Target="../ctrlProps/ctrlProp407.xml"/><Relationship Id="rId232" Type="http://schemas.openxmlformats.org/officeDocument/2006/relationships/ctrlProp" Target="../ctrlProps/ctrlProp428.xml"/><Relationship Id="rId27" Type="http://schemas.openxmlformats.org/officeDocument/2006/relationships/ctrlProp" Target="../ctrlProps/ctrlProp223.xml"/><Relationship Id="rId48" Type="http://schemas.openxmlformats.org/officeDocument/2006/relationships/ctrlProp" Target="../ctrlProps/ctrlProp244.xml"/><Relationship Id="rId69" Type="http://schemas.openxmlformats.org/officeDocument/2006/relationships/ctrlProp" Target="../ctrlProps/ctrlProp265.xml"/><Relationship Id="rId113" Type="http://schemas.openxmlformats.org/officeDocument/2006/relationships/ctrlProp" Target="../ctrlProps/ctrlProp309.xml"/><Relationship Id="rId134" Type="http://schemas.openxmlformats.org/officeDocument/2006/relationships/ctrlProp" Target="../ctrlProps/ctrlProp330.xml"/><Relationship Id="rId80" Type="http://schemas.openxmlformats.org/officeDocument/2006/relationships/ctrlProp" Target="../ctrlProps/ctrlProp276.xml"/><Relationship Id="rId155" Type="http://schemas.openxmlformats.org/officeDocument/2006/relationships/ctrlProp" Target="../ctrlProps/ctrlProp351.xml"/><Relationship Id="rId176" Type="http://schemas.openxmlformats.org/officeDocument/2006/relationships/ctrlProp" Target="../ctrlProps/ctrlProp372.xml"/><Relationship Id="rId197" Type="http://schemas.openxmlformats.org/officeDocument/2006/relationships/ctrlProp" Target="../ctrlProps/ctrlProp393.xml"/><Relationship Id="rId201" Type="http://schemas.openxmlformats.org/officeDocument/2006/relationships/ctrlProp" Target="../ctrlProps/ctrlProp397.xml"/><Relationship Id="rId222" Type="http://schemas.openxmlformats.org/officeDocument/2006/relationships/ctrlProp" Target="../ctrlProps/ctrlProp418.xml"/><Relationship Id="rId17" Type="http://schemas.openxmlformats.org/officeDocument/2006/relationships/ctrlProp" Target="../ctrlProps/ctrlProp213.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24" Type="http://schemas.openxmlformats.org/officeDocument/2006/relationships/ctrlProp" Target="../ctrlProps/ctrlProp320.xml"/><Relationship Id="rId70" Type="http://schemas.openxmlformats.org/officeDocument/2006/relationships/ctrlProp" Target="../ctrlProps/ctrlProp266.xml"/><Relationship Id="rId91" Type="http://schemas.openxmlformats.org/officeDocument/2006/relationships/ctrlProp" Target="../ctrlProps/ctrlProp287.xml"/><Relationship Id="rId145" Type="http://schemas.openxmlformats.org/officeDocument/2006/relationships/ctrlProp" Target="../ctrlProps/ctrlProp341.xml"/><Relationship Id="rId166" Type="http://schemas.openxmlformats.org/officeDocument/2006/relationships/ctrlProp" Target="../ctrlProps/ctrlProp362.xml"/><Relationship Id="rId187" Type="http://schemas.openxmlformats.org/officeDocument/2006/relationships/ctrlProp" Target="../ctrlProps/ctrlProp383.xml"/><Relationship Id="rId1" Type="http://schemas.openxmlformats.org/officeDocument/2006/relationships/printerSettings" Target="../printerSettings/printerSettings5.bin"/><Relationship Id="rId212" Type="http://schemas.openxmlformats.org/officeDocument/2006/relationships/ctrlProp" Target="../ctrlProps/ctrlProp408.xml"/><Relationship Id="rId233" Type="http://schemas.openxmlformats.org/officeDocument/2006/relationships/ctrlProp" Target="../ctrlProps/ctrlProp42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60" Type="http://schemas.openxmlformats.org/officeDocument/2006/relationships/ctrlProp" Target="../ctrlProps/ctrlProp256.xml"/><Relationship Id="rId81" Type="http://schemas.openxmlformats.org/officeDocument/2006/relationships/ctrlProp" Target="../ctrlProps/ctrlProp277.xml"/><Relationship Id="rId135" Type="http://schemas.openxmlformats.org/officeDocument/2006/relationships/ctrlProp" Target="../ctrlProps/ctrlProp331.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202" Type="http://schemas.openxmlformats.org/officeDocument/2006/relationships/ctrlProp" Target="../ctrlProps/ctrlProp398.xml"/><Relationship Id="rId223" Type="http://schemas.openxmlformats.org/officeDocument/2006/relationships/ctrlProp" Target="../ctrlProps/ctrlProp419.xml"/><Relationship Id="rId18" Type="http://schemas.openxmlformats.org/officeDocument/2006/relationships/ctrlProp" Target="../ctrlProps/ctrlProp214.xml"/><Relationship Id="rId39" Type="http://schemas.openxmlformats.org/officeDocument/2006/relationships/ctrlProp" Target="../ctrlProps/ctrlProp235.xml"/><Relationship Id="rId50" Type="http://schemas.openxmlformats.org/officeDocument/2006/relationships/ctrlProp" Target="../ctrlProps/ctrlProp246.xml"/><Relationship Id="rId104" Type="http://schemas.openxmlformats.org/officeDocument/2006/relationships/ctrlProp" Target="../ctrlProps/ctrlProp300.xml"/><Relationship Id="rId125" Type="http://schemas.openxmlformats.org/officeDocument/2006/relationships/ctrlProp" Target="../ctrlProps/ctrlProp321.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1" Type="http://schemas.openxmlformats.org/officeDocument/2006/relationships/ctrlProp" Target="../ctrlProps/ctrlProp267.xml"/><Relationship Id="rId92" Type="http://schemas.openxmlformats.org/officeDocument/2006/relationships/ctrlProp" Target="../ctrlProps/ctrlProp288.xml"/><Relationship Id="rId213" Type="http://schemas.openxmlformats.org/officeDocument/2006/relationships/ctrlProp" Target="../ctrlProps/ctrlProp409.xml"/><Relationship Id="rId234" Type="http://schemas.openxmlformats.org/officeDocument/2006/relationships/ctrlProp" Target="../ctrlProps/ctrlProp430.xml"/><Relationship Id="rId2" Type="http://schemas.openxmlformats.org/officeDocument/2006/relationships/drawing" Target="../drawings/drawing4.xml"/><Relationship Id="rId29" Type="http://schemas.openxmlformats.org/officeDocument/2006/relationships/ctrlProp" Target="../ctrlProps/ctrlProp225.xml"/><Relationship Id="rId40" Type="http://schemas.openxmlformats.org/officeDocument/2006/relationships/ctrlProp" Target="../ctrlProps/ctrlProp236.xml"/><Relationship Id="rId115" Type="http://schemas.openxmlformats.org/officeDocument/2006/relationships/ctrlProp" Target="../ctrlProps/ctrlProp311.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99" Type="http://schemas.openxmlformats.org/officeDocument/2006/relationships/ctrlProp" Target="../ctrlProps/ctrlProp395.xml"/><Relationship Id="rId203" Type="http://schemas.openxmlformats.org/officeDocument/2006/relationships/ctrlProp" Target="../ctrlProps/ctrlProp399.xml"/><Relationship Id="rId19" Type="http://schemas.openxmlformats.org/officeDocument/2006/relationships/ctrlProp" Target="../ctrlProps/ctrlProp215.xml"/><Relationship Id="rId224" Type="http://schemas.openxmlformats.org/officeDocument/2006/relationships/ctrlProp" Target="../ctrlProps/ctrlProp420.xml"/><Relationship Id="rId30" Type="http://schemas.openxmlformats.org/officeDocument/2006/relationships/ctrlProp" Target="../ctrlProps/ctrlProp22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189" Type="http://schemas.openxmlformats.org/officeDocument/2006/relationships/ctrlProp" Target="../ctrlProps/ctrlProp385.xml"/><Relationship Id="rId3" Type="http://schemas.openxmlformats.org/officeDocument/2006/relationships/vmlDrawing" Target="../drawings/vmlDrawing3.vml"/><Relationship Id="rId214" Type="http://schemas.openxmlformats.org/officeDocument/2006/relationships/ctrlProp" Target="../ctrlProps/ctrlProp410.xml"/><Relationship Id="rId235" Type="http://schemas.openxmlformats.org/officeDocument/2006/relationships/ctrlProp" Target="../ctrlProps/ctrlProp431.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4.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2" Type="http://schemas.openxmlformats.org/officeDocument/2006/relationships/drawing" Target="../drawings/drawing5.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heetViews>
  <sheetFormatPr defaultColWidth="3.58203125" defaultRowHeight="15" customHeight="1"/>
  <cols>
    <col min="1" max="16384" width="3.58203125" style="64"/>
  </cols>
  <sheetData>
    <row r="1" spans="1:29" ht="15" customHeight="1">
      <c r="A1" s="516"/>
    </row>
    <row r="4" spans="1:29" ht="15" customHeight="1">
      <c r="A4" s="1422" t="s">
        <v>3</v>
      </c>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row>
    <row r="5" spans="1:29" ht="15" customHeight="1">
      <c r="A5" s="1422"/>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row>
    <row r="6" spans="1:29" ht="15" customHeight="1">
      <c r="A6" s="111"/>
      <c r="B6" s="111"/>
      <c r="C6" s="111"/>
      <c r="D6" s="111"/>
      <c r="E6" s="111"/>
      <c r="F6" s="111"/>
      <c r="G6" s="111"/>
      <c r="H6" s="111"/>
      <c r="I6" s="106"/>
    </row>
    <row r="7" spans="1:29" ht="15" customHeight="1">
      <c r="A7" s="1423">
        <v>45748</v>
      </c>
      <c r="B7" s="1423"/>
      <c r="C7" s="1423"/>
      <c r="D7" s="1423"/>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row>
    <row r="8" spans="1:29" ht="15" customHeight="1">
      <c r="A8" s="1424" t="s">
        <v>2</v>
      </c>
      <c r="B8" s="1424"/>
      <c r="C8" s="1424"/>
      <c r="D8" s="1424"/>
      <c r="E8" s="1424"/>
      <c r="F8" s="1424"/>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426" t="s">
        <v>1932</v>
      </c>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9" ht="15" customHeight="1">
      <c r="B12" s="1426"/>
      <c r="C12" s="1426"/>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425" t="s">
        <v>1</v>
      </c>
      <c r="B16" s="1425"/>
      <c r="C16" s="1425"/>
      <c r="D16" s="1425"/>
      <c r="E16" s="1425"/>
      <c r="F16" s="1425"/>
      <c r="G16" s="1425"/>
      <c r="H16" s="1425"/>
      <c r="I16" s="1425"/>
      <c r="J16" s="1425"/>
      <c r="K16" s="1425"/>
      <c r="L16" s="1425"/>
      <c r="M16" s="1425"/>
      <c r="N16" s="1425"/>
      <c r="O16" s="1425"/>
      <c r="P16" s="1425"/>
      <c r="Q16" s="1425"/>
      <c r="R16" s="1425"/>
      <c r="S16" s="1425"/>
      <c r="T16" s="1425"/>
      <c r="U16" s="1425"/>
      <c r="V16" s="1425"/>
      <c r="W16" s="1425"/>
      <c r="X16" s="1425"/>
      <c r="Y16" s="1425"/>
      <c r="Z16" s="1425"/>
      <c r="AA16" s="1425"/>
      <c r="AB16" s="1425"/>
      <c r="AC16" s="1425"/>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419" t="s">
        <v>1933</v>
      </c>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row>
    <row r="21" spans="1:29" ht="15" customHeight="1">
      <c r="B21" s="1419"/>
      <c r="C21" s="1419"/>
      <c r="D21" s="1419"/>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row>
    <row r="22" spans="1:29" ht="15" customHeight="1">
      <c r="B22" s="1419"/>
      <c r="C22" s="1419"/>
      <c r="D22" s="1419"/>
      <c r="E22" s="1419"/>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1419"/>
    </row>
    <row r="23" spans="1:29" ht="15" customHeight="1">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19"/>
      <c r="AA23" s="1419"/>
      <c r="AB23" s="1419"/>
    </row>
    <row r="24" spans="1:29" ht="15" customHeight="1">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row>
    <row r="25" spans="1:29" ht="15" customHeight="1">
      <c r="B25" s="64" t="s">
        <v>2322</v>
      </c>
      <c r="D25" s="109"/>
      <c r="E25" s="109"/>
      <c r="F25" s="109"/>
      <c r="G25" s="109"/>
      <c r="H25" s="109"/>
      <c r="I25" s="109"/>
      <c r="J25" s="109"/>
    </row>
    <row r="31" spans="1:29" ht="15" customHeight="1">
      <c r="B31" s="166" t="s">
        <v>2636</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t="s">
        <v>1962</v>
      </c>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421" t="s">
        <v>1934</v>
      </c>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row>
    <row r="36" spans="1:29" ht="15" customHeight="1">
      <c r="A36" s="112" t="s">
        <v>1930</v>
      </c>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row>
    <row r="37" spans="1:29" ht="15" customHeight="1">
      <c r="A37" s="1420" t="s">
        <v>0</v>
      </c>
      <c r="B37" s="1420"/>
      <c r="C37" s="1420"/>
      <c r="D37" s="1420"/>
      <c r="E37" s="1420"/>
      <c r="F37" s="1420"/>
      <c r="G37" s="1420"/>
      <c r="H37" s="1420"/>
      <c r="I37" s="1420"/>
      <c r="J37" s="1420"/>
      <c r="K37" s="1420"/>
      <c r="L37" s="1420"/>
      <c r="M37" s="1420"/>
      <c r="N37" s="1420"/>
      <c r="O37" s="1420"/>
      <c r="P37" s="1420"/>
      <c r="Q37" s="1420"/>
      <c r="R37" s="1420"/>
      <c r="S37" s="1420"/>
      <c r="T37" s="1420"/>
      <c r="U37" s="1420"/>
      <c r="V37" s="1420"/>
      <c r="W37" s="1420"/>
      <c r="X37" s="1420"/>
      <c r="Y37" s="1420"/>
      <c r="Z37" s="1420"/>
      <c r="AA37" s="1420"/>
      <c r="AB37" s="1420"/>
      <c r="AC37" s="1420"/>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workbookViewId="0">
      <selection activeCell="T1" sqref="T1:W1"/>
    </sheetView>
  </sheetViews>
  <sheetFormatPr defaultColWidth="2.83203125" defaultRowHeight="13"/>
  <cols>
    <col min="1" max="16384" width="2.83203125" style="904"/>
  </cols>
  <sheetData>
    <row r="1" spans="1:75" s="897" customFormat="1" ht="38.25" customHeight="1" thickBot="1">
      <c r="A1" s="1028" t="s">
        <v>488</v>
      </c>
      <c r="T1" s="1774" t="s">
        <v>64</v>
      </c>
      <c r="U1" s="1774"/>
      <c r="V1" s="1774"/>
      <c r="W1" s="1774"/>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486</v>
      </c>
      <c r="C4" s="906"/>
      <c r="D4" s="906"/>
      <c r="E4" s="906"/>
      <c r="F4" s="906"/>
      <c r="G4" s="906"/>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431</v>
      </c>
      <c r="C5" s="906"/>
      <c r="D5" s="906"/>
      <c r="E5" s="906"/>
      <c r="F5" s="906"/>
      <c r="G5" s="906"/>
      <c r="H5" s="906"/>
      <c r="I5" s="938" t="str">
        <f>項目一覧!$C$174</f>
        <v/>
      </c>
      <c r="J5" s="906"/>
      <c r="K5" s="906"/>
      <c r="L5" s="906"/>
      <c r="M5" s="906"/>
      <c r="N5" s="906"/>
      <c r="O5" s="906"/>
      <c r="P5" s="906"/>
      <c r="Q5" s="906"/>
      <c r="R5" s="906"/>
      <c r="S5" s="906"/>
      <c r="T5" s="906"/>
      <c r="U5" s="906"/>
      <c r="V5" s="906"/>
      <c r="W5" s="906"/>
      <c r="X5" s="906"/>
      <c r="Y5" s="906"/>
      <c r="Z5" s="906"/>
      <c r="AA5" s="906"/>
      <c r="AB5" s="906"/>
      <c r="AC5" s="906"/>
      <c r="AE5" s="1032"/>
      <c r="AF5" s="1033"/>
      <c r="AG5" s="906"/>
      <c r="AH5" s="1775"/>
      <c r="AI5" s="1775"/>
      <c r="AJ5" s="1775"/>
      <c r="AK5" s="1775"/>
      <c r="AL5" s="1775"/>
      <c r="AM5" s="1775"/>
      <c r="AN5" s="1775"/>
      <c r="AO5" s="1775"/>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408</v>
      </c>
      <c r="C6" s="906"/>
      <c r="D6" s="906"/>
      <c r="E6" s="906"/>
      <c r="F6" s="906"/>
      <c r="G6" s="906"/>
      <c r="H6" s="906"/>
      <c r="I6" s="938" t="str">
        <f>項目一覧!$C$173</f>
        <v/>
      </c>
      <c r="J6" s="906"/>
      <c r="K6" s="906"/>
      <c r="L6" s="906"/>
      <c r="M6" s="906"/>
      <c r="N6" s="906"/>
      <c r="O6" s="906"/>
      <c r="P6" s="906"/>
      <c r="Q6" s="906"/>
      <c r="R6" s="906"/>
      <c r="S6" s="906"/>
      <c r="T6" s="906"/>
      <c r="U6" s="906"/>
      <c r="V6" s="906"/>
      <c r="W6" s="906"/>
      <c r="X6" s="906"/>
      <c r="Y6" s="906"/>
      <c r="Z6" s="906"/>
      <c r="AA6" s="906"/>
      <c r="AB6" s="906"/>
      <c r="AC6" s="906"/>
      <c r="AE6" s="1032"/>
      <c r="AF6" s="1033"/>
      <c r="AG6" s="906"/>
      <c r="AH6" s="1775"/>
      <c r="AI6" s="1775"/>
      <c r="AJ6" s="1775"/>
      <c r="AK6" s="1775"/>
      <c r="AL6" s="1775"/>
      <c r="AM6" s="1775"/>
      <c r="AN6" s="1775"/>
      <c r="AO6" s="1775"/>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399</v>
      </c>
      <c r="C7" s="906"/>
      <c r="D7" s="906"/>
      <c r="E7" s="906"/>
      <c r="F7" s="906"/>
      <c r="G7" s="906"/>
      <c r="H7" s="906"/>
      <c r="I7" s="938" t="str">
        <f>項目一覧!$C$175</f>
        <v/>
      </c>
      <c r="J7" s="906"/>
      <c r="K7" s="906"/>
      <c r="L7" s="906"/>
      <c r="M7" s="906"/>
      <c r="N7" s="906"/>
      <c r="O7" s="906"/>
      <c r="P7" s="906"/>
      <c r="Q7" s="906"/>
      <c r="R7" s="906"/>
      <c r="S7" s="906"/>
      <c r="T7" s="906"/>
      <c r="U7" s="906"/>
      <c r="V7" s="906"/>
      <c r="W7" s="906"/>
      <c r="X7" s="906"/>
      <c r="Y7" s="906"/>
      <c r="Z7" s="906"/>
      <c r="AA7" s="906"/>
      <c r="AB7" s="906"/>
      <c r="AC7" s="906"/>
      <c r="AE7" s="1032"/>
      <c r="AF7" s="1033"/>
      <c r="AG7" s="906"/>
      <c r="AH7" s="1775"/>
      <c r="AI7" s="1775"/>
      <c r="AJ7" s="1775"/>
      <c r="AK7" s="1775"/>
      <c r="AL7" s="1775"/>
      <c r="AM7" s="1775"/>
      <c r="AN7" s="1775"/>
      <c r="AO7" s="1775"/>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430</v>
      </c>
      <c r="C8" s="906"/>
      <c r="D8" s="906"/>
      <c r="E8" s="906"/>
      <c r="F8" s="906"/>
      <c r="G8" s="906"/>
      <c r="H8" s="906"/>
      <c r="I8" s="1036" t="str">
        <f>項目一覧!$C$176</f>
        <v/>
      </c>
      <c r="J8" s="906"/>
      <c r="K8" s="906"/>
      <c r="L8" s="906"/>
      <c r="M8" s="906"/>
      <c r="N8" s="906"/>
      <c r="O8" s="906"/>
      <c r="P8" s="906"/>
      <c r="Q8" s="906"/>
      <c r="R8" s="906"/>
      <c r="S8" s="906"/>
      <c r="T8" s="906"/>
      <c r="U8" s="906"/>
      <c r="V8" s="906"/>
      <c r="W8" s="906"/>
      <c r="X8" s="906"/>
      <c r="Y8" s="906"/>
      <c r="Z8" s="906"/>
      <c r="AA8" s="906"/>
      <c r="AB8" s="906"/>
      <c r="AC8" s="906"/>
      <c r="AE8" s="1032"/>
      <c r="AF8" s="1033"/>
      <c r="AG8" s="906"/>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1775"/>
      <c r="BG8" s="1775"/>
      <c r="BH8" s="906"/>
      <c r="BI8" s="906"/>
      <c r="BJ8" s="906"/>
      <c r="BU8" s="903"/>
      <c r="BV8" s="903"/>
    </row>
    <row r="9" spans="1:75" ht="18" customHeight="1">
      <c r="A9" s="940"/>
      <c r="B9" s="935" t="s">
        <v>397</v>
      </c>
      <c r="C9" s="935"/>
      <c r="D9" s="935"/>
      <c r="E9" s="935"/>
      <c r="F9" s="935"/>
      <c r="G9" s="935"/>
      <c r="H9" s="935"/>
      <c r="I9" s="1038" t="str">
        <f>項目一覧!$C$177</f>
        <v/>
      </c>
      <c r="J9" s="935"/>
      <c r="K9" s="935"/>
      <c r="L9" s="935"/>
      <c r="M9" s="935"/>
      <c r="N9" s="935"/>
      <c r="O9" s="935"/>
      <c r="P9" s="935"/>
      <c r="Q9" s="935"/>
      <c r="R9" s="935"/>
      <c r="S9" s="935"/>
      <c r="T9" s="935"/>
      <c r="U9" s="935"/>
      <c r="V9" s="935"/>
      <c r="W9" s="935"/>
      <c r="X9" s="956"/>
      <c r="Y9" s="956"/>
      <c r="Z9" s="935"/>
      <c r="AA9" s="935"/>
      <c r="AB9" s="935"/>
      <c r="AC9" s="935"/>
      <c r="AE9" s="1032"/>
      <c r="AF9" s="1033"/>
      <c r="AG9" s="906"/>
      <c r="AH9" s="1775"/>
      <c r="AI9" s="1775"/>
      <c r="AJ9" s="1775"/>
      <c r="AK9" s="1775"/>
      <c r="AL9" s="1775"/>
      <c r="AM9" s="1775"/>
      <c r="AN9" s="1775"/>
      <c r="AO9" s="1775"/>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6.5">
      <c r="I10" s="1039"/>
      <c r="AE10" s="1032"/>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906"/>
      <c r="BJ10" s="906"/>
    </row>
    <row r="11" spans="1:75" ht="16.5">
      <c r="A11" s="936" t="s">
        <v>109</v>
      </c>
      <c r="B11" s="906" t="s">
        <v>485</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6.5">
      <c r="A12" s="936"/>
      <c r="B12" s="906" t="s">
        <v>431</v>
      </c>
      <c r="C12" s="906"/>
      <c r="D12" s="906"/>
      <c r="E12" s="906"/>
      <c r="F12" s="906"/>
      <c r="G12" s="906"/>
      <c r="H12" s="906"/>
      <c r="I12" s="938" t="str">
        <f>項目一覧!$C$179</f>
        <v/>
      </c>
      <c r="J12" s="906"/>
      <c r="K12" s="906"/>
      <c r="L12" s="906"/>
      <c r="M12" s="906"/>
      <c r="N12" s="906"/>
      <c r="O12" s="906"/>
      <c r="P12" s="906"/>
      <c r="Q12" s="906"/>
      <c r="R12" s="906"/>
      <c r="S12" s="906"/>
      <c r="T12" s="906"/>
      <c r="U12" s="906"/>
      <c r="V12" s="906"/>
      <c r="W12" s="906"/>
      <c r="X12" s="906"/>
      <c r="Y12" s="906"/>
      <c r="Z12" s="906"/>
      <c r="AA12" s="906"/>
      <c r="AB12" s="906"/>
      <c r="AC12" s="906"/>
      <c r="AE12" s="1032"/>
      <c r="AF12" s="1033"/>
      <c r="AG12" s="1033"/>
      <c r="AH12" s="1775"/>
      <c r="AI12" s="1775"/>
      <c r="AJ12" s="1775"/>
      <c r="AK12" s="1775"/>
      <c r="AL12" s="1775"/>
      <c r="AM12" s="1775"/>
      <c r="AN12" s="1775"/>
      <c r="AO12" s="1775"/>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6.5">
      <c r="A13" s="936"/>
      <c r="B13" s="906" t="s">
        <v>408</v>
      </c>
      <c r="C13" s="906"/>
      <c r="D13" s="906"/>
      <c r="E13" s="906"/>
      <c r="F13" s="906"/>
      <c r="G13" s="906"/>
      <c r="H13" s="906"/>
      <c r="I13" s="938" t="str">
        <f>項目一覧!$C$178</f>
        <v/>
      </c>
      <c r="J13" s="906"/>
      <c r="K13" s="906"/>
      <c r="L13" s="906"/>
      <c r="M13" s="906"/>
      <c r="N13" s="906"/>
      <c r="O13" s="906"/>
      <c r="P13" s="906"/>
      <c r="Q13" s="906"/>
      <c r="R13" s="906"/>
      <c r="S13" s="906"/>
      <c r="T13" s="906"/>
      <c r="U13" s="906"/>
      <c r="V13" s="906"/>
      <c r="W13" s="906"/>
      <c r="X13" s="906"/>
      <c r="Y13" s="906"/>
      <c r="Z13" s="906"/>
      <c r="AA13" s="906"/>
      <c r="AB13" s="906"/>
      <c r="AC13" s="906"/>
      <c r="AE13" s="1032"/>
      <c r="AF13" s="1033"/>
      <c r="AG13" s="1033"/>
      <c r="AH13" s="1775"/>
      <c r="AI13" s="1775"/>
      <c r="AJ13" s="1775"/>
      <c r="AK13" s="1775"/>
      <c r="AL13" s="1775"/>
      <c r="AM13" s="1775"/>
      <c r="AN13" s="1775"/>
      <c r="AO13" s="1775"/>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6.5">
      <c r="A14" s="936"/>
      <c r="B14" s="906" t="s">
        <v>399</v>
      </c>
      <c r="C14" s="906"/>
      <c r="D14" s="906"/>
      <c r="E14" s="906"/>
      <c r="F14" s="906"/>
      <c r="G14" s="906"/>
      <c r="H14" s="906"/>
      <c r="I14" s="938" t="str">
        <f>項目一覧!$C$180</f>
        <v/>
      </c>
      <c r="J14" s="906"/>
      <c r="K14" s="906"/>
      <c r="L14" s="906"/>
      <c r="M14" s="906"/>
      <c r="N14" s="906"/>
      <c r="O14" s="906"/>
      <c r="P14" s="906"/>
      <c r="Q14" s="906"/>
      <c r="R14" s="906"/>
      <c r="S14" s="906"/>
      <c r="T14" s="906"/>
      <c r="U14" s="906"/>
      <c r="V14" s="906"/>
      <c r="W14" s="906"/>
      <c r="X14" s="906"/>
      <c r="Y14" s="906"/>
      <c r="Z14" s="906"/>
      <c r="AA14" s="906"/>
      <c r="AB14" s="906"/>
      <c r="AC14" s="906"/>
      <c r="AE14" s="1032"/>
      <c r="AF14" s="1033"/>
      <c r="AG14" s="1033"/>
      <c r="AH14" s="1775"/>
      <c r="AI14" s="1775"/>
      <c r="AJ14" s="1775"/>
      <c r="AK14" s="1775"/>
      <c r="AL14" s="1775"/>
      <c r="AM14" s="1775"/>
      <c r="AN14" s="1775"/>
      <c r="AO14" s="1775"/>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6.5">
      <c r="A15" s="936"/>
      <c r="B15" s="906" t="s">
        <v>430</v>
      </c>
      <c r="C15" s="906"/>
      <c r="D15" s="906"/>
      <c r="E15" s="906"/>
      <c r="F15" s="906"/>
      <c r="G15" s="906"/>
      <c r="H15" s="906"/>
      <c r="I15" s="1036" t="str">
        <f>項目一覧!$C$181</f>
        <v/>
      </c>
      <c r="J15" s="906"/>
      <c r="K15" s="906"/>
      <c r="L15" s="906"/>
      <c r="M15" s="906"/>
      <c r="N15" s="906"/>
      <c r="O15" s="906"/>
      <c r="P15" s="906"/>
      <c r="Q15" s="906"/>
      <c r="R15" s="906"/>
      <c r="S15" s="906"/>
      <c r="T15" s="906"/>
      <c r="U15" s="906"/>
      <c r="V15" s="906"/>
      <c r="W15" s="906"/>
      <c r="X15" s="906"/>
      <c r="Y15" s="906"/>
      <c r="Z15" s="906"/>
      <c r="AA15" s="906"/>
      <c r="AB15" s="906"/>
      <c r="AC15" s="906"/>
      <c r="AE15" s="1032"/>
      <c r="AF15" s="1033"/>
      <c r="AG15" s="1033"/>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1775"/>
      <c r="BG15" s="1775"/>
      <c r="BH15" s="906"/>
      <c r="BI15" s="906"/>
      <c r="BJ15" s="906"/>
    </row>
    <row r="16" spans="1:75" ht="16.5">
      <c r="A16" s="940"/>
      <c r="B16" s="935" t="s">
        <v>397</v>
      </c>
      <c r="C16" s="935"/>
      <c r="D16" s="935"/>
      <c r="E16" s="935"/>
      <c r="F16" s="935"/>
      <c r="G16" s="935"/>
      <c r="H16" s="935"/>
      <c r="I16" s="1038" t="str">
        <f>項目一覧!$C$182</f>
        <v/>
      </c>
      <c r="J16" s="935"/>
      <c r="K16" s="935"/>
      <c r="L16" s="935"/>
      <c r="M16" s="935"/>
      <c r="N16" s="935"/>
      <c r="O16" s="935"/>
      <c r="P16" s="935"/>
      <c r="Q16" s="935"/>
      <c r="R16" s="935"/>
      <c r="S16" s="935"/>
      <c r="T16" s="935"/>
      <c r="U16" s="935"/>
      <c r="V16" s="935"/>
      <c r="W16" s="935"/>
      <c r="X16" s="956"/>
      <c r="Y16" s="956"/>
      <c r="Z16" s="935"/>
      <c r="AA16" s="935"/>
      <c r="AB16" s="935"/>
      <c r="AC16" s="935"/>
      <c r="AE16" s="1032"/>
      <c r="AF16" s="1033"/>
      <c r="AG16" s="1033"/>
      <c r="AH16" s="1775"/>
      <c r="AI16" s="1775"/>
      <c r="AJ16" s="1775"/>
      <c r="AK16" s="1775"/>
      <c r="AL16" s="1775"/>
      <c r="AM16" s="1775"/>
      <c r="AN16" s="1775"/>
      <c r="AO16" s="1775"/>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6.5">
      <c r="I17" s="1039"/>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6.5">
      <c r="A18" s="936" t="s">
        <v>109</v>
      </c>
      <c r="B18" s="906" t="s">
        <v>484</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6.5">
      <c r="A19" s="936"/>
      <c r="B19" s="906" t="s">
        <v>431</v>
      </c>
      <c r="C19" s="906"/>
      <c r="D19" s="906"/>
      <c r="E19" s="906"/>
      <c r="F19" s="906"/>
      <c r="G19" s="906"/>
      <c r="H19" s="906"/>
      <c r="I19" s="938" t="str">
        <f>項目一覧!$C$185</f>
        <v/>
      </c>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75"/>
      <c r="AI19" s="1775"/>
      <c r="AJ19" s="1775"/>
      <c r="AK19" s="1775"/>
      <c r="AL19" s="1775"/>
      <c r="AM19" s="1775"/>
      <c r="AN19" s="1775"/>
      <c r="AO19" s="1775"/>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6.5">
      <c r="A20" s="936"/>
      <c r="B20" s="906" t="s">
        <v>408</v>
      </c>
      <c r="C20" s="906"/>
      <c r="D20" s="906"/>
      <c r="E20" s="906"/>
      <c r="F20" s="906"/>
      <c r="G20" s="906"/>
      <c r="H20" s="906"/>
      <c r="I20" s="938" t="str">
        <f>項目一覧!$C$184</f>
        <v/>
      </c>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75"/>
      <c r="AI20" s="1775"/>
      <c r="AJ20" s="1775"/>
      <c r="AK20" s="1775"/>
      <c r="AL20" s="1775"/>
      <c r="AM20" s="1775"/>
      <c r="AN20" s="1775"/>
      <c r="AO20" s="1775"/>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6.5">
      <c r="A21" s="936"/>
      <c r="B21" s="906" t="s">
        <v>399</v>
      </c>
      <c r="C21" s="906"/>
      <c r="D21" s="906"/>
      <c r="E21" s="906"/>
      <c r="F21" s="906"/>
      <c r="G21" s="906"/>
      <c r="H21" s="906"/>
      <c r="I21" s="938" t="str">
        <f>項目一覧!$C$186</f>
        <v/>
      </c>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75"/>
      <c r="AI21" s="1775"/>
      <c r="AJ21" s="1775"/>
      <c r="AK21" s="1775"/>
      <c r="AL21" s="1775"/>
      <c r="AM21" s="1775"/>
      <c r="AN21" s="1775"/>
      <c r="AO21" s="1775"/>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6.5">
      <c r="A22" s="936"/>
      <c r="B22" s="906" t="s">
        <v>430</v>
      </c>
      <c r="C22" s="906"/>
      <c r="D22" s="906"/>
      <c r="E22" s="906"/>
      <c r="F22" s="906"/>
      <c r="G22" s="906"/>
      <c r="H22" s="906"/>
      <c r="I22" s="1036" t="str">
        <f>項目一覧!$C$187</f>
        <v/>
      </c>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906"/>
    </row>
    <row r="23" spans="1:60" ht="16.5">
      <c r="A23" s="940"/>
      <c r="B23" s="935" t="s">
        <v>397</v>
      </c>
      <c r="C23" s="935"/>
      <c r="D23" s="935"/>
      <c r="E23" s="935"/>
      <c r="F23" s="935"/>
      <c r="G23" s="935"/>
      <c r="H23" s="935"/>
      <c r="I23" s="1038" t="str">
        <f>項目一覧!$C$188</f>
        <v/>
      </c>
      <c r="J23" s="935"/>
      <c r="K23" s="935"/>
      <c r="L23" s="935"/>
      <c r="M23" s="935"/>
      <c r="N23" s="935"/>
      <c r="O23" s="935"/>
      <c r="P23" s="935"/>
      <c r="Q23" s="935"/>
      <c r="R23" s="935"/>
      <c r="S23" s="935"/>
      <c r="T23" s="935"/>
      <c r="U23" s="935"/>
      <c r="V23" s="935"/>
      <c r="W23" s="935"/>
      <c r="X23" s="956"/>
      <c r="Y23" s="956"/>
      <c r="Z23" s="935"/>
      <c r="AA23" s="935"/>
      <c r="AB23" s="935"/>
      <c r="AC23" s="935"/>
      <c r="AE23" s="1032"/>
      <c r="AF23" s="1033"/>
      <c r="AG23" s="1033"/>
      <c r="AH23" s="1775"/>
      <c r="AI23" s="1775"/>
      <c r="AJ23" s="1775"/>
      <c r="AK23" s="1775"/>
      <c r="AL23" s="1775"/>
      <c r="AM23" s="1775"/>
      <c r="AN23" s="1775"/>
      <c r="AO23" s="1775"/>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54D0-40C8-4599-9AA2-30707E25F991}">
  <sheetPr codeName="Sheet7">
    <pageSetUpPr autoPageBreaks="0"/>
  </sheetPr>
  <dimension ref="A1:BW37"/>
  <sheetViews>
    <sheetView zoomScaleNormal="100" workbookViewId="0">
      <selection activeCell="T1" sqref="T1:W1"/>
    </sheetView>
  </sheetViews>
  <sheetFormatPr defaultColWidth="2.83203125" defaultRowHeight="13"/>
  <cols>
    <col min="1" max="3" width="2.83203125" style="904"/>
    <col min="4" max="4" width="7.58203125" style="904" bestFit="1" customWidth="1"/>
    <col min="5" max="6" width="2.83203125" style="904"/>
    <col min="7" max="7" width="9.33203125" style="904" bestFit="1" customWidth="1"/>
    <col min="8" max="16384" width="2.83203125" style="904"/>
  </cols>
  <sheetData>
    <row r="1" spans="1:75" s="897" customFormat="1" ht="38.25" customHeight="1" thickBot="1">
      <c r="A1" s="1028" t="s">
        <v>3661</v>
      </c>
      <c r="T1" s="1774" t="s">
        <v>64</v>
      </c>
      <c r="U1" s="1774"/>
      <c r="V1" s="1774"/>
      <c r="W1" s="1774"/>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3662</v>
      </c>
      <c r="C4" s="906"/>
      <c r="D4" s="906"/>
      <c r="E4" s="906"/>
      <c r="F4" s="906"/>
      <c r="G4" s="906" t="s">
        <v>3676</v>
      </c>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3663</v>
      </c>
      <c r="C5" s="906"/>
      <c r="D5" s="906"/>
      <c r="E5" s="906"/>
      <c r="F5" s="906"/>
      <c r="G5" s="1744" t="str">
        <f>項目一覧!$C$380</f>
        <v/>
      </c>
      <c r="H5" s="1744"/>
      <c r="I5" s="1744"/>
      <c r="J5" s="1744"/>
      <c r="K5" s="1744"/>
      <c r="L5" s="1744"/>
      <c r="M5" s="1744"/>
      <c r="N5" s="1744"/>
      <c r="O5" s="1744"/>
      <c r="P5" s="1744"/>
      <c r="Q5" s="1744"/>
      <c r="R5" s="1744"/>
      <c r="S5" s="1744"/>
      <c r="T5" s="1744"/>
      <c r="U5" s="1744"/>
      <c r="V5" s="1744"/>
      <c r="W5" s="1744"/>
      <c r="X5" s="1744"/>
      <c r="Y5" s="1744"/>
      <c r="Z5" s="1744"/>
      <c r="AA5" s="1744"/>
      <c r="AB5" s="1744"/>
      <c r="AC5" s="1744"/>
      <c r="AE5" s="1032"/>
      <c r="AF5" s="1033"/>
      <c r="AG5" s="906"/>
      <c r="AH5" s="1775"/>
      <c r="AI5" s="1775"/>
      <c r="AJ5" s="1775"/>
      <c r="AK5" s="1775"/>
      <c r="AL5" s="1775"/>
      <c r="AM5" s="1775"/>
      <c r="AN5" s="1775"/>
      <c r="AO5" s="1775"/>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3664</v>
      </c>
      <c r="C6" s="906"/>
      <c r="D6" s="906"/>
      <c r="E6" s="906"/>
      <c r="F6" s="906"/>
      <c r="G6" s="1744" t="str">
        <f>項目一覧!$C$381</f>
        <v/>
      </c>
      <c r="H6" s="1744"/>
      <c r="I6" s="1744"/>
      <c r="J6" s="1744"/>
      <c r="K6" s="1744"/>
      <c r="L6" s="1744"/>
      <c r="M6" s="1744"/>
      <c r="N6" s="1744"/>
      <c r="O6" s="1744"/>
      <c r="P6" s="1744"/>
      <c r="Q6" s="1744"/>
      <c r="R6" s="1744"/>
      <c r="S6" s="1744"/>
      <c r="T6" s="1744"/>
      <c r="U6" s="1744"/>
      <c r="V6" s="1744"/>
      <c r="W6" s="1744"/>
      <c r="X6" s="1744"/>
      <c r="Y6" s="1744"/>
      <c r="Z6" s="1744"/>
      <c r="AA6" s="1744"/>
      <c r="AB6" s="1744"/>
      <c r="AC6" s="1744"/>
      <c r="AE6" s="1032"/>
      <c r="AF6" s="1033"/>
      <c r="AG6" s="906"/>
      <c r="AH6" s="1775"/>
      <c r="AI6" s="1775"/>
      <c r="AJ6" s="1775"/>
      <c r="AK6" s="1775"/>
      <c r="AL6" s="1775"/>
      <c r="AM6" s="1775"/>
      <c r="AN6" s="1775"/>
      <c r="AO6" s="1775"/>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3665</v>
      </c>
      <c r="C7" s="906"/>
      <c r="D7" s="906"/>
      <c r="E7" s="906"/>
      <c r="F7" s="906"/>
      <c r="G7" s="960">
        <f>'確認申請書（建築）入力'!BG346</f>
        <v>0</v>
      </c>
      <c r="H7" s="938" t="s">
        <v>3679</v>
      </c>
      <c r="I7" s="938"/>
      <c r="J7" s="938"/>
      <c r="L7" s="938"/>
      <c r="M7" s="938"/>
      <c r="N7" s="938"/>
      <c r="O7" s="938"/>
      <c r="P7" s="938"/>
      <c r="Q7" s="938"/>
      <c r="R7" s="938"/>
      <c r="S7" s="938"/>
      <c r="T7" s="938"/>
      <c r="U7" s="938"/>
      <c r="V7" s="938"/>
      <c r="W7" s="938"/>
      <c r="X7" s="938"/>
      <c r="Y7" s="938"/>
      <c r="Z7" s="938"/>
      <c r="AA7" s="938"/>
      <c r="AB7" s="938"/>
      <c r="AC7" s="938"/>
      <c r="AE7" s="1032"/>
      <c r="AF7" s="1033"/>
      <c r="AG7" s="906"/>
      <c r="AH7" s="1775"/>
      <c r="AI7" s="1775"/>
      <c r="AJ7" s="1775"/>
      <c r="AK7" s="1775"/>
      <c r="AL7" s="1775"/>
      <c r="AM7" s="1775"/>
      <c r="AN7" s="1775"/>
      <c r="AO7" s="1775"/>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3666</v>
      </c>
      <c r="C8" s="906"/>
      <c r="D8" s="906"/>
      <c r="E8" s="906"/>
      <c r="F8" s="906"/>
      <c r="G8" s="960">
        <f>'確認申請書（建築）入力'!BG347</f>
        <v>0</v>
      </c>
      <c r="H8" s="938" t="s">
        <v>3680</v>
      </c>
      <c r="I8" s="938"/>
      <c r="J8" s="938"/>
      <c r="L8" s="938"/>
      <c r="M8" s="938"/>
      <c r="N8" s="938"/>
      <c r="O8" s="938"/>
      <c r="P8" s="938"/>
      <c r="Q8" s="938"/>
      <c r="R8" s="938"/>
      <c r="S8" s="938"/>
      <c r="T8" s="938"/>
      <c r="U8" s="938"/>
      <c r="V8" s="938"/>
      <c r="W8" s="938"/>
      <c r="X8" s="938"/>
      <c r="Y8" s="938"/>
      <c r="Z8" s="938"/>
      <c r="AA8" s="938"/>
      <c r="AB8" s="938"/>
      <c r="AC8" s="938"/>
      <c r="AE8" s="1032"/>
      <c r="AF8" s="1033"/>
      <c r="AG8" s="906"/>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1775"/>
      <c r="BG8" s="1775"/>
      <c r="BH8" s="906"/>
      <c r="BI8" s="906"/>
      <c r="BJ8" s="906"/>
      <c r="BU8" s="903"/>
      <c r="BV8" s="903"/>
    </row>
    <row r="9" spans="1:75" ht="18" customHeight="1">
      <c r="A9" s="936"/>
      <c r="B9" s="906" t="s">
        <v>3667</v>
      </c>
      <c r="C9" s="906"/>
      <c r="D9" s="906"/>
      <c r="E9" s="906"/>
      <c r="F9" s="906"/>
      <c r="G9" s="960">
        <f>'確認申請書（建築）入力'!BG348</f>
        <v>0</v>
      </c>
      <c r="H9" s="938" t="s">
        <v>3681</v>
      </c>
      <c r="I9" s="938"/>
      <c r="J9" s="938"/>
      <c r="L9" s="938"/>
      <c r="M9" s="938"/>
      <c r="N9" s="938"/>
      <c r="O9" s="938"/>
      <c r="P9" s="938"/>
      <c r="Q9" s="938"/>
      <c r="R9" s="938"/>
      <c r="S9" s="938"/>
      <c r="T9" s="938"/>
      <c r="U9" s="938"/>
      <c r="V9" s="938"/>
      <c r="W9" s="938"/>
      <c r="X9" s="938"/>
      <c r="Y9" s="938"/>
      <c r="Z9" s="938"/>
      <c r="AA9" s="938"/>
      <c r="AB9" s="938"/>
      <c r="AC9" s="938"/>
      <c r="AE9" s="1032"/>
      <c r="AF9" s="1033"/>
      <c r="AG9" s="906"/>
      <c r="AH9" s="1775"/>
      <c r="AI9" s="1775"/>
      <c r="AJ9" s="1775"/>
      <c r="AK9" s="1775"/>
      <c r="AL9" s="1775"/>
      <c r="AM9" s="1775"/>
      <c r="AN9" s="1775"/>
      <c r="AO9" s="1775"/>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8" customHeight="1">
      <c r="A10" s="940"/>
      <c r="B10" s="935" t="s">
        <v>699</v>
      </c>
      <c r="C10" s="935"/>
      <c r="D10" s="935"/>
      <c r="E10" s="935"/>
      <c r="F10" s="935"/>
      <c r="G10" s="962">
        <f>'確認申請書（建築）入力'!BG349</f>
        <v>0</v>
      </c>
      <c r="H10" s="935"/>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E10" s="1032"/>
      <c r="AF10" s="1033"/>
      <c r="AG10" s="906"/>
      <c r="AH10" s="1775"/>
      <c r="AI10" s="1775"/>
      <c r="AJ10" s="1775"/>
      <c r="AK10" s="1775"/>
      <c r="AL10" s="1775"/>
      <c r="AM10" s="1775"/>
      <c r="AN10" s="1775"/>
      <c r="AO10" s="1775"/>
      <c r="AP10" s="1033"/>
      <c r="AQ10" s="1033"/>
      <c r="AR10" s="1033"/>
      <c r="AS10" s="1033"/>
      <c r="AT10" s="1033"/>
      <c r="AU10" s="1033"/>
      <c r="AV10" s="1033"/>
      <c r="AW10" s="1033"/>
      <c r="AX10" s="1033"/>
      <c r="AY10" s="1033"/>
      <c r="AZ10" s="1033"/>
      <c r="BA10" s="1033"/>
      <c r="BB10" s="1033"/>
      <c r="BC10" s="1033"/>
      <c r="BD10" s="1033"/>
      <c r="BE10" s="1033"/>
      <c r="BF10" s="1033"/>
      <c r="BG10" s="1033"/>
      <c r="BH10" s="906"/>
      <c r="BI10" s="906"/>
      <c r="BJ10" s="906"/>
      <c r="BV10" s="903"/>
      <c r="BW10" s="903"/>
    </row>
    <row r="11" spans="1:75" ht="16.5">
      <c r="A11" s="1776" t="str">
        <f>IF(G12&lt;&gt;"", "  [　昇降機の概要　] 　           （番号　２　）", "")</f>
        <v/>
      </c>
      <c r="B11" s="1776"/>
      <c r="C11" s="1776"/>
      <c r="D11" s="1776"/>
      <c r="E11" s="1776"/>
      <c r="F11" s="1776"/>
      <c r="G11" s="1776"/>
      <c r="H11" s="1776"/>
      <c r="I11" s="1776"/>
      <c r="J11" s="1776"/>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6.5">
      <c r="A12" s="936"/>
      <c r="B12" s="906" t="str">
        <f>IF(G12&lt;&gt;"", "[ｲ．　種別]", "")</f>
        <v/>
      </c>
      <c r="C12" s="906"/>
      <c r="D12" s="906"/>
      <c r="E12" s="906"/>
      <c r="F12" s="906"/>
      <c r="G12" s="1744" t="str">
        <f>項目一覧!$C$386</f>
        <v/>
      </c>
      <c r="H12" s="1744"/>
      <c r="I12" s="1744"/>
      <c r="J12" s="1744"/>
      <c r="K12" s="1744"/>
      <c r="L12" s="1744"/>
      <c r="M12" s="1744"/>
      <c r="N12" s="1744"/>
      <c r="O12" s="1744"/>
      <c r="P12" s="1744"/>
      <c r="Q12" s="1744"/>
      <c r="R12" s="1744"/>
      <c r="S12" s="1744"/>
      <c r="T12" s="1744"/>
      <c r="U12" s="1744"/>
      <c r="V12" s="1744"/>
      <c r="W12" s="1744"/>
      <c r="X12" s="1744"/>
      <c r="Y12" s="1744"/>
      <c r="Z12" s="1744"/>
      <c r="AA12" s="1744"/>
      <c r="AB12" s="1744"/>
      <c r="AC12" s="1744"/>
      <c r="AE12" s="1032"/>
      <c r="AF12" s="1033"/>
      <c r="AG12" s="1033"/>
      <c r="AH12" s="1775"/>
      <c r="AI12" s="1775"/>
      <c r="AJ12" s="1775"/>
      <c r="AK12" s="1775"/>
      <c r="AL12" s="1775"/>
      <c r="AM12" s="1775"/>
      <c r="AN12" s="1775"/>
      <c r="AO12" s="1775"/>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6.5">
      <c r="A13" s="936"/>
      <c r="B13" s="906" t="str">
        <f>IF(G13&lt;&gt;"", "[ﾛ．　用途]", "")</f>
        <v/>
      </c>
      <c r="C13" s="906"/>
      <c r="D13" s="906"/>
      <c r="E13" s="906"/>
      <c r="F13" s="906"/>
      <c r="G13" s="1744" t="str">
        <f>項目一覧!$C$387</f>
        <v/>
      </c>
      <c r="H13" s="1744"/>
      <c r="I13" s="1744"/>
      <c r="J13" s="1744"/>
      <c r="K13" s="1744"/>
      <c r="L13" s="1744"/>
      <c r="M13" s="1744"/>
      <c r="N13" s="1744"/>
      <c r="O13" s="1744"/>
      <c r="P13" s="1744"/>
      <c r="Q13" s="1744"/>
      <c r="R13" s="1744"/>
      <c r="S13" s="1744"/>
      <c r="T13" s="1744"/>
      <c r="U13" s="1744"/>
      <c r="V13" s="1744"/>
      <c r="W13" s="1744"/>
      <c r="X13" s="1744"/>
      <c r="Y13" s="1744"/>
      <c r="Z13" s="1744"/>
      <c r="AA13" s="1744"/>
      <c r="AB13" s="1744"/>
      <c r="AC13" s="1744"/>
      <c r="AE13" s="1032"/>
      <c r="AF13" s="1033"/>
      <c r="AG13" s="1033"/>
      <c r="AH13" s="1775"/>
      <c r="AI13" s="1775"/>
      <c r="AJ13" s="1775"/>
      <c r="AK13" s="1775"/>
      <c r="AL13" s="1775"/>
      <c r="AM13" s="1775"/>
      <c r="AN13" s="1775"/>
      <c r="AO13" s="1775"/>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6.5">
      <c r="A14" s="936"/>
      <c r="B14" s="906" t="str">
        <f>IF(ISBLANK('確認申請書（建築）入力'!BU346), "", "[ﾊ． 積載荷重]")</f>
        <v/>
      </c>
      <c r="C14" s="906"/>
      <c r="D14" s="906"/>
      <c r="E14" s="906"/>
      <c r="F14" s="906"/>
      <c r="G14" s="960">
        <f>'確認申請書（建築）入力'!BU346</f>
        <v>0</v>
      </c>
      <c r="H14" s="938" t="str">
        <f>IF(ISBLANK('確認申請書（建築）入力'!BU346), "", "N")</f>
        <v/>
      </c>
      <c r="I14" s="938"/>
      <c r="J14" s="938"/>
      <c r="L14" s="938"/>
      <c r="M14" s="938"/>
      <c r="N14" s="938"/>
      <c r="O14" s="938"/>
      <c r="P14" s="938"/>
      <c r="Q14" s="938"/>
      <c r="R14" s="938"/>
      <c r="S14" s="938"/>
      <c r="T14" s="938"/>
      <c r="U14" s="938"/>
      <c r="V14" s="938"/>
      <c r="W14" s="938"/>
      <c r="X14" s="938"/>
      <c r="Y14" s="938"/>
      <c r="Z14" s="938"/>
      <c r="AA14" s="938"/>
      <c r="AB14" s="938"/>
      <c r="AC14" s="938"/>
      <c r="AE14" s="1032"/>
      <c r="AF14" s="1033"/>
      <c r="AG14" s="1033"/>
      <c r="AH14" s="1775"/>
      <c r="AI14" s="1775"/>
      <c r="AJ14" s="1775"/>
      <c r="AK14" s="1775"/>
      <c r="AL14" s="1775"/>
      <c r="AM14" s="1775"/>
      <c r="AN14" s="1775"/>
      <c r="AO14" s="1775"/>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6.5">
      <c r="A15" s="936"/>
      <c r="B15" s="906" t="str">
        <f>IF(ISBLANK('確認申請書（建築）入力'!BU347), "", "[ﾆ．　最大定員]")</f>
        <v/>
      </c>
      <c r="C15" s="906"/>
      <c r="D15" s="906"/>
      <c r="E15" s="906"/>
      <c r="F15" s="906"/>
      <c r="G15" s="960">
        <f>'確認申請書（建築）入力'!BU347</f>
        <v>0</v>
      </c>
      <c r="H15" s="938" t="str">
        <f>IF(ISBLANK('確認申請書（建築）入力'!BU346), "", "人")</f>
        <v/>
      </c>
      <c r="I15" s="938"/>
      <c r="J15" s="938"/>
      <c r="L15" s="938"/>
      <c r="M15" s="938"/>
      <c r="N15" s="938"/>
      <c r="O15" s="938"/>
      <c r="P15" s="938"/>
      <c r="Q15" s="938"/>
      <c r="R15" s="938"/>
      <c r="S15" s="938"/>
      <c r="T15" s="938"/>
      <c r="U15" s="938"/>
      <c r="V15" s="938"/>
      <c r="W15" s="938"/>
      <c r="X15" s="938"/>
      <c r="Y15" s="938"/>
      <c r="Z15" s="938"/>
      <c r="AA15" s="938"/>
      <c r="AB15" s="938"/>
      <c r="AC15" s="938"/>
      <c r="AE15" s="1032"/>
      <c r="AF15" s="1033"/>
      <c r="AG15" s="1033"/>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1775"/>
      <c r="BG15" s="1775"/>
      <c r="BH15" s="906"/>
      <c r="BI15" s="906"/>
      <c r="BJ15" s="906"/>
    </row>
    <row r="16" spans="1:75" ht="16.5">
      <c r="A16" s="936"/>
      <c r="B16" s="906" t="str">
        <f>IF(ISBLANK('確認申請書（建築）入力'!BU348), "", "[ﾎ．　定格速度]")</f>
        <v/>
      </c>
      <c r="C16" s="906"/>
      <c r="D16" s="906"/>
      <c r="E16" s="906"/>
      <c r="F16" s="906"/>
      <c r="G16" s="960">
        <f>'確認申請書（建築）入力'!BU348</f>
        <v>0</v>
      </c>
      <c r="H16" s="938" t="str">
        <f>IF(ISBLANK('確認申請書（建築）入力'!BU346), "", "ｍ/分")</f>
        <v/>
      </c>
      <c r="I16" s="938"/>
      <c r="J16" s="938"/>
      <c r="L16" s="938"/>
      <c r="M16" s="938"/>
      <c r="N16" s="938"/>
      <c r="O16" s="938"/>
      <c r="P16" s="938"/>
      <c r="Q16" s="938"/>
      <c r="R16" s="938"/>
      <c r="S16" s="938"/>
      <c r="T16" s="938"/>
      <c r="U16" s="938"/>
      <c r="V16" s="938"/>
      <c r="W16" s="938"/>
      <c r="X16" s="938"/>
      <c r="Y16" s="938"/>
      <c r="Z16" s="938"/>
      <c r="AA16" s="938"/>
      <c r="AB16" s="938"/>
      <c r="AC16" s="938"/>
      <c r="AE16" s="1032"/>
      <c r="AF16" s="1033"/>
      <c r="AG16" s="1033"/>
      <c r="AH16" s="1775"/>
      <c r="AI16" s="1775"/>
      <c r="AJ16" s="1775"/>
      <c r="AK16" s="1775"/>
      <c r="AL16" s="1775"/>
      <c r="AM16" s="1775"/>
      <c r="AN16" s="1775"/>
      <c r="AO16" s="1775"/>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6.5">
      <c r="A17" s="936"/>
      <c r="B17" s="906" t="str">
        <f>IF(ISBLANK('確認申請書（建築）入力'!BU349), "", "[ﾍ．　その他必要な事項]")</f>
        <v/>
      </c>
      <c r="C17" s="906"/>
      <c r="D17" s="906"/>
      <c r="E17" s="906"/>
      <c r="F17" s="906"/>
      <c r="G17" s="960">
        <f>'確認申請書（建築）入力'!BU349</f>
        <v>0</v>
      </c>
      <c r="H17" s="906"/>
      <c r="I17" s="1035"/>
      <c r="J17" s="1035"/>
      <c r="K17" s="1035"/>
      <c r="L17" s="1035"/>
      <c r="M17" s="1035"/>
      <c r="N17" s="1035"/>
      <c r="O17" s="1035"/>
      <c r="P17" s="1035"/>
      <c r="Q17" s="1035"/>
      <c r="R17" s="1035"/>
      <c r="S17" s="1035"/>
      <c r="T17" s="1035"/>
      <c r="U17" s="1035"/>
      <c r="V17" s="1035"/>
      <c r="W17" s="1035"/>
      <c r="X17" s="1035"/>
      <c r="Y17" s="1035"/>
      <c r="Z17" s="1035"/>
      <c r="AA17" s="1035"/>
      <c r="AB17" s="1035"/>
      <c r="AC17" s="1035"/>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6.5">
      <c r="A18" s="936"/>
      <c r="B18" s="906"/>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6.5">
      <c r="A19" s="936"/>
      <c r="B19" s="906"/>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75"/>
      <c r="AI19" s="1775"/>
      <c r="AJ19" s="1775"/>
      <c r="AK19" s="1775"/>
      <c r="AL19" s="1775"/>
      <c r="AM19" s="1775"/>
      <c r="AN19" s="1775"/>
      <c r="AO19" s="1775"/>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6.5">
      <c r="A20" s="936"/>
      <c r="B20" s="906"/>
      <c r="C20" s="906"/>
      <c r="D20" s="906"/>
      <c r="E20" s="906"/>
      <c r="F20" s="906"/>
      <c r="G20" s="906"/>
      <c r="H20" s="906"/>
      <c r="I20" s="938"/>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75"/>
      <c r="AI20" s="1775"/>
      <c r="AJ20" s="1775"/>
      <c r="AK20" s="1775"/>
      <c r="AL20" s="1775"/>
      <c r="AM20" s="1775"/>
      <c r="AN20" s="1775"/>
      <c r="AO20" s="1775"/>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6.5">
      <c r="A21" s="936"/>
      <c r="B21" s="906"/>
      <c r="C21" s="906"/>
      <c r="D21" s="906"/>
      <c r="E21" s="906"/>
      <c r="F21" s="906"/>
      <c r="G21" s="906"/>
      <c r="H21" s="906"/>
      <c r="I21" s="938"/>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75"/>
      <c r="AI21" s="1775"/>
      <c r="AJ21" s="1775"/>
      <c r="AK21" s="1775"/>
      <c r="AL21" s="1775"/>
      <c r="AM21" s="1775"/>
      <c r="AN21" s="1775"/>
      <c r="AO21" s="1775"/>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6.5">
      <c r="A22" s="936"/>
      <c r="B22" s="906"/>
      <c r="C22" s="906"/>
      <c r="D22" s="906"/>
      <c r="E22" s="906"/>
      <c r="F22" s="906"/>
      <c r="G22" s="906"/>
      <c r="H22" s="906"/>
      <c r="I22" s="1036"/>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906"/>
    </row>
    <row r="23" spans="1:60" ht="16.5">
      <c r="A23" s="936"/>
      <c r="B23" s="906"/>
      <c r="C23" s="906"/>
      <c r="D23" s="906"/>
      <c r="E23" s="906"/>
      <c r="F23" s="906"/>
      <c r="G23" s="906"/>
      <c r="H23" s="906"/>
      <c r="I23" s="1036"/>
      <c r="J23" s="906"/>
      <c r="K23" s="906"/>
      <c r="L23" s="906"/>
      <c r="M23" s="906"/>
      <c r="N23" s="906"/>
      <c r="O23" s="906"/>
      <c r="P23" s="906"/>
      <c r="Q23" s="906"/>
      <c r="R23" s="906"/>
      <c r="S23" s="906"/>
      <c r="T23" s="906"/>
      <c r="U23" s="906"/>
      <c r="V23" s="906"/>
      <c r="W23" s="906"/>
      <c r="X23" s="906"/>
      <c r="Y23" s="906"/>
      <c r="Z23" s="906"/>
      <c r="AA23" s="906"/>
      <c r="AB23" s="906"/>
      <c r="AC23" s="906"/>
      <c r="AE23" s="1032"/>
      <c r="AF23" s="1033"/>
      <c r="AG23" s="1033"/>
      <c r="AH23" s="1775"/>
      <c r="AI23" s="1775"/>
      <c r="AJ23" s="1775"/>
      <c r="AK23" s="1775"/>
      <c r="AL23" s="1775"/>
      <c r="AM23" s="1775"/>
      <c r="AN23" s="1775"/>
      <c r="AO23" s="1775"/>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22">
    <mergeCell ref="AH9:AO9"/>
    <mergeCell ref="T1:W1"/>
    <mergeCell ref="AH5:AO5"/>
    <mergeCell ref="AH6:AO6"/>
    <mergeCell ref="AH7:AO7"/>
    <mergeCell ref="AH8:BG8"/>
    <mergeCell ref="G5:AC5"/>
    <mergeCell ref="G6:AC6"/>
    <mergeCell ref="AH22:BG22"/>
    <mergeCell ref="AH23:AO23"/>
    <mergeCell ref="AH10:AO10"/>
    <mergeCell ref="AH12:AO12"/>
    <mergeCell ref="AH13:AO13"/>
    <mergeCell ref="AH14:AO14"/>
    <mergeCell ref="AH15:BG15"/>
    <mergeCell ref="AH16:AO16"/>
    <mergeCell ref="AH19:AO19"/>
    <mergeCell ref="A11:J11"/>
    <mergeCell ref="G12:AC12"/>
    <mergeCell ref="G13:AC13"/>
    <mergeCell ref="AH20:AO20"/>
    <mergeCell ref="AH21:AO21"/>
  </mergeCells>
  <phoneticPr fontId="2"/>
  <conditionalFormatting sqref="A17:AC17">
    <cfRule type="expression" dxfId="19" priority="1">
      <formula>$G$12&lt;&gt;""</formula>
    </cfRule>
  </conditionalFormatting>
  <hyperlinks>
    <hyperlink ref="T1:W1" location="作業メニュー!A1" display="作業メニュー" xr:uid="{69587707-4AD2-4ECF-B20A-8E6D083503F5}"/>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74"/>
  <sheetViews>
    <sheetView topLeftCell="A241" workbookViewId="0"/>
  </sheetViews>
  <sheetFormatPr defaultColWidth="3.25" defaultRowHeight="13"/>
  <cols>
    <col min="1" max="7" width="3.25" style="904"/>
    <col min="8" max="8" width="4.5" style="904" bestFit="1" customWidth="1"/>
    <col min="9" max="16384" width="3.25" style="904"/>
  </cols>
  <sheetData>
    <row r="1" spans="1:32" s="1050" customFormat="1" ht="38.25" customHeight="1" thickBot="1">
      <c r="A1" s="1049" t="s">
        <v>52</v>
      </c>
      <c r="P1" s="1784" t="s">
        <v>64</v>
      </c>
      <c r="Q1" s="1785"/>
      <c r="R1" s="1785"/>
      <c r="S1" s="1785"/>
      <c r="X1" s="1051"/>
      <c r="AD1" s="900"/>
      <c r="AE1" s="1052" t="s">
        <v>3196</v>
      </c>
    </row>
    <row r="2" spans="1:32" ht="6.75" customHeight="1" thickTop="1"/>
    <row r="3" spans="1:32" ht="12" customHeight="1">
      <c r="A3" s="1053"/>
      <c r="B3" s="1054" t="s">
        <v>529</v>
      </c>
      <c r="M3" s="1786" t="s">
        <v>539</v>
      </c>
      <c r="N3" s="1055"/>
      <c r="O3" s="1056"/>
      <c r="P3" s="1056"/>
      <c r="Q3" s="1056"/>
      <c r="R3" s="1056"/>
      <c r="S3" s="1056"/>
      <c r="T3" s="1057"/>
      <c r="U3" s="1789" t="s">
        <v>528</v>
      </c>
      <c r="V3" s="1751"/>
      <c r="W3" s="1751"/>
      <c r="X3" s="1751"/>
      <c r="Y3" s="1751"/>
      <c r="Z3" s="1751"/>
      <c r="AA3" s="1790"/>
    </row>
    <row r="4" spans="1:32" ht="12.75" customHeight="1">
      <c r="B4" s="1794" t="s">
        <v>3023</v>
      </c>
      <c r="C4" s="1794"/>
      <c r="D4" s="1794"/>
      <c r="E4" s="1794"/>
      <c r="F4" s="1794"/>
      <c r="G4" s="1794"/>
      <c r="H4" s="1794"/>
      <c r="I4" s="1794"/>
      <c r="J4" s="1794"/>
      <c r="K4" s="1794"/>
      <c r="L4" s="1795"/>
      <c r="M4" s="1787"/>
      <c r="U4" s="1791"/>
      <c r="V4" s="1729"/>
      <c r="W4" s="1729"/>
      <c r="X4" s="1729"/>
      <c r="Y4" s="1729"/>
      <c r="Z4" s="1729"/>
      <c r="AA4" s="1792"/>
    </row>
    <row r="5" spans="1:32" ht="17.25" customHeight="1">
      <c r="B5" s="1794"/>
      <c r="C5" s="1794"/>
      <c r="D5" s="1794"/>
      <c r="E5" s="1794"/>
      <c r="F5" s="1794"/>
      <c r="G5" s="1794"/>
      <c r="H5" s="1794"/>
      <c r="I5" s="1794"/>
      <c r="J5" s="1794"/>
      <c r="K5" s="1794"/>
      <c r="L5" s="1795"/>
      <c r="M5" s="1787"/>
      <c r="U5" s="1789" t="s">
        <v>2808</v>
      </c>
      <c r="V5" s="1751"/>
      <c r="W5" s="1751"/>
      <c r="X5" s="1751"/>
      <c r="Y5" s="1751"/>
      <c r="Z5" s="1751"/>
      <c r="AA5" s="1790"/>
    </row>
    <row r="6" spans="1:32" ht="22.5" customHeight="1">
      <c r="B6" s="1794"/>
      <c r="C6" s="1794"/>
      <c r="D6" s="1794"/>
      <c r="E6" s="1794"/>
      <c r="F6" s="1794"/>
      <c r="G6" s="1794"/>
      <c r="H6" s="1794"/>
      <c r="I6" s="1794"/>
      <c r="J6" s="1794"/>
      <c r="K6" s="1794"/>
      <c r="L6" s="1795"/>
      <c r="M6" s="1787"/>
      <c r="U6" s="1791"/>
      <c r="V6" s="1729"/>
      <c r="W6" s="1729"/>
      <c r="X6" s="1729"/>
      <c r="Y6" s="1729"/>
      <c r="Z6" s="1729"/>
      <c r="AA6" s="1792"/>
    </row>
    <row r="7" spans="1:32" ht="35.25" customHeight="1">
      <c r="M7" s="1787"/>
      <c r="U7" s="1060" t="s">
        <v>527</v>
      </c>
      <c r="V7" s="976"/>
      <c r="W7" s="1061"/>
      <c r="X7" s="1061"/>
      <c r="Y7" s="1061"/>
      <c r="Z7" s="1062"/>
      <c r="AA7" s="1063"/>
    </row>
    <row r="8" spans="1:32" ht="20.25" customHeight="1">
      <c r="M8" s="1788"/>
      <c r="N8" s="974"/>
      <c r="O8" s="974"/>
      <c r="P8" s="974"/>
      <c r="Q8" s="974"/>
      <c r="R8" s="974"/>
      <c r="S8" s="974"/>
      <c r="T8" s="1059"/>
      <c r="U8" s="1058" t="s">
        <v>526</v>
      </c>
      <c r="V8" s="974"/>
      <c r="W8" s="974"/>
      <c r="X8" s="974"/>
      <c r="Y8" s="974"/>
      <c r="Z8" s="1064"/>
      <c r="AA8" s="1065" t="s">
        <v>111</v>
      </c>
    </row>
    <row r="9" spans="1:32" ht="18" customHeight="1"/>
    <row r="10" spans="1:32" ht="18" customHeight="1"/>
    <row r="11" spans="1:32" ht="18" customHeight="1">
      <c r="A11" s="1098" t="s">
        <v>525</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row>
    <row r="12" spans="1:32" ht="18" customHeight="1">
      <c r="A12" s="935"/>
      <c r="B12" s="935" t="s">
        <v>433</v>
      </c>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row>
    <row r="13" spans="1:32" ht="18" customHeight="1">
      <c r="A13" s="936" t="s">
        <v>200</v>
      </c>
      <c r="B13" s="906" t="s">
        <v>432</v>
      </c>
      <c r="C13" s="906"/>
      <c r="D13" s="906"/>
      <c r="E13" s="906"/>
      <c r="F13" s="906"/>
      <c r="G13" s="906"/>
      <c r="H13" s="906"/>
      <c r="I13" s="906"/>
      <c r="J13" s="906"/>
      <c r="K13" s="906"/>
      <c r="L13" s="906"/>
      <c r="M13" s="906"/>
      <c r="N13" s="906"/>
      <c r="O13" s="906"/>
      <c r="P13" s="906"/>
      <c r="Q13" s="906"/>
      <c r="R13" s="906"/>
      <c r="S13" s="906"/>
      <c r="T13" s="906"/>
      <c r="U13" s="937"/>
      <c r="V13" s="937"/>
      <c r="W13" s="937"/>
      <c r="X13" s="937"/>
      <c r="Y13" s="937"/>
      <c r="Z13" s="937"/>
      <c r="AA13" s="937"/>
      <c r="AE13" s="1067" t="s">
        <v>538</v>
      </c>
    </row>
    <row r="14" spans="1:32" ht="18" customHeight="1">
      <c r="A14" s="936"/>
      <c r="B14" s="906" t="s">
        <v>431</v>
      </c>
      <c r="C14" s="906"/>
      <c r="D14" s="906"/>
      <c r="E14" s="906"/>
      <c r="F14" s="906"/>
      <c r="G14" s="906"/>
      <c r="H14" s="906" t="str">
        <f>IF(項目一覧!$C$21=0,"",項目一覧!$C$21&amp;"  ")&amp;IF(項目一覧!$C$5=0,"",項目一覧!$C$5)</f>
        <v xml:space="preserve">  </v>
      </c>
      <c r="J14" s="906"/>
      <c r="K14" s="906"/>
      <c r="L14" s="906"/>
      <c r="M14" s="906"/>
      <c r="N14" s="906" t="str">
        <f>IF(項目一覧!$C$174=0,"",項目一覧!$C$174&amp;"  ")</f>
        <v xml:space="preserve">  </v>
      </c>
      <c r="O14" s="906"/>
      <c r="P14" s="906"/>
      <c r="Q14" s="906"/>
      <c r="R14" s="906"/>
      <c r="S14" s="906" t="str">
        <f>IF(項目一覧!$C$179=0,"",項目一覧!$C$179&amp;"  ")</f>
        <v xml:space="preserve">  </v>
      </c>
      <c r="T14" s="906"/>
      <c r="U14" s="906"/>
      <c r="V14" s="906"/>
      <c r="W14" s="906"/>
      <c r="X14" s="906" t="str">
        <f>IF(項目一覧!$C$185=0,"",項目一覧!$C$185&amp;"  ")</f>
        <v xml:space="preserve">  </v>
      </c>
      <c r="Y14" s="906"/>
      <c r="Z14" s="906"/>
      <c r="AA14" s="906"/>
      <c r="AB14" s="906"/>
      <c r="AF14" s="1067" t="s">
        <v>537</v>
      </c>
    </row>
    <row r="15" spans="1:32" ht="18" customHeight="1">
      <c r="A15" s="936"/>
      <c r="B15" s="906" t="s">
        <v>408</v>
      </c>
      <c r="C15" s="906"/>
      <c r="D15" s="906"/>
      <c r="E15" s="906"/>
      <c r="F15" s="906"/>
      <c r="G15" s="906"/>
      <c r="H15" s="906" t="str">
        <f>IF(項目一覧!$C$183=0,"",項目一覧!$C$183&amp;"  ")&amp;IF(項目一覧!$C$4=0,"",項目一覧!$C$4)</f>
        <v xml:space="preserve">  </v>
      </c>
      <c r="J15" s="906"/>
      <c r="K15" s="906"/>
      <c r="L15" s="906"/>
      <c r="M15" s="906"/>
      <c r="N15" s="906" t="str">
        <f>IF(項目一覧!$C$173=0,"",項目一覧!$C$173&amp;"  ")</f>
        <v xml:space="preserve">  </v>
      </c>
      <c r="O15" s="906"/>
      <c r="R15" s="906"/>
      <c r="S15" s="906" t="str">
        <f>IF(項目一覧!$C$178=0,"",項目一覧!$C$178&amp;"  ")</f>
        <v xml:space="preserve">  </v>
      </c>
      <c r="T15" s="906"/>
      <c r="U15" s="906"/>
      <c r="V15" s="906"/>
      <c r="X15" s="906" t="str">
        <f>IF(項目一覧!$C$184=0,"",項目一覧!$C$184&amp;"  ")</f>
        <v xml:space="preserve">  </v>
      </c>
      <c r="Y15" s="906"/>
      <c r="Z15" s="906"/>
      <c r="AA15" s="906"/>
      <c r="AB15" s="906"/>
    </row>
    <row r="16" spans="1:32" ht="18" customHeight="1">
      <c r="A16" s="936"/>
      <c r="B16" s="906" t="s">
        <v>399</v>
      </c>
      <c r="C16" s="906"/>
      <c r="D16" s="906"/>
      <c r="E16" s="906"/>
      <c r="F16" s="906"/>
      <c r="G16" s="906"/>
      <c r="H16" s="938" t="str">
        <f>項目一覧!$C$6</f>
        <v/>
      </c>
      <c r="I16" s="939"/>
      <c r="J16" s="938"/>
      <c r="K16" s="938"/>
      <c r="L16" s="938"/>
      <c r="M16" s="938"/>
      <c r="N16" s="938"/>
      <c r="O16" s="938"/>
      <c r="P16" s="938"/>
      <c r="Q16" s="938"/>
      <c r="R16" s="938"/>
      <c r="S16" s="938"/>
      <c r="T16" s="938"/>
      <c r="U16" s="938"/>
      <c r="V16" s="938"/>
      <c r="W16" s="938"/>
      <c r="X16" s="938"/>
      <c r="Y16" s="938"/>
      <c r="Z16" s="938"/>
      <c r="AA16" s="938"/>
      <c r="AB16" s="939"/>
      <c r="AE16" s="1068" t="s">
        <v>536</v>
      </c>
    </row>
    <row r="17" spans="1:32" ht="18" customHeight="1">
      <c r="A17" s="936"/>
      <c r="B17" s="906" t="s">
        <v>430</v>
      </c>
      <c r="C17" s="906"/>
      <c r="D17" s="906"/>
      <c r="E17" s="906"/>
      <c r="F17" s="906"/>
      <c r="G17" s="906"/>
      <c r="H17" s="938" t="str">
        <f>項目一覧!$C$7</f>
        <v/>
      </c>
      <c r="I17" s="963"/>
      <c r="J17" s="963"/>
      <c r="K17" s="963"/>
      <c r="L17" s="963"/>
      <c r="M17" s="963"/>
      <c r="N17" s="963"/>
      <c r="O17" s="963"/>
      <c r="P17" s="963"/>
      <c r="Q17" s="963"/>
      <c r="R17" s="963"/>
      <c r="S17" s="963"/>
      <c r="T17" s="963"/>
      <c r="U17" s="963"/>
      <c r="V17" s="963"/>
      <c r="W17" s="963"/>
      <c r="X17" s="963"/>
      <c r="Y17" s="963"/>
      <c r="Z17" s="963"/>
      <c r="AA17" s="963"/>
      <c r="AB17" s="963"/>
      <c r="AF17" s="1068" t="s">
        <v>535</v>
      </c>
    </row>
    <row r="18" spans="1:32" ht="18" customHeight="1">
      <c r="A18" s="940"/>
      <c r="B18" s="935"/>
      <c r="C18" s="935"/>
      <c r="D18" s="935"/>
      <c r="E18" s="935"/>
      <c r="F18" s="935"/>
      <c r="G18" s="935"/>
      <c r="H18" s="941"/>
      <c r="I18" s="942"/>
      <c r="J18" s="941"/>
      <c r="K18" s="941"/>
      <c r="L18" s="941"/>
      <c r="M18" s="941"/>
      <c r="N18" s="941"/>
      <c r="O18" s="941"/>
      <c r="P18" s="941"/>
      <c r="Q18" s="941"/>
      <c r="R18" s="941"/>
      <c r="S18" s="941"/>
      <c r="T18" s="941"/>
      <c r="U18" s="941"/>
      <c r="V18" s="941"/>
      <c r="W18" s="941"/>
      <c r="X18" s="941"/>
      <c r="Y18" s="941"/>
      <c r="Z18" s="941"/>
      <c r="AA18" s="941"/>
      <c r="AB18" s="939"/>
      <c r="AF18" s="904">
        <f>他の建築主入力!F4</f>
        <v>0</v>
      </c>
    </row>
    <row r="19" spans="1:32" ht="18" customHeight="1">
      <c r="A19" s="936" t="s">
        <v>200</v>
      </c>
      <c r="B19" s="906" t="s">
        <v>429</v>
      </c>
      <c r="C19" s="906"/>
      <c r="D19" s="906"/>
      <c r="E19" s="906"/>
      <c r="F19" s="906"/>
      <c r="G19" s="906"/>
      <c r="H19" s="938"/>
      <c r="I19" s="938"/>
      <c r="J19" s="938"/>
      <c r="K19" s="938"/>
      <c r="L19" s="938"/>
      <c r="M19" s="938"/>
      <c r="N19" s="938"/>
      <c r="O19" s="938"/>
      <c r="P19" s="938"/>
      <c r="Q19" s="938"/>
      <c r="R19" s="938"/>
      <c r="S19" s="938"/>
      <c r="T19" s="938"/>
      <c r="U19" s="938"/>
      <c r="V19" s="938"/>
      <c r="W19" s="938"/>
      <c r="X19" s="938"/>
      <c r="Y19" s="938"/>
      <c r="Z19" s="938"/>
      <c r="AA19" s="938"/>
      <c r="AB19" s="939"/>
      <c r="AF19" s="904">
        <f>他の建築主入力!F5</f>
        <v>0</v>
      </c>
    </row>
    <row r="20" spans="1:32" ht="18" customHeight="1">
      <c r="A20" s="936"/>
      <c r="B20" s="906" t="s">
        <v>409</v>
      </c>
      <c r="C20" s="906"/>
      <c r="D20" s="906"/>
      <c r="E20" s="906"/>
      <c r="F20" s="906"/>
      <c r="G20" s="906"/>
      <c r="H20" s="944" t="str">
        <f>IF(項目一覧!$C$9=0,"","("&amp;項目一覧!$C$9&amp;") 建築士  （"&amp;項目一覧!$C$10&amp;"）登録　第　 "&amp;項目一覧!$C$11&amp;"　号")</f>
        <v>() 建築士  （）登録　第　 　号</v>
      </c>
      <c r="I20" s="939"/>
      <c r="J20" s="938"/>
      <c r="K20" s="938"/>
      <c r="L20" s="938"/>
      <c r="M20" s="938"/>
      <c r="N20" s="938"/>
      <c r="O20" s="938"/>
      <c r="P20" s="938"/>
      <c r="Q20" s="938"/>
      <c r="R20" s="938"/>
      <c r="S20" s="938"/>
      <c r="T20" s="938"/>
      <c r="U20" s="938"/>
      <c r="V20" s="938"/>
      <c r="W20" s="938"/>
      <c r="X20" s="938"/>
      <c r="Y20" s="938"/>
      <c r="Z20" s="938"/>
      <c r="AA20" s="938"/>
      <c r="AB20" s="939"/>
      <c r="AF20" s="904">
        <f>他の建築主入力!F6</f>
        <v>0</v>
      </c>
    </row>
    <row r="21" spans="1:32" ht="18" customHeight="1">
      <c r="A21" s="936"/>
      <c r="B21" s="906" t="s">
        <v>408</v>
      </c>
      <c r="C21" s="906"/>
      <c r="D21" s="906"/>
      <c r="E21" s="906"/>
      <c r="F21" s="906"/>
      <c r="G21" s="906"/>
      <c r="H21" s="938" t="str">
        <f>項目一覧!$C$12</f>
        <v/>
      </c>
      <c r="I21" s="939"/>
      <c r="J21" s="938"/>
      <c r="K21" s="938"/>
      <c r="L21" s="938"/>
      <c r="M21" s="938"/>
      <c r="N21" s="938"/>
      <c r="O21" s="938"/>
      <c r="P21" s="938"/>
      <c r="Q21" s="938"/>
      <c r="R21" s="938"/>
      <c r="S21" s="938"/>
      <c r="T21" s="938"/>
      <c r="U21" s="938"/>
      <c r="V21" s="938"/>
      <c r="W21" s="938"/>
      <c r="X21" s="938"/>
      <c r="Y21" s="938"/>
      <c r="Z21" s="938"/>
      <c r="AA21" s="938"/>
      <c r="AB21" s="939"/>
      <c r="AF21" s="904">
        <f>他の建築主入力!F7</f>
        <v>0</v>
      </c>
    </row>
    <row r="22" spans="1:32" ht="18" customHeight="1">
      <c r="A22" s="936"/>
      <c r="B22" s="906" t="s">
        <v>407</v>
      </c>
      <c r="C22" s="906"/>
      <c r="D22" s="906"/>
      <c r="E22" s="906"/>
      <c r="F22" s="906"/>
      <c r="G22" s="906"/>
      <c r="H22" s="944" t="str">
        <f>IF(項目一覧!$C$13=0,"","("&amp;項目一覧!$C$13&amp;") 建築士事務所  （"&amp;項目一覧!$C$14&amp;"）知事登録　第　 "&amp;項目一覧!$C$15&amp;"　号")</f>
        <v>() 建築士事務所  （）知事登録　第　 　号</v>
      </c>
      <c r="I22" s="939"/>
      <c r="J22" s="938"/>
      <c r="K22" s="938"/>
      <c r="L22" s="938"/>
      <c r="M22" s="938"/>
      <c r="N22" s="938"/>
      <c r="O22" s="938"/>
      <c r="P22" s="938"/>
      <c r="Q22" s="938"/>
      <c r="R22" s="938"/>
      <c r="S22" s="938"/>
      <c r="T22" s="938"/>
      <c r="U22" s="938"/>
      <c r="V22" s="938"/>
      <c r="W22" s="938"/>
      <c r="X22" s="938"/>
      <c r="Y22" s="938"/>
      <c r="Z22" s="938"/>
      <c r="AA22" s="938"/>
      <c r="AB22" s="939"/>
      <c r="AF22" s="1068" t="s">
        <v>534</v>
      </c>
    </row>
    <row r="23" spans="1:32" ht="18" customHeight="1">
      <c r="A23" s="936"/>
      <c r="B23" s="906"/>
      <c r="C23" s="906"/>
      <c r="D23" s="906"/>
      <c r="E23" s="906"/>
      <c r="F23" s="906"/>
      <c r="G23" s="906"/>
      <c r="H23" s="938" t="str">
        <f>項目一覧!$C$16</f>
        <v/>
      </c>
      <c r="I23" s="939"/>
      <c r="J23" s="938"/>
      <c r="K23" s="938"/>
      <c r="L23" s="938"/>
      <c r="M23" s="938"/>
      <c r="N23" s="938"/>
      <c r="O23" s="938"/>
      <c r="P23" s="938"/>
      <c r="Q23" s="938"/>
      <c r="R23" s="938"/>
      <c r="S23" s="938"/>
      <c r="T23" s="938"/>
      <c r="U23" s="938"/>
      <c r="V23" s="938"/>
      <c r="W23" s="938"/>
      <c r="X23" s="938"/>
      <c r="Y23" s="938"/>
      <c r="Z23" s="938"/>
      <c r="AA23" s="938"/>
      <c r="AB23" s="939"/>
      <c r="AF23" s="904">
        <f>他の建築主入力!F12</f>
        <v>0</v>
      </c>
    </row>
    <row r="24" spans="1:32" ht="18" customHeight="1">
      <c r="A24" s="936"/>
      <c r="B24" s="906" t="s">
        <v>406</v>
      </c>
      <c r="C24" s="906"/>
      <c r="D24" s="906"/>
      <c r="E24" s="906"/>
      <c r="F24" s="906"/>
      <c r="G24" s="906"/>
      <c r="H24" s="938" t="str">
        <f>項目一覧!$C$17</f>
        <v/>
      </c>
      <c r="I24" s="939"/>
      <c r="J24" s="938"/>
      <c r="K24" s="938"/>
      <c r="L24" s="938"/>
      <c r="M24" s="938"/>
      <c r="N24" s="938"/>
      <c r="O24" s="938"/>
      <c r="P24" s="938"/>
      <c r="Q24" s="938"/>
      <c r="R24" s="938"/>
      <c r="S24" s="938"/>
      <c r="T24" s="938"/>
      <c r="U24" s="938"/>
      <c r="V24" s="938"/>
      <c r="W24" s="938"/>
      <c r="X24" s="938"/>
      <c r="Y24" s="938"/>
      <c r="Z24" s="938"/>
      <c r="AA24" s="938"/>
      <c r="AB24" s="939"/>
      <c r="AF24" s="904">
        <f>他の建築主入力!F13</f>
        <v>0</v>
      </c>
    </row>
    <row r="25" spans="1:32" ht="18" customHeight="1">
      <c r="A25" s="936"/>
      <c r="B25" s="906" t="s">
        <v>405</v>
      </c>
      <c r="C25" s="906"/>
      <c r="D25" s="906"/>
      <c r="E25" s="906"/>
      <c r="F25" s="906"/>
      <c r="G25" s="906"/>
      <c r="H25" s="1707" t="str">
        <f>項目一覧!$C$18</f>
        <v/>
      </c>
      <c r="I25" s="1707"/>
      <c r="J25" s="1707"/>
      <c r="K25" s="1707"/>
      <c r="L25" s="1707"/>
      <c r="M25" s="1707"/>
      <c r="N25" s="1707"/>
      <c r="O25" s="1707"/>
      <c r="P25" s="1707"/>
      <c r="Q25" s="1707"/>
      <c r="R25" s="1707"/>
      <c r="S25" s="1707"/>
      <c r="T25" s="1707"/>
      <c r="U25" s="1707"/>
      <c r="V25" s="1707"/>
      <c r="W25" s="1707"/>
      <c r="X25" s="1707"/>
      <c r="Y25" s="1707"/>
      <c r="Z25" s="1707"/>
      <c r="AA25" s="1707"/>
      <c r="AB25" s="1707"/>
      <c r="AF25" s="904">
        <f>他の建築主入力!F14</f>
        <v>0</v>
      </c>
    </row>
    <row r="26" spans="1:32" ht="18" customHeight="1">
      <c r="A26" s="940"/>
      <c r="B26" s="935" t="s">
        <v>404</v>
      </c>
      <c r="C26" s="935"/>
      <c r="D26" s="935"/>
      <c r="E26" s="935"/>
      <c r="F26" s="935"/>
      <c r="G26" s="935"/>
      <c r="H26" s="941" t="str">
        <f>項目一覧!$C$19</f>
        <v/>
      </c>
      <c r="I26" s="942"/>
      <c r="J26" s="941"/>
      <c r="K26" s="941"/>
      <c r="L26" s="941"/>
      <c r="M26" s="941"/>
      <c r="N26" s="941"/>
      <c r="O26" s="941"/>
      <c r="P26" s="941"/>
      <c r="Q26" s="941"/>
      <c r="R26" s="941"/>
      <c r="S26" s="941"/>
      <c r="T26" s="941"/>
      <c r="U26" s="941"/>
      <c r="V26" s="941"/>
      <c r="W26" s="941"/>
      <c r="X26" s="941"/>
      <c r="Y26" s="941"/>
      <c r="Z26" s="941"/>
      <c r="AA26" s="941"/>
      <c r="AB26" s="939"/>
      <c r="AF26" s="904">
        <f>他の建築主入力!F15</f>
        <v>0</v>
      </c>
    </row>
    <row r="27" spans="1:32" ht="18" customHeight="1">
      <c r="A27" s="936" t="s">
        <v>200</v>
      </c>
      <c r="B27" s="906" t="s">
        <v>428</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1068" t="s">
        <v>533</v>
      </c>
    </row>
    <row r="28" spans="1:32" ht="18" customHeight="1">
      <c r="A28" s="936"/>
      <c r="B28" s="906" t="s">
        <v>427</v>
      </c>
      <c r="C28" s="906"/>
      <c r="D28" s="906"/>
      <c r="E28" s="906"/>
      <c r="F28" s="906"/>
      <c r="G28" s="906"/>
      <c r="H28" s="938"/>
      <c r="I28" s="938"/>
      <c r="J28" s="938"/>
      <c r="K28" s="938"/>
      <c r="L28" s="938"/>
      <c r="M28" s="938"/>
      <c r="N28" s="938"/>
      <c r="O28" s="938"/>
      <c r="P28" s="938"/>
      <c r="Q28" s="938"/>
      <c r="R28" s="938"/>
      <c r="S28" s="938"/>
      <c r="T28" s="938"/>
      <c r="U28" s="938"/>
      <c r="V28" s="938"/>
      <c r="W28" s="938"/>
      <c r="X28" s="938"/>
      <c r="Y28" s="938"/>
      <c r="Z28" s="938"/>
      <c r="AA28" s="938"/>
      <c r="AB28" s="939"/>
      <c r="AF28" s="904">
        <f>他の建築主入力!F20</f>
        <v>0</v>
      </c>
    </row>
    <row r="29" spans="1:32" ht="18" customHeight="1">
      <c r="A29" s="936"/>
      <c r="B29" s="906" t="s">
        <v>409</v>
      </c>
      <c r="C29" s="906"/>
      <c r="D29" s="906"/>
      <c r="E29" s="906"/>
      <c r="F29" s="906"/>
      <c r="G29" s="906"/>
      <c r="H29" s="944" t="str">
        <f>IF(項目一覧!$C$22=0,"","("&amp;項目一覧!$C$22&amp;") 建築士  （"&amp;項目一覧!$C$23&amp;"）登録　第　 "&amp;項目一覧!$C$24&amp;"　号")</f>
        <v>() 建築士  （）登録　第　 　号</v>
      </c>
      <c r="I29" s="939"/>
      <c r="J29" s="938"/>
      <c r="K29" s="938"/>
      <c r="L29" s="938"/>
      <c r="M29" s="938"/>
      <c r="N29" s="938"/>
      <c r="O29" s="938"/>
      <c r="P29" s="938"/>
      <c r="Q29" s="938"/>
      <c r="R29" s="938"/>
      <c r="S29" s="938"/>
      <c r="T29" s="938"/>
      <c r="U29" s="938"/>
      <c r="V29" s="938"/>
      <c r="W29" s="938"/>
      <c r="X29" s="938"/>
      <c r="Y29" s="938"/>
      <c r="Z29" s="938"/>
      <c r="AA29" s="938"/>
      <c r="AB29" s="939"/>
      <c r="AF29" s="904">
        <f>他の建築主入力!F21</f>
        <v>0</v>
      </c>
    </row>
    <row r="30" spans="1:32" ht="18" customHeight="1">
      <c r="A30" s="936"/>
      <c r="B30" s="906" t="s">
        <v>408</v>
      </c>
      <c r="C30" s="906"/>
      <c r="D30" s="906"/>
      <c r="E30" s="906"/>
      <c r="F30" s="906"/>
      <c r="G30" s="906"/>
      <c r="H30" s="938" t="str">
        <f>項目一覧!$C$25</f>
        <v/>
      </c>
      <c r="I30" s="939"/>
      <c r="J30" s="938"/>
      <c r="K30" s="938"/>
      <c r="L30" s="938"/>
      <c r="M30" s="938"/>
      <c r="N30" s="938"/>
      <c r="O30" s="938"/>
      <c r="P30" s="938"/>
      <c r="Q30" s="938"/>
      <c r="R30" s="938"/>
      <c r="S30" s="938"/>
      <c r="T30" s="938"/>
      <c r="U30" s="938"/>
      <c r="V30" s="938"/>
      <c r="W30" s="938"/>
      <c r="X30" s="938"/>
      <c r="Y30" s="938"/>
      <c r="Z30" s="938"/>
      <c r="AA30" s="938"/>
      <c r="AB30" s="939"/>
      <c r="AF30" s="904">
        <f>他の建築主入力!F22</f>
        <v>0</v>
      </c>
    </row>
    <row r="31" spans="1:32" ht="18" customHeight="1">
      <c r="A31" s="945"/>
      <c r="B31" s="906" t="s">
        <v>407</v>
      </c>
      <c r="C31" s="906"/>
      <c r="D31" s="906"/>
      <c r="E31" s="906"/>
      <c r="F31" s="906"/>
      <c r="G31" s="906"/>
      <c r="H31" s="944" t="str">
        <f>IF(項目一覧!$C$27=0,"","("&amp;項目一覧!$C$27&amp;") 建築士事務所  （"&amp;項目一覧!$C$28&amp;"）知事登録　第　 "&amp;項目一覧!$C$29&amp;"　号")</f>
        <v>() 建築士事務所  （）知事登録　第　 　号</v>
      </c>
      <c r="I31" s="939"/>
      <c r="J31" s="938"/>
      <c r="K31" s="938"/>
      <c r="L31" s="938"/>
      <c r="M31" s="938"/>
      <c r="N31" s="938"/>
      <c r="O31" s="938"/>
      <c r="P31" s="938"/>
      <c r="Q31" s="938"/>
      <c r="R31" s="938"/>
      <c r="S31" s="938"/>
      <c r="T31" s="938"/>
      <c r="U31" s="938"/>
      <c r="V31" s="938"/>
      <c r="W31" s="938"/>
      <c r="X31" s="938"/>
      <c r="Y31" s="938"/>
      <c r="Z31" s="938"/>
      <c r="AA31" s="938"/>
      <c r="AB31" s="939"/>
      <c r="AF31" s="904">
        <f>他の建築主入力!F23</f>
        <v>0</v>
      </c>
    </row>
    <row r="32" spans="1:32" ht="18" customHeight="1">
      <c r="A32" s="945"/>
      <c r="B32" s="906"/>
      <c r="C32" s="906"/>
      <c r="D32" s="906"/>
      <c r="E32" s="906"/>
      <c r="F32" s="906"/>
      <c r="G32" s="906"/>
      <c r="H32" s="938" t="str">
        <f>項目一覧!$C$30</f>
        <v/>
      </c>
      <c r="I32" s="939"/>
      <c r="J32" s="938"/>
      <c r="K32" s="938"/>
      <c r="L32" s="938"/>
      <c r="M32" s="938"/>
      <c r="N32" s="938"/>
      <c r="O32" s="938"/>
      <c r="P32" s="938"/>
      <c r="Q32" s="938"/>
      <c r="R32" s="938"/>
      <c r="S32" s="938"/>
      <c r="T32" s="938"/>
      <c r="U32" s="938"/>
      <c r="V32" s="938"/>
      <c r="W32" s="938"/>
      <c r="X32" s="938"/>
      <c r="Y32" s="938"/>
      <c r="Z32" s="938"/>
      <c r="AA32" s="938"/>
      <c r="AB32" s="939"/>
    </row>
    <row r="33" spans="1:32" ht="18" customHeight="1">
      <c r="A33" s="945"/>
      <c r="B33" s="906" t="s">
        <v>406</v>
      </c>
      <c r="C33" s="906"/>
      <c r="D33" s="906"/>
      <c r="E33" s="906"/>
      <c r="F33" s="906"/>
      <c r="G33" s="906"/>
      <c r="H33" s="938" t="str">
        <f>項目一覧!$C$31</f>
        <v/>
      </c>
      <c r="I33" s="939"/>
      <c r="J33" s="938"/>
      <c r="K33" s="938"/>
      <c r="L33" s="938"/>
      <c r="M33" s="938"/>
      <c r="N33" s="938"/>
      <c r="O33" s="938"/>
      <c r="P33" s="938"/>
      <c r="Q33" s="938"/>
      <c r="R33" s="938"/>
      <c r="S33" s="938"/>
      <c r="T33" s="938"/>
      <c r="U33" s="938"/>
      <c r="V33" s="938"/>
      <c r="W33" s="938"/>
      <c r="X33" s="938"/>
      <c r="Y33" s="938"/>
      <c r="Z33" s="938"/>
      <c r="AA33" s="938"/>
      <c r="AB33" s="939"/>
    </row>
    <row r="34" spans="1:32" ht="18" customHeight="1">
      <c r="A34" s="945"/>
      <c r="B34" s="906" t="s">
        <v>405</v>
      </c>
      <c r="C34" s="906"/>
      <c r="D34" s="906"/>
      <c r="E34" s="906"/>
      <c r="F34" s="906"/>
      <c r="G34" s="906"/>
      <c r="H34" s="1707" t="str">
        <f>項目一覧!$C$32</f>
        <v/>
      </c>
      <c r="I34" s="1707"/>
      <c r="J34" s="1707"/>
      <c r="K34" s="1707"/>
      <c r="L34" s="1707"/>
      <c r="M34" s="1707"/>
      <c r="N34" s="1707"/>
      <c r="O34" s="1707"/>
      <c r="P34" s="1707"/>
      <c r="Q34" s="1707"/>
      <c r="R34" s="1707"/>
      <c r="S34" s="1707"/>
      <c r="T34" s="1707"/>
      <c r="U34" s="1707"/>
      <c r="V34" s="1707"/>
      <c r="W34" s="1707"/>
      <c r="X34" s="1707"/>
      <c r="Y34" s="1707"/>
      <c r="Z34" s="1707"/>
      <c r="AA34" s="1707"/>
      <c r="AB34" s="1707"/>
    </row>
    <row r="35" spans="1:32" ht="18" customHeight="1">
      <c r="A35" s="945"/>
      <c r="B35" s="906" t="s">
        <v>404</v>
      </c>
      <c r="C35" s="906"/>
      <c r="D35" s="906"/>
      <c r="E35" s="906"/>
      <c r="F35" s="906"/>
      <c r="G35" s="906"/>
      <c r="H35" s="938" t="str">
        <f>項目一覧!$C$33</f>
        <v/>
      </c>
      <c r="I35" s="939"/>
      <c r="J35" s="938"/>
      <c r="K35" s="938"/>
      <c r="L35" s="938"/>
      <c r="M35" s="938"/>
      <c r="N35" s="938"/>
      <c r="O35" s="938"/>
      <c r="P35" s="938"/>
      <c r="Q35" s="938"/>
      <c r="R35" s="938"/>
      <c r="S35" s="938"/>
      <c r="T35" s="938"/>
      <c r="U35" s="938"/>
      <c r="V35" s="938"/>
      <c r="W35" s="938"/>
      <c r="X35" s="938"/>
      <c r="Y35" s="938"/>
      <c r="Z35" s="938"/>
      <c r="AA35" s="938"/>
      <c r="AB35" s="939"/>
    </row>
    <row r="36" spans="1:32" ht="18" customHeight="1">
      <c r="A36" s="945"/>
      <c r="B36" s="902" t="s">
        <v>425</v>
      </c>
      <c r="C36" s="906"/>
      <c r="D36" s="906"/>
      <c r="E36" s="906"/>
      <c r="F36" s="906"/>
      <c r="G36" s="906"/>
      <c r="H36" s="938"/>
      <c r="I36" s="938"/>
      <c r="J36" s="1726" t="str">
        <f>項目一覧!$C$35</f>
        <v/>
      </c>
      <c r="K36" s="1726"/>
      <c r="L36" s="1726"/>
      <c r="M36" s="1726"/>
      <c r="N36" s="1726"/>
      <c r="O36" s="1726"/>
      <c r="P36" s="1726"/>
      <c r="Q36" s="1726"/>
      <c r="R36" s="1726"/>
      <c r="S36" s="1726"/>
      <c r="T36" s="1726"/>
      <c r="U36" s="1726"/>
      <c r="V36" s="1726"/>
      <c r="W36" s="1726"/>
      <c r="X36" s="1726"/>
      <c r="Y36" s="1726"/>
      <c r="Z36" s="1726"/>
      <c r="AA36" s="1726"/>
      <c r="AB36" s="938"/>
      <c r="AC36" s="906"/>
    </row>
    <row r="37" spans="1:32" ht="18" customHeight="1">
      <c r="A37" s="945"/>
      <c r="B37" s="902"/>
      <c r="C37" s="906"/>
      <c r="D37" s="906"/>
      <c r="E37" s="906"/>
      <c r="F37" s="906"/>
      <c r="G37" s="906"/>
      <c r="H37" s="938"/>
      <c r="I37" s="938"/>
      <c r="J37" s="1726"/>
      <c r="K37" s="1726"/>
      <c r="L37" s="1726"/>
      <c r="M37" s="1726"/>
      <c r="N37" s="1726"/>
      <c r="O37" s="1726"/>
      <c r="P37" s="1726"/>
      <c r="Q37" s="1726"/>
      <c r="R37" s="1726"/>
      <c r="S37" s="1726"/>
      <c r="T37" s="1726"/>
      <c r="U37" s="1726"/>
      <c r="V37" s="1726"/>
      <c r="W37" s="1726"/>
      <c r="X37" s="1726"/>
      <c r="Y37" s="1726"/>
      <c r="Z37" s="1726"/>
      <c r="AA37" s="1726"/>
      <c r="AB37" s="938"/>
      <c r="AC37" s="906"/>
    </row>
    <row r="38" spans="1:32" ht="18" customHeight="1">
      <c r="A38" s="945"/>
      <c r="B38" s="902" t="s">
        <v>532</v>
      </c>
      <c r="C38" s="906"/>
      <c r="D38" s="906"/>
      <c r="E38" s="906"/>
      <c r="F38" s="906"/>
      <c r="G38" s="906"/>
      <c r="H38" s="938"/>
      <c r="I38" s="939"/>
      <c r="J38" s="938"/>
      <c r="K38" s="938"/>
      <c r="L38" s="938"/>
      <c r="M38" s="938"/>
      <c r="N38" s="938"/>
      <c r="O38" s="938"/>
      <c r="P38" s="938"/>
      <c r="Q38" s="938"/>
      <c r="R38" s="938"/>
      <c r="S38" s="938"/>
      <c r="T38" s="938"/>
      <c r="U38" s="938"/>
      <c r="V38" s="938"/>
      <c r="W38" s="938"/>
      <c r="X38" s="938"/>
      <c r="Y38" s="938"/>
      <c r="Z38" s="938"/>
      <c r="AA38" s="938"/>
      <c r="AB38" s="939"/>
    </row>
    <row r="39" spans="1:32" ht="18" customHeight="1">
      <c r="A39" s="936"/>
      <c r="B39" s="906" t="s">
        <v>409</v>
      </c>
      <c r="C39" s="906"/>
      <c r="D39" s="906"/>
      <c r="E39" s="906"/>
      <c r="F39" s="906"/>
      <c r="G39" s="906"/>
      <c r="H39" s="944" t="str">
        <f>IF(項目一覧!$C$189=0,"","("&amp;項目一覧!$C$189&amp;") 建築士  （"&amp;項目一覧!$C$190&amp;"）登録　第　 "&amp;項目一覧!$C$191&amp;"　号")</f>
        <v>() 建築士  （）登録　第　 　号</v>
      </c>
      <c r="I39" s="939"/>
      <c r="J39" s="938"/>
      <c r="K39" s="938"/>
      <c r="L39" s="938"/>
      <c r="M39" s="938"/>
      <c r="N39" s="938"/>
      <c r="O39" s="938"/>
      <c r="P39" s="938"/>
      <c r="Q39" s="938"/>
      <c r="R39" s="938"/>
      <c r="S39" s="938"/>
      <c r="T39" s="938"/>
      <c r="U39" s="938"/>
      <c r="V39" s="938"/>
      <c r="W39" s="938"/>
      <c r="X39" s="938"/>
      <c r="Y39" s="938"/>
      <c r="Z39" s="938"/>
      <c r="AA39" s="938"/>
      <c r="AB39" s="939"/>
      <c r="AF39" s="904">
        <f>他の建築主入力!F30</f>
        <v>0</v>
      </c>
    </row>
    <row r="40" spans="1:32" ht="18" customHeight="1">
      <c r="A40" s="936"/>
      <c r="B40" s="906" t="s">
        <v>408</v>
      </c>
      <c r="C40" s="906"/>
      <c r="D40" s="906"/>
      <c r="E40" s="906"/>
      <c r="F40" s="906"/>
      <c r="G40" s="906"/>
      <c r="H40" s="938" t="str">
        <f>項目一覧!$C$192</f>
        <v/>
      </c>
      <c r="I40" s="939"/>
      <c r="J40" s="938"/>
      <c r="K40" s="938"/>
      <c r="L40" s="938"/>
      <c r="M40" s="938"/>
      <c r="N40" s="938"/>
      <c r="O40" s="938"/>
      <c r="P40" s="938"/>
      <c r="Q40" s="938"/>
      <c r="R40" s="938"/>
      <c r="S40" s="938"/>
      <c r="T40" s="938"/>
      <c r="U40" s="938"/>
      <c r="V40" s="938"/>
      <c r="W40" s="938"/>
      <c r="X40" s="938"/>
      <c r="Y40" s="938"/>
      <c r="Z40" s="938"/>
      <c r="AA40" s="938"/>
      <c r="AB40" s="939"/>
      <c r="AF40" s="904">
        <f>他の建築主入力!F31</f>
        <v>0</v>
      </c>
    </row>
    <row r="41" spans="1:32" ht="18" customHeight="1">
      <c r="A41" s="945"/>
      <c r="B41" s="906" t="s">
        <v>407</v>
      </c>
      <c r="C41" s="906"/>
      <c r="D41" s="906"/>
      <c r="E41" s="906"/>
      <c r="F41" s="906"/>
      <c r="G41" s="906"/>
      <c r="H41" s="944" t="str">
        <f>IF(項目一覧!$C$194=0,"","("&amp;項目一覧!$C$194&amp;") 建築士事務所  （"&amp;項目一覧!$C$195&amp;"）知事登録　第　 "&amp;項目一覧!$C$196&amp;"　号")</f>
        <v>() 建築士事務所  （）知事登録　第　 　号</v>
      </c>
      <c r="I41" s="939"/>
      <c r="J41" s="938"/>
      <c r="K41" s="938"/>
      <c r="L41" s="938"/>
      <c r="M41" s="938"/>
      <c r="N41" s="938"/>
      <c r="O41" s="938"/>
      <c r="P41" s="938"/>
      <c r="Q41" s="938"/>
      <c r="R41" s="938"/>
      <c r="S41" s="938"/>
      <c r="T41" s="938"/>
      <c r="U41" s="938"/>
      <c r="V41" s="938"/>
      <c r="W41" s="938"/>
      <c r="X41" s="938"/>
      <c r="Y41" s="938"/>
      <c r="Z41" s="938"/>
      <c r="AA41" s="938"/>
      <c r="AB41" s="939"/>
      <c r="AF41" s="904">
        <f>他の建築主入力!F32</f>
        <v>0</v>
      </c>
    </row>
    <row r="42" spans="1:32" ht="18" customHeight="1">
      <c r="A42" s="945"/>
      <c r="B42" s="906"/>
      <c r="C42" s="906"/>
      <c r="D42" s="906"/>
      <c r="E42" s="906"/>
      <c r="F42" s="906"/>
      <c r="G42" s="906"/>
      <c r="H42" s="938" t="str">
        <f>項目一覧!$C$197</f>
        <v/>
      </c>
      <c r="I42" s="939"/>
      <c r="J42" s="938"/>
      <c r="K42" s="938"/>
      <c r="L42" s="938"/>
      <c r="M42" s="938"/>
      <c r="N42" s="938"/>
      <c r="O42" s="938"/>
      <c r="P42" s="938"/>
      <c r="Q42" s="938"/>
      <c r="R42" s="938"/>
      <c r="S42" s="938"/>
      <c r="T42" s="938"/>
      <c r="U42" s="938"/>
      <c r="V42" s="938"/>
      <c r="W42" s="938"/>
      <c r="X42" s="938"/>
      <c r="Y42" s="938"/>
      <c r="Z42" s="938"/>
      <c r="AA42" s="938"/>
      <c r="AB42" s="939"/>
    </row>
    <row r="43" spans="1:32" ht="18" customHeight="1">
      <c r="A43" s="945"/>
      <c r="B43" s="906" t="s">
        <v>406</v>
      </c>
      <c r="C43" s="906"/>
      <c r="D43" s="906"/>
      <c r="E43" s="906"/>
      <c r="F43" s="906"/>
      <c r="G43" s="906"/>
      <c r="H43" s="938" t="str">
        <f>項目一覧!$C$198</f>
        <v/>
      </c>
      <c r="I43" s="939"/>
      <c r="J43" s="938"/>
      <c r="K43" s="938"/>
      <c r="L43" s="938"/>
      <c r="M43" s="938"/>
      <c r="N43" s="938"/>
      <c r="O43" s="938"/>
      <c r="P43" s="938"/>
      <c r="Q43" s="938"/>
      <c r="R43" s="938"/>
      <c r="S43" s="938"/>
      <c r="T43" s="938"/>
      <c r="U43" s="938"/>
      <c r="V43" s="938"/>
      <c r="W43" s="938"/>
      <c r="X43" s="938"/>
      <c r="Y43" s="938"/>
      <c r="Z43" s="938"/>
      <c r="AA43" s="938"/>
      <c r="AB43" s="939"/>
    </row>
    <row r="44" spans="1:32" ht="18" customHeight="1">
      <c r="A44" s="945"/>
      <c r="B44" s="906" t="s">
        <v>405</v>
      </c>
      <c r="C44" s="906"/>
      <c r="D44" s="906"/>
      <c r="E44" s="906"/>
      <c r="F44" s="906"/>
      <c r="G44" s="906"/>
      <c r="H44" s="1707" t="str">
        <f>項目一覧!$C$199</f>
        <v/>
      </c>
      <c r="I44" s="1707"/>
      <c r="J44" s="1707"/>
      <c r="K44" s="1707"/>
      <c r="L44" s="1707"/>
      <c r="M44" s="1707"/>
      <c r="N44" s="1707"/>
      <c r="O44" s="1707"/>
      <c r="P44" s="1707"/>
      <c r="Q44" s="1707"/>
      <c r="R44" s="1707"/>
      <c r="S44" s="1707"/>
      <c r="T44" s="1707"/>
      <c r="U44" s="1707"/>
      <c r="V44" s="1707"/>
      <c r="W44" s="1707"/>
      <c r="X44" s="1707"/>
      <c r="Y44" s="1707"/>
      <c r="Z44" s="1707"/>
      <c r="AA44" s="1707"/>
      <c r="AB44" s="1707"/>
    </row>
    <row r="45" spans="1:32" ht="18" customHeight="1">
      <c r="A45" s="945"/>
      <c r="B45" s="906" t="s">
        <v>404</v>
      </c>
      <c r="C45" s="906"/>
      <c r="D45" s="906"/>
      <c r="E45" s="906"/>
      <c r="F45" s="906"/>
      <c r="G45" s="906"/>
      <c r="H45" s="938" t="str">
        <f>項目一覧!$C$200</f>
        <v/>
      </c>
      <c r="I45" s="939"/>
      <c r="J45" s="938"/>
      <c r="K45" s="938"/>
      <c r="L45" s="938"/>
      <c r="M45" s="938"/>
      <c r="N45" s="938"/>
      <c r="O45" s="938"/>
      <c r="P45" s="938"/>
      <c r="Q45" s="938"/>
      <c r="R45" s="938"/>
      <c r="S45" s="938"/>
      <c r="T45" s="938"/>
      <c r="U45" s="938"/>
      <c r="V45" s="938"/>
      <c r="W45" s="938"/>
      <c r="X45" s="938"/>
      <c r="Y45" s="938"/>
      <c r="Z45" s="938"/>
      <c r="AA45" s="938"/>
      <c r="AB45" s="939"/>
    </row>
    <row r="46" spans="1:32" ht="18" customHeight="1">
      <c r="A46" s="945"/>
      <c r="B46" s="902" t="s">
        <v>425</v>
      </c>
      <c r="C46" s="906"/>
      <c r="D46" s="906"/>
      <c r="E46" s="906"/>
      <c r="F46" s="906"/>
      <c r="G46" s="906"/>
      <c r="H46" s="938"/>
      <c r="I46" s="938"/>
      <c r="J46" s="1726" t="str">
        <f>項目一覧!$C$202</f>
        <v/>
      </c>
      <c r="K46" s="1726"/>
      <c r="L46" s="1726"/>
      <c r="M46" s="1726"/>
      <c r="N46" s="1726"/>
      <c r="O46" s="1726"/>
      <c r="P46" s="1726"/>
      <c r="Q46" s="1726"/>
      <c r="R46" s="1726"/>
      <c r="S46" s="1726"/>
      <c r="T46" s="1726"/>
      <c r="U46" s="1726"/>
      <c r="V46" s="1726"/>
      <c r="W46" s="1726"/>
      <c r="X46" s="1726"/>
      <c r="Y46" s="1726"/>
      <c r="Z46" s="1726"/>
      <c r="AA46" s="1726"/>
      <c r="AB46" s="938"/>
      <c r="AC46" s="906"/>
    </row>
    <row r="47" spans="1:32" ht="18" customHeight="1">
      <c r="A47" s="945"/>
      <c r="B47" s="906"/>
      <c r="C47" s="906"/>
      <c r="D47" s="906"/>
      <c r="E47" s="906"/>
      <c r="F47" s="906"/>
      <c r="G47" s="906"/>
      <c r="H47" s="938"/>
      <c r="I47" s="938"/>
      <c r="J47" s="1726"/>
      <c r="K47" s="1726"/>
      <c r="L47" s="1726"/>
      <c r="M47" s="1726"/>
      <c r="N47" s="1726"/>
      <c r="O47" s="1726"/>
      <c r="P47" s="1726"/>
      <c r="Q47" s="1726"/>
      <c r="R47" s="1726"/>
      <c r="S47" s="1726"/>
      <c r="T47" s="1726"/>
      <c r="U47" s="1726"/>
      <c r="V47" s="1726"/>
      <c r="W47" s="1726"/>
      <c r="X47" s="1726"/>
      <c r="Y47" s="1726"/>
      <c r="Z47" s="1726"/>
      <c r="AA47" s="1726"/>
      <c r="AB47" s="938"/>
      <c r="AC47" s="906"/>
    </row>
    <row r="48" spans="1:32" ht="18" customHeight="1">
      <c r="A48" s="936"/>
      <c r="B48" s="906" t="s">
        <v>409</v>
      </c>
      <c r="C48" s="906"/>
      <c r="D48" s="906"/>
      <c r="E48" s="906"/>
      <c r="F48" s="906"/>
      <c r="G48" s="906"/>
      <c r="H48" s="944" t="str">
        <f>IF(項目一覧!$C$203=0,"","("&amp;項目一覧!$C$203&amp;") 建築士  （"&amp;項目一覧!$C$204&amp;"）登録　第　 "&amp;項目一覧!$C$205&amp;"　号")</f>
        <v>() 建築士  （）登録　第　 　号</v>
      </c>
      <c r="I48" s="939"/>
      <c r="J48" s="938"/>
      <c r="K48" s="938"/>
      <c r="L48" s="938"/>
      <c r="M48" s="938"/>
      <c r="N48" s="938"/>
      <c r="O48" s="938"/>
      <c r="P48" s="938"/>
      <c r="Q48" s="938"/>
      <c r="R48" s="938"/>
      <c r="S48" s="938"/>
      <c r="T48" s="938"/>
      <c r="U48" s="938"/>
      <c r="V48" s="938"/>
      <c r="W48" s="938"/>
      <c r="X48" s="938"/>
      <c r="Y48" s="938"/>
      <c r="Z48" s="938"/>
      <c r="AA48" s="938"/>
      <c r="AB48" s="939"/>
      <c r="AF48" s="904">
        <f>他の建築主入力!F39</f>
        <v>0</v>
      </c>
    </row>
    <row r="49" spans="1:32" ht="18" customHeight="1">
      <c r="A49" s="936"/>
      <c r="B49" s="906" t="s">
        <v>408</v>
      </c>
      <c r="C49" s="906"/>
      <c r="D49" s="906"/>
      <c r="E49" s="906"/>
      <c r="F49" s="906"/>
      <c r="G49" s="906"/>
      <c r="H49" s="938" t="str">
        <f>項目一覧!$C$206</f>
        <v/>
      </c>
      <c r="I49" s="939"/>
      <c r="J49" s="938"/>
      <c r="K49" s="938"/>
      <c r="L49" s="938"/>
      <c r="M49" s="938"/>
      <c r="N49" s="938"/>
      <c r="O49" s="938"/>
      <c r="P49" s="938"/>
      <c r="Q49" s="938"/>
      <c r="R49" s="938"/>
      <c r="S49" s="938"/>
      <c r="T49" s="938"/>
      <c r="U49" s="938"/>
      <c r="V49" s="938"/>
      <c r="W49" s="938"/>
      <c r="X49" s="938"/>
      <c r="Y49" s="938"/>
      <c r="Z49" s="938"/>
      <c r="AA49" s="938"/>
      <c r="AB49" s="939"/>
      <c r="AF49" s="904">
        <f>他の建築主入力!F40</f>
        <v>0</v>
      </c>
    </row>
    <row r="50" spans="1:32" ht="18" customHeight="1">
      <c r="A50" s="945"/>
      <c r="B50" s="906" t="s">
        <v>407</v>
      </c>
      <c r="C50" s="906"/>
      <c r="D50" s="906"/>
      <c r="E50" s="906"/>
      <c r="F50" s="906"/>
      <c r="G50" s="906"/>
      <c r="H50" s="944" t="str">
        <f>IF(項目一覧!$C$208=0,"","("&amp;項目一覧!$C$208&amp;") 建築士事務所  （"&amp;項目一覧!$C$209&amp;"）知事登録　第　 "&amp;項目一覧!$C$210&amp;"　号")</f>
        <v>() 建築士事務所  （）知事登録　第　 　号</v>
      </c>
      <c r="I50" s="939"/>
      <c r="J50" s="938"/>
      <c r="K50" s="938"/>
      <c r="L50" s="938"/>
      <c r="M50" s="938"/>
      <c r="N50" s="938"/>
      <c r="O50" s="938"/>
      <c r="P50" s="938"/>
      <c r="Q50" s="938"/>
      <c r="R50" s="938"/>
      <c r="S50" s="938"/>
      <c r="T50" s="938"/>
      <c r="U50" s="938"/>
      <c r="V50" s="938"/>
      <c r="W50" s="938"/>
      <c r="X50" s="938"/>
      <c r="Y50" s="938"/>
      <c r="Z50" s="938"/>
      <c r="AA50" s="938"/>
      <c r="AB50" s="939"/>
      <c r="AF50" s="904">
        <f>他の建築主入力!F41</f>
        <v>0</v>
      </c>
    </row>
    <row r="51" spans="1:32" ht="18" customHeight="1">
      <c r="A51" s="945"/>
      <c r="B51" s="906"/>
      <c r="C51" s="906"/>
      <c r="D51" s="906"/>
      <c r="E51" s="906"/>
      <c r="F51" s="906"/>
      <c r="G51" s="906"/>
      <c r="H51" s="938" t="str">
        <f>項目一覧!$C$211</f>
        <v/>
      </c>
      <c r="I51" s="939"/>
      <c r="J51" s="938"/>
      <c r="K51" s="938"/>
      <c r="L51" s="938"/>
      <c r="M51" s="938"/>
      <c r="N51" s="938"/>
      <c r="O51" s="938"/>
      <c r="P51" s="938"/>
      <c r="Q51" s="938"/>
      <c r="R51" s="938"/>
      <c r="S51" s="938"/>
      <c r="T51" s="938"/>
      <c r="U51" s="938"/>
      <c r="V51" s="938"/>
      <c r="W51" s="938"/>
      <c r="X51" s="938"/>
      <c r="Y51" s="938"/>
      <c r="Z51" s="938"/>
      <c r="AA51" s="938"/>
      <c r="AB51" s="939"/>
    </row>
    <row r="52" spans="1:32" ht="18" customHeight="1">
      <c r="A52" s="945"/>
      <c r="B52" s="906" t="s">
        <v>406</v>
      </c>
      <c r="C52" s="906"/>
      <c r="D52" s="906"/>
      <c r="E52" s="906"/>
      <c r="F52" s="906"/>
      <c r="G52" s="906"/>
      <c r="H52" s="938" t="str">
        <f>項目一覧!$C$212</f>
        <v/>
      </c>
      <c r="I52" s="939"/>
      <c r="J52" s="938"/>
      <c r="K52" s="938"/>
      <c r="L52" s="938"/>
      <c r="M52" s="938"/>
      <c r="N52" s="938"/>
      <c r="O52" s="938"/>
      <c r="P52" s="938"/>
      <c r="Q52" s="938"/>
      <c r="R52" s="938"/>
      <c r="S52" s="938"/>
      <c r="T52" s="938"/>
      <c r="U52" s="938"/>
      <c r="V52" s="938"/>
      <c r="W52" s="938"/>
      <c r="X52" s="938"/>
      <c r="Y52" s="938"/>
      <c r="Z52" s="938"/>
      <c r="AA52" s="938"/>
      <c r="AB52" s="939"/>
    </row>
    <row r="53" spans="1:32" ht="18" customHeight="1">
      <c r="A53" s="945"/>
      <c r="B53" s="906" t="s">
        <v>405</v>
      </c>
      <c r="C53" s="906"/>
      <c r="D53" s="906"/>
      <c r="E53" s="906"/>
      <c r="F53" s="906"/>
      <c r="G53" s="906"/>
      <c r="H53" s="1707" t="str">
        <f>項目一覧!$C$213</f>
        <v/>
      </c>
      <c r="I53" s="1707"/>
      <c r="J53" s="1707"/>
      <c r="K53" s="1707"/>
      <c r="L53" s="1707"/>
      <c r="M53" s="1707"/>
      <c r="N53" s="1707"/>
      <c r="O53" s="1707"/>
      <c r="P53" s="1707"/>
      <c r="Q53" s="1707"/>
      <c r="R53" s="1707"/>
      <c r="S53" s="1707"/>
      <c r="T53" s="1707"/>
      <c r="U53" s="1707"/>
      <c r="V53" s="1707"/>
      <c r="W53" s="1707"/>
      <c r="X53" s="1707"/>
      <c r="Y53" s="1707"/>
      <c r="Z53" s="1707"/>
      <c r="AA53" s="1707"/>
      <c r="AB53" s="1707"/>
    </row>
    <row r="54" spans="1:32" ht="18" customHeight="1">
      <c r="A54" s="945"/>
      <c r="B54" s="906" t="s">
        <v>404</v>
      </c>
      <c r="C54" s="906"/>
      <c r="D54" s="906"/>
      <c r="E54" s="906"/>
      <c r="F54" s="906"/>
      <c r="G54" s="906"/>
      <c r="H54" s="938" t="str">
        <f>項目一覧!$C$214</f>
        <v/>
      </c>
      <c r="I54" s="939"/>
      <c r="J54" s="938"/>
      <c r="K54" s="938"/>
      <c r="L54" s="938"/>
      <c r="M54" s="938"/>
      <c r="N54" s="938"/>
      <c r="O54" s="938"/>
      <c r="P54" s="938"/>
      <c r="Q54" s="938"/>
      <c r="R54" s="938"/>
      <c r="S54" s="938"/>
      <c r="T54" s="938"/>
      <c r="U54" s="938"/>
      <c r="V54" s="938"/>
      <c r="W54" s="938"/>
      <c r="X54" s="938"/>
      <c r="Y54" s="938"/>
      <c r="Z54" s="938"/>
      <c r="AA54" s="938"/>
      <c r="AB54" s="939"/>
    </row>
    <row r="55" spans="1:32" ht="18" customHeight="1">
      <c r="A55" s="945"/>
      <c r="B55" s="902" t="s">
        <v>425</v>
      </c>
      <c r="C55" s="906"/>
      <c r="D55" s="906"/>
      <c r="E55" s="906"/>
      <c r="F55" s="906"/>
      <c r="G55" s="906"/>
      <c r="H55" s="938"/>
      <c r="I55" s="938"/>
      <c r="J55" s="1726" t="str">
        <f>項目一覧!$C$216</f>
        <v/>
      </c>
      <c r="K55" s="1726"/>
      <c r="L55" s="1726"/>
      <c r="M55" s="1726"/>
      <c r="N55" s="1726"/>
      <c r="O55" s="1726"/>
      <c r="P55" s="1726"/>
      <c r="Q55" s="1726"/>
      <c r="R55" s="1726"/>
      <c r="S55" s="1726"/>
      <c r="T55" s="1726"/>
      <c r="U55" s="1726"/>
      <c r="V55" s="1726"/>
      <c r="W55" s="1726"/>
      <c r="X55" s="1726"/>
      <c r="Y55" s="1726"/>
      <c r="Z55" s="1726"/>
      <c r="AA55" s="1726"/>
      <c r="AB55" s="938"/>
      <c r="AC55" s="906"/>
    </row>
    <row r="56" spans="1:32" ht="18" customHeight="1">
      <c r="A56" s="945"/>
      <c r="B56" s="906"/>
      <c r="C56" s="906"/>
      <c r="D56" s="906"/>
      <c r="E56" s="906"/>
      <c r="F56" s="906"/>
      <c r="G56" s="906"/>
      <c r="H56" s="938"/>
      <c r="I56" s="938"/>
      <c r="J56" s="1726"/>
      <c r="K56" s="1726"/>
      <c r="L56" s="1726"/>
      <c r="M56" s="1726"/>
      <c r="N56" s="1726"/>
      <c r="O56" s="1726"/>
      <c r="P56" s="1726"/>
      <c r="Q56" s="1726"/>
      <c r="R56" s="1726"/>
      <c r="S56" s="1726"/>
      <c r="T56" s="1726"/>
      <c r="U56" s="1726"/>
      <c r="V56" s="1726"/>
      <c r="W56" s="1726"/>
      <c r="X56" s="1726"/>
      <c r="Y56" s="1726"/>
      <c r="Z56" s="1726"/>
      <c r="AA56" s="1726"/>
      <c r="AB56" s="938"/>
      <c r="AC56" s="906"/>
    </row>
    <row r="57" spans="1:32" ht="18" customHeight="1">
      <c r="A57" s="936"/>
      <c r="B57" s="906" t="s">
        <v>409</v>
      </c>
      <c r="C57" s="906"/>
      <c r="D57" s="906"/>
      <c r="E57" s="906"/>
      <c r="F57" s="906"/>
      <c r="G57" s="906"/>
      <c r="H57" s="944" t="str">
        <f>IF(項目一覧!$C$217=0,"","("&amp;項目一覧!$C$217&amp;") 建築士  （"&amp;項目一覧!$C$218&amp;"）登録　第　 "&amp;項目一覧!$C$219&amp;"　号")</f>
        <v>() 建築士  （）登録　第　 　号</v>
      </c>
      <c r="I57" s="939"/>
      <c r="J57" s="938"/>
      <c r="K57" s="938"/>
      <c r="L57" s="938"/>
      <c r="M57" s="938"/>
      <c r="N57" s="938"/>
      <c r="O57" s="938"/>
      <c r="P57" s="938"/>
      <c r="Q57" s="938"/>
      <c r="R57" s="938"/>
      <c r="S57" s="938"/>
      <c r="T57" s="938"/>
      <c r="U57" s="938"/>
      <c r="V57" s="938"/>
      <c r="W57" s="938"/>
      <c r="X57" s="938"/>
      <c r="Y57" s="938"/>
      <c r="Z57" s="938"/>
      <c r="AA57" s="938"/>
      <c r="AB57" s="939"/>
      <c r="AF57" s="904">
        <f>他の建築主入力!F48</f>
        <v>0</v>
      </c>
    </row>
    <row r="58" spans="1:32" ht="18" customHeight="1">
      <c r="A58" s="936"/>
      <c r="B58" s="906" t="s">
        <v>408</v>
      </c>
      <c r="C58" s="906"/>
      <c r="D58" s="906"/>
      <c r="E58" s="906"/>
      <c r="F58" s="906"/>
      <c r="G58" s="906"/>
      <c r="H58" s="938" t="str">
        <f>項目一覧!$C$220</f>
        <v/>
      </c>
      <c r="I58" s="939"/>
      <c r="J58" s="938"/>
      <c r="K58" s="938"/>
      <c r="L58" s="938"/>
      <c r="M58" s="938"/>
      <c r="N58" s="938"/>
      <c r="O58" s="938"/>
      <c r="P58" s="938"/>
      <c r="Q58" s="938"/>
      <c r="R58" s="938"/>
      <c r="S58" s="938"/>
      <c r="T58" s="938"/>
      <c r="U58" s="938"/>
      <c r="V58" s="938"/>
      <c r="W58" s="938"/>
      <c r="X58" s="938"/>
      <c r="Y58" s="938"/>
      <c r="Z58" s="938"/>
      <c r="AA58" s="938"/>
      <c r="AB58" s="939"/>
      <c r="AF58" s="904">
        <f>他の建築主入力!F49</f>
        <v>0</v>
      </c>
    </row>
    <row r="59" spans="1:32" ht="18" customHeight="1">
      <c r="A59" s="945"/>
      <c r="B59" s="906" t="s">
        <v>407</v>
      </c>
      <c r="C59" s="906"/>
      <c r="D59" s="906"/>
      <c r="E59" s="906"/>
      <c r="F59" s="906"/>
      <c r="G59" s="906"/>
      <c r="H59" s="944" t="str">
        <f>IF(項目一覧!$C$222=0,"","("&amp;項目一覧!$C$222&amp;") 建築士事務所  （"&amp;項目一覧!$C$223&amp;"）知事登録　第　 "&amp;項目一覧!$C$224&amp;"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9"/>
      <c r="AF59" s="904">
        <f>他の建築主入力!F50</f>
        <v>0</v>
      </c>
    </row>
    <row r="60" spans="1:32" ht="18" customHeight="1">
      <c r="A60" s="945"/>
      <c r="B60" s="906"/>
      <c r="C60" s="906"/>
      <c r="D60" s="906"/>
      <c r="E60" s="906"/>
      <c r="F60" s="906"/>
      <c r="G60" s="906"/>
      <c r="H60" s="938" t="str">
        <f>項目一覧!$C$225</f>
        <v/>
      </c>
      <c r="I60" s="939"/>
      <c r="J60" s="938"/>
      <c r="K60" s="938"/>
      <c r="L60" s="938"/>
      <c r="M60" s="938"/>
      <c r="N60" s="938"/>
      <c r="O60" s="938"/>
      <c r="P60" s="938"/>
      <c r="Q60" s="938"/>
      <c r="R60" s="938"/>
      <c r="S60" s="938"/>
      <c r="T60" s="938"/>
      <c r="U60" s="938"/>
      <c r="V60" s="938"/>
      <c r="W60" s="938"/>
      <c r="X60" s="938"/>
      <c r="Y60" s="938"/>
      <c r="Z60" s="938"/>
      <c r="AA60" s="938"/>
      <c r="AB60" s="939"/>
    </row>
    <row r="61" spans="1:32" ht="18" customHeight="1">
      <c r="A61" s="945"/>
      <c r="B61" s="906" t="s">
        <v>406</v>
      </c>
      <c r="C61" s="906"/>
      <c r="D61" s="906"/>
      <c r="E61" s="906"/>
      <c r="F61" s="906"/>
      <c r="G61" s="906"/>
      <c r="H61" s="938" t="str">
        <f>項目一覧!$C$226</f>
        <v/>
      </c>
      <c r="I61" s="939"/>
      <c r="J61" s="938"/>
      <c r="K61" s="938"/>
      <c r="L61" s="938"/>
      <c r="M61" s="938"/>
      <c r="N61" s="938"/>
      <c r="O61" s="938"/>
      <c r="P61" s="938"/>
      <c r="Q61" s="938"/>
      <c r="R61" s="938"/>
      <c r="S61" s="938"/>
      <c r="T61" s="938"/>
      <c r="U61" s="938"/>
      <c r="V61" s="938"/>
      <c r="W61" s="938"/>
      <c r="X61" s="938"/>
      <c r="Y61" s="938"/>
      <c r="Z61" s="938"/>
      <c r="AA61" s="938"/>
      <c r="AB61" s="939"/>
    </row>
    <row r="62" spans="1:32" ht="18" customHeight="1">
      <c r="A62" s="945"/>
      <c r="B62" s="906" t="s">
        <v>405</v>
      </c>
      <c r="C62" s="906"/>
      <c r="D62" s="906"/>
      <c r="E62" s="906"/>
      <c r="F62" s="906"/>
      <c r="G62" s="906"/>
      <c r="H62" s="1707" t="str">
        <f>項目一覧!$C$227</f>
        <v/>
      </c>
      <c r="I62" s="1707"/>
      <c r="J62" s="1707"/>
      <c r="K62" s="1707"/>
      <c r="L62" s="1707"/>
      <c r="M62" s="1707"/>
      <c r="N62" s="1707"/>
      <c r="O62" s="1707"/>
      <c r="P62" s="1707"/>
      <c r="Q62" s="1707"/>
      <c r="R62" s="1707"/>
      <c r="S62" s="1707"/>
      <c r="T62" s="1707"/>
      <c r="U62" s="1707"/>
      <c r="V62" s="1707"/>
      <c r="W62" s="1707"/>
      <c r="X62" s="1707"/>
      <c r="Y62" s="1707"/>
      <c r="Z62" s="1707"/>
      <c r="AA62" s="1707"/>
      <c r="AB62" s="1707"/>
    </row>
    <row r="63" spans="1:32" ht="18" customHeight="1">
      <c r="A63" s="945"/>
      <c r="B63" s="906" t="s">
        <v>404</v>
      </c>
      <c r="C63" s="906"/>
      <c r="D63" s="906"/>
      <c r="E63" s="906"/>
      <c r="F63" s="906"/>
      <c r="G63" s="906"/>
      <c r="H63" s="938" t="str">
        <f>項目一覧!$C$228</f>
        <v/>
      </c>
      <c r="I63" s="939"/>
      <c r="J63" s="938"/>
      <c r="K63" s="938"/>
      <c r="L63" s="938"/>
      <c r="M63" s="938"/>
      <c r="N63" s="938"/>
      <c r="O63" s="938"/>
      <c r="P63" s="938"/>
      <c r="Q63" s="938"/>
      <c r="R63" s="938"/>
      <c r="S63" s="938"/>
      <c r="T63" s="938"/>
      <c r="U63" s="938"/>
      <c r="V63" s="938"/>
      <c r="W63" s="938"/>
      <c r="X63" s="938"/>
      <c r="Y63" s="938"/>
      <c r="Z63" s="938"/>
      <c r="AA63" s="938"/>
      <c r="AB63" s="939"/>
    </row>
    <row r="64" spans="1:32" ht="18" customHeight="1">
      <c r="A64" s="945"/>
      <c r="B64" s="902" t="s">
        <v>425</v>
      </c>
      <c r="C64" s="906"/>
      <c r="D64" s="906"/>
      <c r="E64" s="906"/>
      <c r="F64" s="906"/>
      <c r="G64" s="906"/>
      <c r="H64" s="938"/>
      <c r="I64" s="938"/>
      <c r="J64" s="1726" t="str">
        <f>項目一覧!$C$230</f>
        <v/>
      </c>
      <c r="K64" s="1726"/>
      <c r="L64" s="1726"/>
      <c r="M64" s="1726"/>
      <c r="N64" s="1726"/>
      <c r="O64" s="1726"/>
      <c r="P64" s="1726"/>
      <c r="Q64" s="1726"/>
      <c r="R64" s="1726"/>
      <c r="S64" s="1726"/>
      <c r="T64" s="1726"/>
      <c r="U64" s="1726"/>
      <c r="V64" s="1726"/>
      <c r="W64" s="1726"/>
      <c r="X64" s="1726"/>
      <c r="Y64" s="1726"/>
      <c r="Z64" s="1726"/>
      <c r="AA64" s="1726"/>
      <c r="AB64" s="938"/>
      <c r="AC64" s="906"/>
    </row>
    <row r="65" spans="1:29" s="1073" customFormat="1" ht="18" customHeight="1">
      <c r="A65" s="1069"/>
      <c r="B65" s="1070"/>
      <c r="C65" s="1071"/>
      <c r="D65" s="1071"/>
      <c r="E65" s="1071"/>
      <c r="F65" s="1071"/>
      <c r="G65" s="1071"/>
      <c r="H65" s="1072"/>
      <c r="I65" s="1072"/>
      <c r="J65" s="1726"/>
      <c r="K65" s="1726"/>
      <c r="L65" s="1726"/>
      <c r="M65" s="1726"/>
      <c r="N65" s="1726"/>
      <c r="O65" s="1726"/>
      <c r="P65" s="1726"/>
      <c r="Q65" s="1726"/>
      <c r="R65" s="1726"/>
      <c r="S65" s="1726"/>
      <c r="T65" s="1726"/>
      <c r="U65" s="1726"/>
      <c r="V65" s="1726"/>
      <c r="W65" s="1726"/>
      <c r="X65" s="1726"/>
      <c r="Y65" s="1726"/>
      <c r="Z65" s="1726"/>
      <c r="AA65" s="1726"/>
      <c r="AB65" s="1072"/>
      <c r="AC65" s="1071"/>
    </row>
    <row r="66" spans="1:29" ht="18" customHeight="1">
      <c r="A66" s="945"/>
      <c r="B66" s="906" t="s">
        <v>224</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row>
    <row r="67" spans="1:29" ht="18" customHeight="1">
      <c r="A67" s="945"/>
      <c r="B67" s="906" t="s">
        <v>223</v>
      </c>
      <c r="C67" s="906"/>
      <c r="D67" s="906"/>
      <c r="E67" s="906"/>
      <c r="F67" s="906"/>
      <c r="G67" s="906"/>
      <c r="H67" s="953"/>
      <c r="I67" s="953"/>
      <c r="J67" s="953"/>
      <c r="K67" s="953"/>
      <c r="L67" s="953"/>
      <c r="M67" s="953"/>
      <c r="N67" s="953"/>
      <c r="O67" s="953"/>
      <c r="P67" s="953"/>
      <c r="Q67" s="953"/>
      <c r="R67" s="953"/>
      <c r="S67" s="953"/>
      <c r="T67" s="953"/>
      <c r="U67" s="953"/>
      <c r="V67" s="953"/>
      <c r="W67" s="953"/>
      <c r="X67" s="953"/>
      <c r="Y67" s="953"/>
      <c r="Z67" s="953"/>
      <c r="AA67" s="953"/>
      <c r="AB67" s="953"/>
    </row>
    <row r="68" spans="1:29" ht="18" customHeight="1">
      <c r="A68" s="945"/>
      <c r="B68" s="936" t="str">
        <f>IF(項目一覧!$D$316=TRUE,"■","□")</f>
        <v>□</v>
      </c>
      <c r="C68" s="906" t="s">
        <v>424</v>
      </c>
      <c r="D68" s="906"/>
      <c r="E68" s="906"/>
      <c r="F68" s="906"/>
      <c r="G68" s="906"/>
      <c r="H68" s="953"/>
      <c r="I68" s="953"/>
      <c r="J68" s="953"/>
      <c r="K68" s="953"/>
      <c r="L68" s="953"/>
      <c r="M68" s="953"/>
      <c r="N68" s="953"/>
      <c r="O68" s="953"/>
      <c r="P68" s="953"/>
      <c r="Q68" s="953"/>
      <c r="R68" s="953"/>
      <c r="S68" s="953"/>
      <c r="T68" s="953"/>
      <c r="U68" s="953"/>
      <c r="V68" s="953"/>
      <c r="W68" s="953"/>
      <c r="X68" s="953"/>
      <c r="Y68" s="953"/>
      <c r="Z68" s="953"/>
      <c r="AA68" s="953"/>
      <c r="AB68" s="953"/>
    </row>
    <row r="69" spans="1:29" ht="18" customHeight="1">
      <c r="A69" s="945"/>
      <c r="B69" s="945"/>
      <c r="C69" s="906" t="s">
        <v>401</v>
      </c>
      <c r="D69" s="906"/>
      <c r="E69" s="906"/>
      <c r="F69" s="906"/>
      <c r="G69" s="906"/>
      <c r="H69" s="938" t="str">
        <f>項目一覧!$C$317</f>
        <v/>
      </c>
      <c r="I69" s="953"/>
      <c r="J69" s="953"/>
      <c r="K69" s="953"/>
      <c r="L69" s="953"/>
      <c r="M69" s="953"/>
      <c r="N69" s="953"/>
      <c r="O69" s="953"/>
      <c r="P69" s="953"/>
      <c r="Q69" s="953"/>
      <c r="R69" s="953"/>
      <c r="S69" s="953"/>
      <c r="T69" s="953"/>
      <c r="U69" s="953"/>
      <c r="V69" s="953"/>
      <c r="W69" s="953"/>
      <c r="X69" s="953"/>
      <c r="Y69" s="953"/>
      <c r="Z69" s="953"/>
      <c r="AA69" s="953"/>
      <c r="AB69" s="953"/>
    </row>
    <row r="70" spans="1:29" ht="18" customHeight="1">
      <c r="A70" s="945"/>
      <c r="B70" s="945"/>
      <c r="C70" s="906" t="s">
        <v>419</v>
      </c>
      <c r="D70" s="906"/>
      <c r="E70" s="906"/>
      <c r="F70" s="906" t="s">
        <v>422</v>
      </c>
      <c r="G70" s="906"/>
      <c r="H70" s="938"/>
      <c r="I70" s="953"/>
      <c r="J70" s="953"/>
      <c r="K70" s="953"/>
      <c r="L70" s="953"/>
      <c r="M70" s="938" t="str">
        <f>項目一覧!$C$318</f>
        <v/>
      </c>
      <c r="N70" s="938"/>
      <c r="O70" s="953" t="s">
        <v>111</v>
      </c>
      <c r="P70" s="953"/>
      <c r="Q70" s="953"/>
      <c r="R70" s="953"/>
      <c r="S70" s="953"/>
      <c r="T70" s="953"/>
      <c r="U70" s="953"/>
      <c r="V70" s="953"/>
      <c r="W70" s="953"/>
      <c r="X70" s="953"/>
      <c r="Y70" s="953"/>
      <c r="Z70" s="953"/>
      <c r="AA70" s="939"/>
      <c r="AB70" s="939"/>
    </row>
    <row r="71" spans="1:29" ht="18" customHeight="1">
      <c r="A71" s="945"/>
      <c r="B71" s="936" t="str">
        <f>IF(項目一覧!$D$319=TRUE,"■","□")</f>
        <v>□</v>
      </c>
      <c r="C71" s="906" t="s">
        <v>423</v>
      </c>
      <c r="D71" s="906"/>
      <c r="E71" s="906"/>
      <c r="F71" s="906"/>
      <c r="G71" s="906"/>
      <c r="H71" s="953"/>
      <c r="I71" s="953"/>
      <c r="J71" s="953"/>
      <c r="K71" s="953"/>
      <c r="L71" s="953"/>
      <c r="M71" s="953"/>
      <c r="N71" s="953"/>
      <c r="O71" s="953"/>
      <c r="P71" s="953"/>
      <c r="Q71" s="953"/>
      <c r="R71" s="953"/>
      <c r="S71" s="953"/>
      <c r="T71" s="953"/>
      <c r="U71" s="953"/>
      <c r="V71" s="953"/>
      <c r="W71" s="953"/>
      <c r="X71" s="953"/>
      <c r="Y71" s="953"/>
      <c r="Z71" s="939"/>
      <c r="AA71" s="939"/>
      <c r="AB71" s="939"/>
    </row>
    <row r="72" spans="1:29" ht="18" customHeight="1">
      <c r="A72" s="945"/>
      <c r="B72" s="945"/>
      <c r="C72" s="906" t="s">
        <v>401</v>
      </c>
      <c r="D72" s="906"/>
      <c r="E72" s="906"/>
      <c r="F72" s="906"/>
      <c r="G72" s="906"/>
      <c r="H72" s="938" t="str">
        <f>項目一覧!$C$320</f>
        <v/>
      </c>
      <c r="I72" s="953"/>
      <c r="J72" s="953"/>
      <c r="K72" s="953"/>
      <c r="L72" s="953"/>
      <c r="M72" s="953"/>
      <c r="N72" s="953"/>
      <c r="O72" s="953"/>
      <c r="P72" s="953"/>
      <c r="Q72" s="953"/>
      <c r="R72" s="953"/>
      <c r="S72" s="953"/>
      <c r="T72" s="953"/>
      <c r="U72" s="953"/>
      <c r="V72" s="953"/>
      <c r="W72" s="953"/>
      <c r="X72" s="953"/>
      <c r="Y72" s="953"/>
      <c r="Z72" s="939"/>
      <c r="AA72" s="939"/>
      <c r="AB72" s="939"/>
    </row>
    <row r="73" spans="1:29" ht="18" customHeight="1">
      <c r="A73" s="945"/>
      <c r="B73" s="945"/>
      <c r="C73" s="906" t="s">
        <v>419</v>
      </c>
      <c r="D73" s="906"/>
      <c r="E73" s="906"/>
      <c r="F73" s="906" t="s">
        <v>422</v>
      </c>
      <c r="G73" s="906"/>
      <c r="H73" s="938"/>
      <c r="I73" s="953"/>
      <c r="J73" s="953"/>
      <c r="K73" s="953"/>
      <c r="L73" s="953"/>
      <c r="M73" s="938" t="str">
        <f>項目一覧!$C$321</f>
        <v/>
      </c>
      <c r="N73" s="938"/>
      <c r="O73" s="953" t="s">
        <v>111</v>
      </c>
      <c r="P73" s="953"/>
      <c r="Q73" s="953"/>
      <c r="R73" s="953"/>
      <c r="S73" s="953"/>
      <c r="T73" s="953"/>
      <c r="U73" s="953"/>
      <c r="V73" s="953"/>
      <c r="W73" s="953"/>
      <c r="X73" s="953"/>
      <c r="Y73" s="953"/>
      <c r="Z73" s="953"/>
      <c r="AA73" s="939"/>
      <c r="AB73" s="939"/>
    </row>
    <row r="74" spans="1:29" ht="18" customHeight="1">
      <c r="A74" s="945"/>
      <c r="B74" s="936" t="s">
        <v>2219</v>
      </c>
      <c r="C74" s="906" t="s">
        <v>421</v>
      </c>
      <c r="D74" s="906"/>
      <c r="E74" s="906"/>
      <c r="F74" s="906"/>
      <c r="G74" s="906"/>
      <c r="H74" s="949"/>
      <c r="I74" s="949"/>
      <c r="J74" s="949"/>
      <c r="K74" s="949"/>
      <c r="L74" s="949"/>
      <c r="M74" s="949"/>
      <c r="N74" s="949"/>
      <c r="O74" s="949"/>
      <c r="P74" s="949"/>
      <c r="Q74" s="949"/>
      <c r="R74" s="949"/>
      <c r="S74" s="949"/>
      <c r="T74" s="949"/>
      <c r="U74" s="949"/>
      <c r="V74" s="949"/>
      <c r="W74" s="949"/>
      <c r="X74" s="949"/>
      <c r="Y74" s="949"/>
    </row>
    <row r="75" spans="1:29" ht="18" customHeight="1">
      <c r="A75" s="945"/>
      <c r="B75" s="945"/>
      <c r="C75" s="906" t="s">
        <v>401</v>
      </c>
      <c r="D75" s="906"/>
      <c r="E75" s="906"/>
      <c r="F75" s="906"/>
      <c r="G75" s="906"/>
      <c r="H75" s="906"/>
      <c r="I75" s="949"/>
      <c r="J75" s="949"/>
      <c r="K75" s="949"/>
      <c r="L75" s="949"/>
      <c r="M75" s="949"/>
      <c r="N75" s="949"/>
      <c r="O75" s="949"/>
      <c r="P75" s="949"/>
      <c r="Q75" s="949"/>
      <c r="R75" s="949"/>
      <c r="S75" s="949"/>
      <c r="T75" s="949"/>
      <c r="U75" s="949"/>
      <c r="V75" s="949"/>
      <c r="W75" s="949"/>
      <c r="X75" s="949"/>
      <c r="Y75" s="949"/>
    </row>
    <row r="76" spans="1:29" ht="18" customHeight="1">
      <c r="A76" s="945"/>
      <c r="B76" s="945"/>
      <c r="C76" s="906" t="s">
        <v>419</v>
      </c>
      <c r="D76" s="906"/>
      <c r="E76" s="906"/>
      <c r="F76" s="906" t="s">
        <v>418</v>
      </c>
      <c r="G76" s="906"/>
      <c r="H76" s="906"/>
      <c r="I76" s="949"/>
      <c r="J76" s="949"/>
      <c r="K76" s="949"/>
      <c r="L76" s="949"/>
      <c r="M76" s="950"/>
      <c r="N76" s="906"/>
      <c r="O76" s="949" t="s">
        <v>111</v>
      </c>
      <c r="P76" s="949"/>
      <c r="Q76" s="949"/>
      <c r="R76" s="949"/>
      <c r="S76" s="949"/>
      <c r="T76" s="949"/>
      <c r="U76" s="949"/>
      <c r="V76" s="949"/>
      <c r="W76" s="949"/>
      <c r="X76" s="949"/>
      <c r="Y76" s="949"/>
      <c r="Z76" s="949"/>
    </row>
    <row r="77" spans="1:29" ht="18" customHeight="1">
      <c r="A77" s="945"/>
      <c r="B77" s="945"/>
      <c r="C77" s="906" t="s">
        <v>401</v>
      </c>
      <c r="D77" s="906"/>
      <c r="E77" s="906"/>
      <c r="F77" s="906"/>
      <c r="G77" s="906"/>
      <c r="H77" s="906"/>
      <c r="I77" s="949"/>
      <c r="J77" s="949"/>
      <c r="K77" s="949"/>
      <c r="L77" s="949"/>
      <c r="M77" s="949"/>
      <c r="N77" s="949"/>
      <c r="O77" s="949"/>
      <c r="P77" s="949"/>
      <c r="Q77" s="949"/>
      <c r="R77" s="949"/>
      <c r="S77" s="949"/>
      <c r="T77" s="949"/>
      <c r="U77" s="949"/>
      <c r="V77" s="949"/>
      <c r="W77" s="949"/>
      <c r="X77" s="949"/>
      <c r="Y77" s="949"/>
    </row>
    <row r="78" spans="1:29" ht="18" customHeight="1">
      <c r="A78" s="945"/>
      <c r="B78" s="945"/>
      <c r="C78" s="906" t="s">
        <v>419</v>
      </c>
      <c r="D78" s="906"/>
      <c r="E78" s="906"/>
      <c r="F78" s="906" t="s">
        <v>418</v>
      </c>
      <c r="G78" s="906"/>
      <c r="H78" s="906"/>
      <c r="I78" s="949"/>
      <c r="J78" s="949"/>
      <c r="K78" s="949"/>
      <c r="L78" s="949"/>
      <c r="M78" s="950"/>
      <c r="N78" s="906"/>
      <c r="O78" s="949" t="s">
        <v>111</v>
      </c>
      <c r="P78" s="949"/>
      <c r="Q78" s="949"/>
      <c r="R78" s="949"/>
      <c r="S78" s="949"/>
      <c r="T78" s="949"/>
      <c r="U78" s="949"/>
      <c r="V78" s="949"/>
      <c r="W78" s="949"/>
      <c r="X78" s="949"/>
      <c r="Y78" s="949"/>
      <c r="Z78" s="949"/>
    </row>
    <row r="79" spans="1:29" ht="18" customHeight="1">
      <c r="A79" s="945"/>
      <c r="B79" s="945"/>
      <c r="C79" s="906" t="s">
        <v>401</v>
      </c>
      <c r="D79" s="906"/>
      <c r="E79" s="906"/>
      <c r="F79" s="906"/>
      <c r="G79" s="906"/>
      <c r="H79" s="906"/>
      <c r="I79" s="949"/>
      <c r="J79" s="949"/>
      <c r="K79" s="949"/>
      <c r="L79" s="949"/>
      <c r="M79" s="949"/>
      <c r="N79" s="949"/>
      <c r="O79" s="949"/>
      <c r="P79" s="949"/>
      <c r="Q79" s="949"/>
      <c r="R79" s="949"/>
      <c r="S79" s="949"/>
      <c r="T79" s="949"/>
      <c r="U79" s="949"/>
      <c r="V79" s="949"/>
      <c r="W79" s="949"/>
      <c r="X79" s="949"/>
      <c r="Y79" s="949"/>
    </row>
    <row r="80" spans="1:29" ht="18" customHeight="1">
      <c r="A80" s="945"/>
      <c r="B80" s="945"/>
      <c r="C80" s="906" t="s">
        <v>419</v>
      </c>
      <c r="D80" s="906"/>
      <c r="E80" s="906"/>
      <c r="F80" s="906" t="s">
        <v>418</v>
      </c>
      <c r="G80" s="906"/>
      <c r="H80" s="906"/>
      <c r="I80" s="949"/>
      <c r="J80" s="949"/>
      <c r="K80" s="949"/>
      <c r="L80" s="949"/>
      <c r="M80" s="950"/>
      <c r="N80" s="906"/>
      <c r="O80" s="949" t="s">
        <v>111</v>
      </c>
      <c r="P80" s="949"/>
      <c r="Q80" s="949"/>
      <c r="R80" s="949"/>
      <c r="S80" s="949"/>
      <c r="T80" s="949"/>
      <c r="U80" s="949"/>
      <c r="V80" s="949"/>
      <c r="W80" s="949"/>
      <c r="X80" s="949"/>
      <c r="Y80" s="949"/>
      <c r="Z80" s="949"/>
    </row>
    <row r="81" spans="1:28" ht="18" customHeight="1">
      <c r="A81" s="945"/>
      <c r="B81" s="936" t="s">
        <v>2219</v>
      </c>
      <c r="C81" s="906" t="s">
        <v>420</v>
      </c>
      <c r="D81" s="906"/>
      <c r="E81" s="906"/>
      <c r="F81" s="906"/>
      <c r="G81" s="906"/>
      <c r="H81" s="949"/>
      <c r="I81" s="949"/>
      <c r="J81" s="949"/>
      <c r="K81" s="949"/>
      <c r="L81" s="949"/>
      <c r="M81" s="949"/>
      <c r="N81" s="949"/>
      <c r="O81" s="949"/>
      <c r="P81" s="949"/>
      <c r="Q81" s="949"/>
      <c r="R81" s="949"/>
      <c r="S81" s="949"/>
      <c r="T81" s="949"/>
      <c r="U81" s="949"/>
      <c r="V81" s="949"/>
      <c r="W81" s="949"/>
      <c r="X81" s="949"/>
      <c r="Y81" s="949"/>
    </row>
    <row r="82" spans="1:28" ht="18" customHeight="1">
      <c r="A82" s="945"/>
      <c r="B82" s="945"/>
      <c r="C82" s="906" t="s">
        <v>401</v>
      </c>
      <c r="D82" s="906"/>
      <c r="E82" s="906"/>
      <c r="F82" s="906"/>
      <c r="G82" s="906"/>
      <c r="H82" s="906"/>
      <c r="I82" s="949"/>
      <c r="J82" s="949"/>
      <c r="K82" s="949"/>
      <c r="L82" s="949"/>
      <c r="M82" s="949"/>
      <c r="N82" s="949"/>
      <c r="O82" s="949"/>
      <c r="P82" s="949"/>
      <c r="Q82" s="949"/>
      <c r="R82" s="949"/>
      <c r="S82" s="949"/>
      <c r="T82" s="949"/>
      <c r="U82" s="949"/>
      <c r="V82" s="949"/>
      <c r="W82" s="949"/>
      <c r="X82" s="949"/>
      <c r="Y82" s="949"/>
    </row>
    <row r="83" spans="1:28" ht="18" customHeight="1">
      <c r="A83" s="945"/>
      <c r="B83" s="945"/>
      <c r="C83" s="906" t="s">
        <v>419</v>
      </c>
      <c r="D83" s="906"/>
      <c r="E83" s="906"/>
      <c r="F83" s="906" t="s">
        <v>418</v>
      </c>
      <c r="G83" s="906"/>
      <c r="H83" s="906"/>
      <c r="I83" s="949"/>
      <c r="J83" s="949"/>
      <c r="K83" s="949"/>
      <c r="L83" s="949"/>
      <c r="M83" s="950"/>
      <c r="N83" s="906"/>
      <c r="O83" s="949" t="s">
        <v>111</v>
      </c>
      <c r="P83" s="949"/>
      <c r="Q83" s="949"/>
      <c r="R83" s="949"/>
      <c r="S83" s="949"/>
      <c r="T83" s="949"/>
      <c r="U83" s="949"/>
      <c r="V83" s="949"/>
      <c r="W83" s="949"/>
      <c r="X83" s="949"/>
      <c r="Y83" s="949"/>
      <c r="Z83" s="949"/>
    </row>
    <row r="84" spans="1:28" ht="18" customHeight="1">
      <c r="A84" s="945"/>
      <c r="B84" s="945"/>
      <c r="C84" s="906" t="s">
        <v>401</v>
      </c>
      <c r="D84" s="906"/>
      <c r="E84" s="906"/>
      <c r="F84" s="906"/>
      <c r="G84" s="906"/>
      <c r="H84" s="906"/>
      <c r="I84" s="949"/>
      <c r="J84" s="949"/>
      <c r="K84" s="949"/>
      <c r="L84" s="949"/>
      <c r="M84" s="949"/>
      <c r="N84" s="949"/>
      <c r="O84" s="949"/>
      <c r="P84" s="949"/>
      <c r="Q84" s="949"/>
      <c r="R84" s="949"/>
      <c r="S84" s="949"/>
      <c r="T84" s="949"/>
      <c r="U84" s="949"/>
      <c r="V84" s="949"/>
      <c r="W84" s="949"/>
      <c r="X84" s="949"/>
      <c r="Y84" s="949"/>
    </row>
    <row r="85" spans="1:28" ht="18" customHeight="1">
      <c r="A85" s="945"/>
      <c r="B85" s="945"/>
      <c r="C85" s="906" t="s">
        <v>419</v>
      </c>
      <c r="D85" s="906"/>
      <c r="E85" s="906"/>
      <c r="F85" s="906" t="s">
        <v>418</v>
      </c>
      <c r="G85" s="906"/>
      <c r="H85" s="906"/>
      <c r="I85" s="949"/>
      <c r="J85" s="949"/>
      <c r="K85" s="949"/>
      <c r="L85" s="949"/>
      <c r="M85" s="950"/>
      <c r="N85" s="906"/>
      <c r="O85" s="949" t="s">
        <v>111</v>
      </c>
      <c r="P85" s="949"/>
      <c r="Q85" s="949"/>
      <c r="R85" s="949"/>
      <c r="S85" s="949"/>
      <c r="T85" s="949"/>
      <c r="U85" s="949"/>
      <c r="V85" s="949"/>
      <c r="W85" s="949"/>
      <c r="X85" s="949"/>
      <c r="Y85" s="949"/>
      <c r="Z85" s="949"/>
    </row>
    <row r="86" spans="1:28" ht="18" customHeight="1">
      <c r="A86" s="945"/>
      <c r="B86" s="945"/>
      <c r="C86" s="906" t="s">
        <v>401</v>
      </c>
      <c r="D86" s="906"/>
      <c r="E86" s="906"/>
      <c r="F86" s="906"/>
      <c r="G86" s="906"/>
      <c r="H86" s="906"/>
      <c r="I86" s="949"/>
      <c r="J86" s="949"/>
      <c r="K86" s="949"/>
      <c r="L86" s="949"/>
      <c r="M86" s="949"/>
      <c r="N86" s="949"/>
      <c r="O86" s="949"/>
      <c r="P86" s="949"/>
      <c r="Q86" s="949"/>
      <c r="R86" s="949"/>
      <c r="S86" s="949"/>
      <c r="T86" s="949"/>
      <c r="U86" s="949"/>
      <c r="V86" s="949"/>
      <c r="W86" s="949"/>
      <c r="X86" s="949"/>
      <c r="Y86" s="949"/>
    </row>
    <row r="87" spans="1:28" ht="18" customHeight="1">
      <c r="A87" s="945"/>
      <c r="B87" s="945"/>
      <c r="C87" s="906" t="s">
        <v>419</v>
      </c>
      <c r="D87" s="906"/>
      <c r="E87" s="906"/>
      <c r="F87" s="906" t="s">
        <v>418</v>
      </c>
      <c r="G87" s="906"/>
      <c r="H87" s="906"/>
      <c r="I87" s="949"/>
      <c r="J87" s="949"/>
      <c r="K87" s="949"/>
      <c r="L87" s="949"/>
      <c r="M87" s="950"/>
      <c r="N87" s="906"/>
      <c r="O87" s="949" t="s">
        <v>111</v>
      </c>
      <c r="P87" s="949"/>
      <c r="Q87" s="949"/>
      <c r="R87" s="949"/>
      <c r="S87" s="949"/>
      <c r="T87" s="949"/>
      <c r="U87" s="949"/>
      <c r="V87" s="949"/>
      <c r="W87" s="949"/>
      <c r="X87" s="949"/>
      <c r="Y87" s="949"/>
      <c r="Z87" s="949"/>
    </row>
    <row r="88" spans="1:28" ht="18" customHeight="1">
      <c r="A88" s="951"/>
      <c r="B88" s="1074"/>
      <c r="C88" s="935"/>
      <c r="D88" s="935"/>
      <c r="E88" s="935"/>
      <c r="F88" s="935"/>
      <c r="G88" s="935"/>
      <c r="H88" s="935"/>
      <c r="I88" s="974"/>
      <c r="J88" s="935"/>
      <c r="K88" s="935"/>
      <c r="L88" s="935"/>
      <c r="M88" s="935"/>
      <c r="N88" s="935"/>
      <c r="O88" s="935"/>
      <c r="P88" s="935"/>
      <c r="Q88" s="935"/>
      <c r="R88" s="935"/>
      <c r="S88" s="935"/>
      <c r="T88" s="935"/>
      <c r="U88" s="935"/>
      <c r="V88" s="935"/>
      <c r="W88" s="935"/>
      <c r="X88" s="935"/>
      <c r="Y88" s="935"/>
      <c r="Z88" s="935"/>
      <c r="AA88" s="935"/>
    </row>
    <row r="89" spans="1:28" ht="18" customHeight="1">
      <c r="A89" s="936" t="s">
        <v>309</v>
      </c>
      <c r="B89" s="906" t="s">
        <v>531</v>
      </c>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416</v>
      </c>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401</v>
      </c>
      <c r="C91" s="906"/>
      <c r="D91" s="906"/>
      <c r="E91" s="906"/>
      <c r="F91" s="938"/>
      <c r="G91" s="938"/>
      <c r="H91" s="938" t="str">
        <f>項目一覧!$C$36</f>
        <v/>
      </c>
      <c r="I91" s="939"/>
      <c r="J91" s="938"/>
      <c r="K91" s="938"/>
      <c r="L91" s="938"/>
      <c r="M91" s="938"/>
      <c r="N91" s="938"/>
      <c r="O91" s="938"/>
      <c r="P91" s="938"/>
      <c r="Q91" s="938"/>
      <c r="R91" s="938"/>
      <c r="S91" s="938"/>
      <c r="T91" s="938"/>
      <c r="U91" s="938"/>
      <c r="V91" s="938"/>
      <c r="W91" s="938"/>
      <c r="X91" s="938"/>
      <c r="Y91" s="938"/>
      <c r="Z91" s="938"/>
      <c r="AA91" s="938"/>
      <c r="AB91" s="939"/>
    </row>
    <row r="92" spans="1:28" ht="18" customHeight="1">
      <c r="A92" s="945"/>
      <c r="B92" s="906" t="s">
        <v>414</v>
      </c>
      <c r="C92" s="906"/>
      <c r="D92" s="906"/>
      <c r="E92" s="906"/>
      <c r="F92" s="938"/>
      <c r="G92" s="938"/>
      <c r="H92" s="938" t="str">
        <f>項目一覧!$C$37</f>
        <v/>
      </c>
      <c r="I92" s="939"/>
      <c r="J92" s="938"/>
      <c r="K92" s="938"/>
      <c r="L92" s="938"/>
      <c r="M92" s="938"/>
      <c r="N92" s="938"/>
      <c r="O92" s="938"/>
      <c r="P92" s="938"/>
      <c r="Q92" s="938"/>
      <c r="R92" s="938"/>
      <c r="S92" s="938"/>
      <c r="T92" s="938"/>
      <c r="U92" s="938"/>
      <c r="V92" s="938"/>
      <c r="W92" s="938"/>
      <c r="X92" s="938"/>
      <c r="Y92" s="938"/>
      <c r="Z92" s="938"/>
      <c r="AA92" s="938"/>
      <c r="AB92" s="939"/>
    </row>
    <row r="93" spans="1:28" ht="18" customHeight="1">
      <c r="A93" s="945"/>
      <c r="B93" s="906" t="s">
        <v>399</v>
      </c>
      <c r="C93" s="906"/>
      <c r="D93" s="906"/>
      <c r="E93" s="906"/>
      <c r="F93" s="938"/>
      <c r="G93" s="938"/>
      <c r="H93" s="938" t="str">
        <f>項目一覧!$C$38</f>
        <v/>
      </c>
      <c r="I93" s="939"/>
      <c r="J93" s="938"/>
      <c r="K93" s="938"/>
      <c r="L93" s="938"/>
      <c r="M93" s="938"/>
      <c r="N93" s="938"/>
      <c r="O93" s="938"/>
      <c r="P93" s="938"/>
      <c r="Q93" s="938"/>
      <c r="R93" s="938"/>
      <c r="S93" s="938"/>
      <c r="T93" s="938"/>
      <c r="U93" s="938"/>
      <c r="V93" s="938"/>
      <c r="W93" s="938"/>
      <c r="X93" s="938"/>
      <c r="Y93" s="938"/>
      <c r="Z93" s="938"/>
      <c r="AA93" s="938"/>
      <c r="AB93" s="939"/>
    </row>
    <row r="94" spans="1:28" ht="18" customHeight="1">
      <c r="A94" s="945"/>
      <c r="B94" s="906" t="s">
        <v>398</v>
      </c>
      <c r="C94" s="906"/>
      <c r="D94" s="906"/>
      <c r="E94" s="906"/>
      <c r="F94" s="938"/>
      <c r="G94" s="938"/>
      <c r="H94" s="1707" t="str">
        <f>項目一覧!$C$39</f>
        <v/>
      </c>
      <c r="I94" s="1707"/>
      <c r="J94" s="1707"/>
      <c r="K94" s="1707"/>
      <c r="L94" s="1707"/>
      <c r="M94" s="1707"/>
      <c r="N94" s="1707"/>
      <c r="O94" s="1707"/>
      <c r="P94" s="1707"/>
      <c r="Q94" s="1707"/>
      <c r="R94" s="1707"/>
      <c r="S94" s="1707"/>
      <c r="T94" s="1707"/>
      <c r="U94" s="1707"/>
      <c r="V94" s="1707"/>
      <c r="W94" s="1707"/>
      <c r="X94" s="1707"/>
      <c r="Y94" s="1707"/>
      <c r="Z94" s="1707"/>
      <c r="AA94" s="1707"/>
      <c r="AB94" s="1707"/>
    </row>
    <row r="95" spans="1:28" ht="18" customHeight="1">
      <c r="A95" s="945"/>
      <c r="B95" s="906" t="s">
        <v>397</v>
      </c>
      <c r="C95" s="906"/>
      <c r="D95" s="906"/>
      <c r="E95" s="906"/>
      <c r="F95" s="938"/>
      <c r="G95" s="938"/>
      <c r="H95" s="938" t="str">
        <f>項目一覧!$C$40</f>
        <v/>
      </c>
      <c r="I95" s="939"/>
      <c r="J95" s="938"/>
      <c r="K95" s="938"/>
      <c r="L95" s="938"/>
      <c r="M95" s="938"/>
      <c r="N95" s="938"/>
      <c r="O95" s="938"/>
      <c r="P95" s="938"/>
      <c r="Q95" s="938"/>
      <c r="R95" s="938"/>
      <c r="S95" s="938"/>
      <c r="T95" s="938"/>
      <c r="U95" s="938"/>
      <c r="V95" s="938"/>
      <c r="W95" s="938"/>
      <c r="X95" s="938"/>
      <c r="Y95" s="938"/>
      <c r="Z95" s="938"/>
      <c r="AA95" s="938"/>
      <c r="AB95" s="939"/>
    </row>
    <row r="96" spans="1:28" ht="18" customHeight="1">
      <c r="A96" s="945"/>
      <c r="B96" s="906" t="s">
        <v>413</v>
      </c>
      <c r="C96" s="906"/>
      <c r="D96" s="906"/>
      <c r="E96" s="906"/>
      <c r="F96" s="938"/>
      <c r="G96" s="938"/>
      <c r="H96" s="1714" t="str">
        <f>項目一覧!$C$41</f>
        <v/>
      </c>
      <c r="I96" s="1714"/>
      <c r="J96" s="1714"/>
      <c r="K96" s="1714"/>
      <c r="L96" s="1714"/>
      <c r="M96" s="1714"/>
      <c r="N96" s="1714"/>
      <c r="O96" s="1714"/>
      <c r="P96" s="1714"/>
      <c r="Q96" s="1714"/>
      <c r="R96" s="1714"/>
      <c r="S96" s="938"/>
      <c r="T96" s="938"/>
      <c r="U96" s="938"/>
      <c r="V96" s="938"/>
      <c r="W96" s="938"/>
      <c r="X96" s="938"/>
      <c r="Y96" s="938"/>
      <c r="Z96" s="938"/>
      <c r="AA96" s="938"/>
      <c r="AB96" s="939"/>
    </row>
    <row r="97" spans="1:28" ht="18" customHeight="1">
      <c r="A97" s="945"/>
      <c r="B97" s="902" t="s">
        <v>412</v>
      </c>
      <c r="C97" s="906"/>
      <c r="D97" s="906"/>
      <c r="E97" s="906"/>
      <c r="F97" s="938"/>
      <c r="G97" s="938"/>
      <c r="H97" s="938"/>
      <c r="I97" s="1039" t="str">
        <f>項目一覧!$C$42</f>
        <v/>
      </c>
      <c r="J97" s="938"/>
      <c r="K97" s="938"/>
      <c r="L97" s="938"/>
      <c r="M97" s="938"/>
      <c r="N97" s="938"/>
      <c r="O97" s="938"/>
      <c r="P97" s="938"/>
      <c r="Q97" s="938"/>
      <c r="R97" s="938"/>
      <c r="S97" s="938"/>
      <c r="T97" s="938"/>
      <c r="U97" s="938"/>
      <c r="V97" s="938"/>
      <c r="W97" s="938"/>
      <c r="X97" s="938"/>
      <c r="Y97" s="938"/>
      <c r="Z97" s="938"/>
      <c r="AA97" s="938"/>
      <c r="AB97" s="939"/>
    </row>
    <row r="98" spans="1:28" ht="18" customHeight="1">
      <c r="A98" s="945"/>
      <c r="B98" s="902"/>
      <c r="C98" s="906"/>
      <c r="D98" s="906"/>
      <c r="E98" s="906"/>
      <c r="F98" s="938"/>
      <c r="G98" s="938"/>
      <c r="H98" s="938"/>
      <c r="I98" s="1039"/>
      <c r="J98" s="938"/>
      <c r="K98" s="938"/>
      <c r="L98" s="938"/>
      <c r="M98" s="938"/>
      <c r="N98" s="938"/>
      <c r="O98" s="938"/>
      <c r="P98" s="938"/>
      <c r="Q98" s="938"/>
      <c r="R98" s="938"/>
      <c r="S98" s="938"/>
      <c r="T98" s="938"/>
      <c r="U98" s="938"/>
      <c r="V98" s="938"/>
      <c r="W98" s="938"/>
      <c r="X98" s="938"/>
      <c r="Y98" s="938"/>
      <c r="Z98" s="938"/>
      <c r="AA98" s="938"/>
      <c r="AB98" s="939"/>
    </row>
    <row r="99" spans="1:28" ht="18" customHeight="1">
      <c r="A99" s="945"/>
      <c r="B99" s="906" t="s">
        <v>530</v>
      </c>
      <c r="C99" s="906"/>
      <c r="D99" s="906"/>
      <c r="E99" s="906"/>
      <c r="F99" s="938"/>
      <c r="G99" s="938"/>
      <c r="H99" s="938"/>
      <c r="I99" s="939"/>
      <c r="J99" s="938"/>
      <c r="K99" s="938"/>
      <c r="L99" s="938"/>
      <c r="M99" s="938"/>
      <c r="N99" s="938"/>
      <c r="O99" s="938"/>
      <c r="P99" s="938"/>
      <c r="Q99" s="938"/>
      <c r="R99" s="938"/>
      <c r="S99" s="938"/>
      <c r="T99" s="938"/>
      <c r="U99" s="938"/>
      <c r="V99" s="938"/>
      <c r="W99" s="938"/>
      <c r="X99" s="938"/>
      <c r="Y99" s="938"/>
      <c r="Z99" s="938"/>
      <c r="AA99" s="938"/>
      <c r="AB99" s="939"/>
    </row>
    <row r="100" spans="1:28" ht="18" customHeight="1">
      <c r="A100" s="945"/>
      <c r="B100" s="906" t="s">
        <v>401</v>
      </c>
      <c r="C100" s="906"/>
      <c r="D100" s="906"/>
      <c r="E100" s="906"/>
      <c r="F100" s="938"/>
      <c r="G100" s="938"/>
      <c r="H100" s="938" t="str">
        <f>項目一覧!$C$231</f>
        <v/>
      </c>
      <c r="I100" s="939"/>
      <c r="J100" s="938"/>
      <c r="K100" s="938"/>
      <c r="L100" s="938"/>
      <c r="M100" s="938"/>
      <c r="N100" s="938"/>
      <c r="O100" s="938"/>
      <c r="P100" s="938"/>
      <c r="Q100" s="938"/>
      <c r="R100" s="938"/>
      <c r="S100" s="938"/>
      <c r="T100" s="938"/>
      <c r="U100" s="938"/>
      <c r="V100" s="938"/>
      <c r="W100" s="938"/>
      <c r="X100" s="938"/>
      <c r="Y100" s="938"/>
      <c r="Z100" s="938"/>
      <c r="AA100" s="938"/>
      <c r="AB100" s="939"/>
    </row>
    <row r="101" spans="1:28" ht="18" customHeight="1">
      <c r="A101" s="945"/>
      <c r="B101" s="906" t="s">
        <v>414</v>
      </c>
      <c r="C101" s="906"/>
      <c r="D101" s="906"/>
      <c r="E101" s="906"/>
      <c r="F101" s="938"/>
      <c r="G101" s="938"/>
      <c r="H101" s="938" t="str">
        <f>項目一覧!$C$232</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8" ht="18" customHeight="1">
      <c r="A102" s="945"/>
      <c r="B102" s="906" t="s">
        <v>399</v>
      </c>
      <c r="C102" s="906"/>
      <c r="D102" s="906"/>
      <c r="E102" s="906"/>
      <c r="F102" s="938"/>
      <c r="G102" s="938"/>
      <c r="H102" s="938" t="str">
        <f>項目一覧!$C$233</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8" ht="18" customHeight="1">
      <c r="A103" s="945"/>
      <c r="B103" s="906" t="s">
        <v>398</v>
      </c>
      <c r="C103" s="906"/>
      <c r="D103" s="906"/>
      <c r="E103" s="906"/>
      <c r="F103" s="938"/>
      <c r="G103" s="938"/>
      <c r="H103" s="1707" t="str">
        <f>項目一覧!$C$234</f>
        <v/>
      </c>
      <c r="I103" s="1707"/>
      <c r="J103" s="1707"/>
      <c r="K103" s="1707"/>
      <c r="L103" s="1707"/>
      <c r="M103" s="1707"/>
      <c r="N103" s="1707"/>
      <c r="O103" s="1707"/>
      <c r="P103" s="1707"/>
      <c r="Q103" s="1707"/>
      <c r="R103" s="1707"/>
      <c r="S103" s="1707"/>
      <c r="T103" s="1707"/>
      <c r="U103" s="1707"/>
      <c r="V103" s="1707"/>
      <c r="W103" s="1707"/>
      <c r="X103" s="1707"/>
      <c r="Y103" s="1707"/>
      <c r="Z103" s="1707"/>
      <c r="AA103" s="1707"/>
      <c r="AB103" s="1707"/>
    </row>
    <row r="104" spans="1:28" ht="18" customHeight="1">
      <c r="A104" s="945"/>
      <c r="B104" s="906" t="s">
        <v>397</v>
      </c>
      <c r="C104" s="906"/>
      <c r="D104" s="906"/>
      <c r="E104" s="906"/>
      <c r="F104" s="938"/>
      <c r="G104" s="938"/>
      <c r="H104" s="938" t="str">
        <f>項目一覧!$C$235</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8" ht="18" customHeight="1">
      <c r="A105" s="945"/>
      <c r="B105" s="906" t="s">
        <v>413</v>
      </c>
      <c r="C105" s="906"/>
      <c r="D105" s="906"/>
      <c r="E105" s="906"/>
      <c r="F105" s="938"/>
      <c r="G105" s="938"/>
      <c r="H105" s="938" t="str">
        <f>項目一覧!$C$236</f>
        <v/>
      </c>
      <c r="I105" s="939"/>
      <c r="J105" s="938"/>
      <c r="K105" s="938"/>
      <c r="L105" s="938"/>
      <c r="M105" s="938"/>
      <c r="N105" s="938"/>
      <c r="O105" s="938"/>
      <c r="P105" s="938"/>
      <c r="Q105" s="938"/>
      <c r="R105" s="938"/>
      <c r="S105" s="938"/>
      <c r="T105" s="938"/>
      <c r="U105" s="938"/>
      <c r="V105" s="938"/>
      <c r="W105" s="938"/>
      <c r="X105" s="938"/>
      <c r="Y105" s="938"/>
      <c r="Z105" s="938"/>
      <c r="AA105" s="938"/>
      <c r="AB105" s="939"/>
    </row>
    <row r="106" spans="1:28" ht="18" customHeight="1">
      <c r="A106" s="945"/>
      <c r="B106" s="902" t="s">
        <v>412</v>
      </c>
      <c r="C106" s="906"/>
      <c r="D106" s="906"/>
      <c r="E106" s="906"/>
      <c r="F106" s="938"/>
      <c r="G106" s="938"/>
      <c r="H106" s="938"/>
      <c r="I106" s="1039" t="str">
        <f>項目一覧!$C$237</f>
        <v/>
      </c>
      <c r="J106" s="938"/>
      <c r="K106" s="938"/>
      <c r="L106" s="938"/>
      <c r="M106" s="938"/>
      <c r="N106" s="938"/>
      <c r="O106" s="938"/>
      <c r="P106" s="938"/>
      <c r="Q106" s="938"/>
      <c r="R106" s="938"/>
      <c r="S106" s="938"/>
      <c r="T106" s="938"/>
      <c r="U106" s="938"/>
      <c r="V106" s="938"/>
      <c r="W106" s="938"/>
      <c r="X106" s="938"/>
      <c r="Y106" s="938"/>
      <c r="Z106" s="938"/>
      <c r="AA106" s="938"/>
      <c r="AB106" s="939"/>
    </row>
    <row r="107" spans="1:28" ht="18" customHeight="1">
      <c r="A107" s="945"/>
      <c r="B107" s="902"/>
      <c r="C107" s="906"/>
      <c r="D107" s="906"/>
      <c r="E107" s="906"/>
      <c r="F107" s="938"/>
      <c r="G107" s="938"/>
      <c r="H107" s="938"/>
      <c r="I107" s="1039"/>
      <c r="J107" s="938"/>
      <c r="K107" s="938"/>
      <c r="L107" s="938"/>
      <c r="M107" s="938"/>
      <c r="N107" s="938"/>
      <c r="O107" s="938"/>
      <c r="P107" s="938"/>
      <c r="Q107" s="938"/>
      <c r="R107" s="938"/>
      <c r="S107" s="938"/>
      <c r="T107" s="938"/>
      <c r="U107" s="938"/>
      <c r="V107" s="938"/>
      <c r="W107" s="938"/>
      <c r="X107" s="938"/>
      <c r="Y107" s="938"/>
      <c r="Z107" s="938"/>
      <c r="AA107" s="938"/>
      <c r="AB107" s="939"/>
    </row>
    <row r="108" spans="1:28" ht="18" customHeight="1">
      <c r="A108" s="945"/>
      <c r="B108" s="906" t="s">
        <v>401</v>
      </c>
      <c r="C108" s="906"/>
      <c r="D108" s="906"/>
      <c r="E108" s="906"/>
      <c r="F108" s="938"/>
      <c r="G108" s="938"/>
      <c r="H108" s="938" t="str">
        <f>項目一覧!$C$238</f>
        <v/>
      </c>
      <c r="I108" s="939"/>
      <c r="J108" s="938"/>
      <c r="K108" s="938"/>
      <c r="L108" s="938"/>
      <c r="M108" s="938"/>
      <c r="N108" s="938"/>
      <c r="O108" s="938"/>
      <c r="P108" s="938"/>
      <c r="Q108" s="938"/>
      <c r="R108" s="938"/>
      <c r="S108" s="938"/>
      <c r="T108" s="938"/>
      <c r="U108" s="938"/>
      <c r="V108" s="938"/>
      <c r="W108" s="938"/>
      <c r="X108" s="938"/>
      <c r="Y108" s="938"/>
      <c r="Z108" s="938"/>
      <c r="AA108" s="938"/>
      <c r="AB108" s="939"/>
    </row>
    <row r="109" spans="1:28" ht="18" customHeight="1">
      <c r="A109" s="945"/>
      <c r="B109" s="906" t="s">
        <v>414</v>
      </c>
      <c r="C109" s="906"/>
      <c r="D109" s="906"/>
      <c r="E109" s="906"/>
      <c r="F109" s="938"/>
      <c r="G109" s="938"/>
      <c r="H109" s="938" t="str">
        <f>項目一覧!$C$239</f>
        <v/>
      </c>
      <c r="I109" s="939"/>
      <c r="J109" s="938"/>
      <c r="K109" s="938"/>
      <c r="L109" s="938"/>
      <c r="M109" s="938"/>
      <c r="N109" s="938"/>
      <c r="O109" s="938"/>
      <c r="P109" s="938"/>
      <c r="Q109" s="938"/>
      <c r="R109" s="938"/>
      <c r="S109" s="938"/>
      <c r="T109" s="938"/>
      <c r="U109" s="938"/>
      <c r="V109" s="938"/>
      <c r="W109" s="938"/>
      <c r="X109" s="938"/>
      <c r="Y109" s="938"/>
      <c r="Z109" s="938"/>
      <c r="AA109" s="938"/>
      <c r="AB109" s="939"/>
    </row>
    <row r="110" spans="1:28" ht="18" customHeight="1">
      <c r="A110" s="945"/>
      <c r="B110" s="906" t="s">
        <v>399</v>
      </c>
      <c r="C110" s="906"/>
      <c r="D110" s="906"/>
      <c r="E110" s="906"/>
      <c r="F110" s="938"/>
      <c r="G110" s="938"/>
      <c r="H110" s="938" t="str">
        <f>項目一覧!$C$240</f>
        <v/>
      </c>
      <c r="I110" s="939"/>
      <c r="J110" s="938"/>
      <c r="K110" s="938"/>
      <c r="L110" s="938"/>
      <c r="M110" s="938"/>
      <c r="N110" s="938"/>
      <c r="O110" s="938"/>
      <c r="P110" s="938"/>
      <c r="Q110" s="938"/>
      <c r="R110" s="938"/>
      <c r="S110" s="938"/>
      <c r="T110" s="938"/>
      <c r="U110" s="938"/>
      <c r="V110" s="938"/>
      <c r="W110" s="938"/>
      <c r="X110" s="938"/>
      <c r="Y110" s="938"/>
      <c r="Z110" s="938"/>
      <c r="AA110" s="938"/>
      <c r="AB110" s="939"/>
    </row>
    <row r="111" spans="1:28" ht="18" customHeight="1">
      <c r="A111" s="945"/>
      <c r="B111" s="906" t="s">
        <v>398</v>
      </c>
      <c r="C111" s="906"/>
      <c r="D111" s="906"/>
      <c r="E111" s="906"/>
      <c r="F111" s="938"/>
      <c r="G111" s="938"/>
      <c r="H111" s="1707" t="str">
        <f>項目一覧!$C$241</f>
        <v/>
      </c>
      <c r="I111" s="1707"/>
      <c r="J111" s="1707"/>
      <c r="K111" s="1707"/>
      <c r="L111" s="1707"/>
      <c r="M111" s="1707"/>
      <c r="N111" s="1707"/>
      <c r="O111" s="1707"/>
      <c r="P111" s="1707"/>
      <c r="Q111" s="1707"/>
      <c r="R111" s="1707"/>
      <c r="S111" s="1707"/>
      <c r="T111" s="1707"/>
      <c r="U111" s="1707"/>
      <c r="V111" s="1707"/>
      <c r="W111" s="1707"/>
      <c r="X111" s="1707"/>
      <c r="Y111" s="1707"/>
      <c r="Z111" s="1707"/>
      <c r="AA111" s="1707"/>
      <c r="AB111" s="1707"/>
    </row>
    <row r="112" spans="1:28" ht="18" customHeight="1">
      <c r="A112" s="945"/>
      <c r="B112" s="906" t="s">
        <v>397</v>
      </c>
      <c r="C112" s="906"/>
      <c r="D112" s="906"/>
      <c r="E112" s="906"/>
      <c r="F112" s="938"/>
      <c r="G112" s="938"/>
      <c r="H112" s="938" t="str">
        <f>項目一覧!$C$242</f>
        <v/>
      </c>
      <c r="I112" s="939"/>
      <c r="J112" s="938"/>
      <c r="K112" s="938"/>
      <c r="L112" s="938"/>
      <c r="M112" s="938"/>
      <c r="N112" s="938"/>
      <c r="O112" s="938"/>
      <c r="P112" s="938"/>
      <c r="Q112" s="938"/>
      <c r="R112" s="938"/>
      <c r="S112" s="938"/>
      <c r="T112" s="938"/>
      <c r="U112" s="938"/>
      <c r="V112" s="938"/>
      <c r="W112" s="938"/>
      <c r="X112" s="938"/>
      <c r="Y112" s="938"/>
      <c r="Z112" s="938"/>
      <c r="AA112" s="938"/>
      <c r="AB112" s="939"/>
    </row>
    <row r="113" spans="1:28" ht="18" customHeight="1">
      <c r="A113" s="945"/>
      <c r="B113" s="906" t="s">
        <v>413</v>
      </c>
      <c r="C113" s="906"/>
      <c r="D113" s="906"/>
      <c r="E113" s="906"/>
      <c r="F113" s="938"/>
      <c r="G113" s="938"/>
      <c r="H113" s="938" t="str">
        <f>項目一覧!$C$243</f>
        <v/>
      </c>
      <c r="I113" s="939"/>
      <c r="J113" s="938"/>
      <c r="K113" s="938"/>
      <c r="L113" s="938"/>
      <c r="M113" s="938"/>
      <c r="N113" s="938"/>
      <c r="O113" s="938"/>
      <c r="P113" s="938"/>
      <c r="Q113" s="938"/>
      <c r="R113" s="938"/>
      <c r="S113" s="938"/>
      <c r="T113" s="938"/>
      <c r="U113" s="938"/>
      <c r="V113" s="938"/>
      <c r="W113" s="938"/>
      <c r="X113" s="938"/>
      <c r="Y113" s="938"/>
      <c r="Z113" s="938"/>
      <c r="AA113" s="938"/>
      <c r="AB113" s="939"/>
    </row>
    <row r="114" spans="1:28" ht="18" customHeight="1">
      <c r="A114" s="945"/>
      <c r="B114" s="902" t="s">
        <v>412</v>
      </c>
      <c r="C114" s="906"/>
      <c r="D114" s="906"/>
      <c r="E114" s="906"/>
      <c r="F114" s="938"/>
      <c r="G114" s="938"/>
      <c r="H114" s="938"/>
      <c r="I114" s="1039" t="str">
        <f>項目一覧!$C$244</f>
        <v/>
      </c>
      <c r="J114" s="938"/>
      <c r="K114" s="938"/>
      <c r="L114" s="938"/>
      <c r="M114" s="938"/>
      <c r="N114" s="938"/>
      <c r="O114" s="938"/>
      <c r="P114" s="938"/>
      <c r="Q114" s="938"/>
      <c r="R114" s="938"/>
      <c r="S114" s="938"/>
      <c r="T114" s="938"/>
      <c r="U114" s="938"/>
      <c r="V114" s="938"/>
      <c r="W114" s="938"/>
      <c r="X114" s="938"/>
      <c r="Y114" s="938"/>
      <c r="Z114" s="938"/>
      <c r="AA114" s="938"/>
      <c r="AB114" s="939"/>
    </row>
    <row r="115" spans="1:28" ht="18" customHeight="1">
      <c r="A115" s="945"/>
      <c r="B115" s="902"/>
      <c r="C115" s="906"/>
      <c r="D115" s="906"/>
      <c r="E115" s="906"/>
      <c r="F115" s="938"/>
      <c r="G115" s="938"/>
      <c r="H115" s="938"/>
      <c r="I115" s="1039"/>
      <c r="J115" s="938"/>
      <c r="K115" s="938"/>
      <c r="L115" s="938"/>
      <c r="M115" s="938"/>
      <c r="N115" s="938"/>
      <c r="O115" s="938"/>
      <c r="P115" s="938"/>
      <c r="Q115" s="938"/>
      <c r="R115" s="938"/>
      <c r="S115" s="938"/>
      <c r="T115" s="938"/>
      <c r="U115" s="938"/>
      <c r="V115" s="938"/>
      <c r="W115" s="938"/>
      <c r="X115" s="938"/>
      <c r="Y115" s="938"/>
      <c r="Z115" s="938"/>
      <c r="AA115" s="938"/>
      <c r="AB115" s="939"/>
    </row>
    <row r="116" spans="1:28" ht="18" customHeight="1">
      <c r="A116" s="945"/>
      <c r="B116" s="906" t="s">
        <v>401</v>
      </c>
      <c r="C116" s="906"/>
      <c r="D116" s="906"/>
      <c r="E116" s="906"/>
      <c r="F116" s="938"/>
      <c r="G116" s="938"/>
      <c r="H116" s="938" t="str">
        <f>項目一覧!$C$245</f>
        <v/>
      </c>
      <c r="I116" s="939"/>
      <c r="J116" s="938"/>
      <c r="K116" s="938"/>
      <c r="L116" s="938"/>
      <c r="M116" s="938"/>
      <c r="N116" s="938"/>
      <c r="O116" s="938"/>
      <c r="P116" s="938"/>
      <c r="Q116" s="938"/>
      <c r="R116" s="938"/>
      <c r="S116" s="938"/>
      <c r="T116" s="938"/>
      <c r="U116" s="938"/>
      <c r="V116" s="938"/>
      <c r="W116" s="938"/>
      <c r="X116" s="938"/>
      <c r="Y116" s="938"/>
      <c r="Z116" s="938"/>
      <c r="AA116" s="938"/>
      <c r="AB116" s="939"/>
    </row>
    <row r="117" spans="1:28" ht="18" customHeight="1">
      <c r="A117" s="945"/>
      <c r="B117" s="906" t="s">
        <v>414</v>
      </c>
      <c r="C117" s="906"/>
      <c r="D117" s="906"/>
      <c r="E117" s="906"/>
      <c r="F117" s="938"/>
      <c r="G117" s="938"/>
      <c r="H117" s="938" t="str">
        <f>項目一覧!$C$246</f>
        <v/>
      </c>
      <c r="I117" s="939"/>
      <c r="J117" s="938"/>
      <c r="K117" s="938"/>
      <c r="L117" s="938"/>
      <c r="M117" s="938"/>
      <c r="N117" s="938"/>
      <c r="O117" s="938"/>
      <c r="P117" s="938"/>
      <c r="Q117" s="938"/>
      <c r="R117" s="938"/>
      <c r="S117" s="938"/>
      <c r="T117" s="938"/>
      <c r="U117" s="938"/>
      <c r="V117" s="938"/>
      <c r="W117" s="938"/>
      <c r="X117" s="938"/>
      <c r="Y117" s="938"/>
      <c r="Z117" s="938"/>
      <c r="AA117" s="938"/>
      <c r="AB117" s="939"/>
    </row>
    <row r="118" spans="1:28" ht="18" customHeight="1">
      <c r="A118" s="945"/>
      <c r="B118" s="906" t="s">
        <v>399</v>
      </c>
      <c r="C118" s="906"/>
      <c r="D118" s="906"/>
      <c r="E118" s="906"/>
      <c r="F118" s="938"/>
      <c r="G118" s="938"/>
      <c r="H118" s="938" t="str">
        <f>項目一覧!$C$247</f>
        <v/>
      </c>
      <c r="I118" s="939"/>
      <c r="J118" s="938"/>
      <c r="K118" s="938"/>
      <c r="L118" s="938"/>
      <c r="M118" s="938"/>
      <c r="N118" s="938"/>
      <c r="O118" s="938"/>
      <c r="P118" s="938"/>
      <c r="Q118" s="938"/>
      <c r="R118" s="938"/>
      <c r="S118" s="938"/>
      <c r="T118" s="938"/>
      <c r="U118" s="938"/>
      <c r="V118" s="938"/>
      <c r="W118" s="938"/>
      <c r="X118" s="938"/>
      <c r="Y118" s="938"/>
      <c r="Z118" s="938"/>
      <c r="AA118" s="938"/>
      <c r="AB118" s="939"/>
    </row>
    <row r="119" spans="1:28" ht="18" customHeight="1">
      <c r="A119" s="945"/>
      <c r="B119" s="906" t="s">
        <v>398</v>
      </c>
      <c r="C119" s="906"/>
      <c r="D119" s="906"/>
      <c r="E119" s="906"/>
      <c r="F119" s="938"/>
      <c r="G119" s="938"/>
      <c r="H119" s="1707" t="str">
        <f>項目一覧!$C$248</f>
        <v/>
      </c>
      <c r="I119" s="1707"/>
      <c r="J119" s="1707"/>
      <c r="K119" s="1707"/>
      <c r="L119" s="1707"/>
      <c r="M119" s="1707"/>
      <c r="N119" s="1707"/>
      <c r="O119" s="1707"/>
      <c r="P119" s="1707"/>
      <c r="Q119" s="1707"/>
      <c r="R119" s="1707"/>
      <c r="S119" s="1707"/>
      <c r="T119" s="1707"/>
      <c r="U119" s="1707"/>
      <c r="V119" s="1707"/>
      <c r="W119" s="1707"/>
      <c r="X119" s="1707"/>
      <c r="Y119" s="1707"/>
      <c r="Z119" s="1707"/>
      <c r="AA119" s="1707"/>
      <c r="AB119" s="1707"/>
    </row>
    <row r="120" spans="1:28" ht="18" customHeight="1">
      <c r="A120" s="945"/>
      <c r="B120" s="906" t="s">
        <v>397</v>
      </c>
      <c r="C120" s="906"/>
      <c r="D120" s="906"/>
      <c r="E120" s="906"/>
      <c r="F120" s="938"/>
      <c r="G120" s="938"/>
      <c r="H120" s="938" t="str">
        <f>項目一覧!$C$249</f>
        <v/>
      </c>
      <c r="I120" s="939"/>
      <c r="J120" s="938"/>
      <c r="K120" s="938"/>
      <c r="L120" s="938"/>
      <c r="M120" s="938"/>
      <c r="N120" s="938"/>
      <c r="O120" s="938"/>
      <c r="P120" s="938"/>
      <c r="Q120" s="938"/>
      <c r="R120" s="938"/>
      <c r="S120" s="938"/>
      <c r="T120" s="938"/>
      <c r="U120" s="938"/>
      <c r="V120" s="938"/>
      <c r="W120" s="938"/>
      <c r="X120" s="938"/>
      <c r="Y120" s="938"/>
      <c r="Z120" s="938"/>
      <c r="AA120" s="938"/>
      <c r="AB120" s="939"/>
    </row>
    <row r="121" spans="1:28" ht="18" customHeight="1">
      <c r="A121" s="945"/>
      <c r="B121" s="906" t="s">
        <v>413</v>
      </c>
      <c r="C121" s="906"/>
      <c r="D121" s="906"/>
      <c r="E121" s="906"/>
      <c r="F121" s="938"/>
      <c r="G121" s="938"/>
      <c r="H121" s="938" t="str">
        <f>項目一覧!$C$250</f>
        <v/>
      </c>
      <c r="I121" s="939"/>
      <c r="J121" s="938"/>
      <c r="K121" s="938"/>
      <c r="L121" s="938"/>
      <c r="M121" s="938"/>
      <c r="N121" s="938"/>
      <c r="O121" s="938"/>
      <c r="P121" s="938"/>
      <c r="Q121" s="938"/>
      <c r="R121" s="938"/>
      <c r="S121" s="938"/>
      <c r="T121" s="938"/>
      <c r="U121" s="938"/>
      <c r="V121" s="938"/>
      <c r="W121" s="938"/>
      <c r="X121" s="938"/>
      <c r="Y121" s="938"/>
      <c r="Z121" s="938"/>
      <c r="AA121" s="938"/>
      <c r="AB121" s="939"/>
    </row>
    <row r="122" spans="1:28" ht="18" customHeight="1">
      <c r="A122" s="945"/>
      <c r="B122" s="902" t="s">
        <v>412</v>
      </c>
      <c r="C122" s="906"/>
      <c r="D122" s="906"/>
      <c r="E122" s="906"/>
      <c r="F122" s="938"/>
      <c r="G122" s="938"/>
      <c r="H122" s="938"/>
      <c r="I122" s="1039" t="str">
        <f>項目一覧!$C$251</f>
        <v/>
      </c>
      <c r="J122" s="938"/>
      <c r="K122" s="938"/>
      <c r="L122" s="938"/>
      <c r="M122" s="938"/>
      <c r="N122" s="938"/>
      <c r="O122" s="938"/>
      <c r="P122" s="938"/>
      <c r="Q122" s="938"/>
      <c r="R122" s="938"/>
      <c r="S122" s="938"/>
      <c r="T122" s="938"/>
      <c r="U122" s="938"/>
      <c r="V122" s="938"/>
      <c r="W122" s="938"/>
      <c r="X122" s="938"/>
      <c r="Y122" s="938"/>
      <c r="Z122" s="938"/>
      <c r="AA122" s="938"/>
      <c r="AB122" s="939"/>
    </row>
    <row r="123" spans="1:28" ht="18" customHeight="1">
      <c r="A123" s="951"/>
      <c r="B123" s="1074"/>
      <c r="C123" s="935"/>
      <c r="D123" s="935"/>
      <c r="E123" s="935"/>
      <c r="F123" s="941"/>
      <c r="G123" s="941"/>
      <c r="H123" s="941"/>
      <c r="I123" s="942"/>
      <c r="J123" s="941"/>
      <c r="K123" s="941"/>
      <c r="L123" s="941"/>
      <c r="M123" s="941"/>
      <c r="N123" s="941"/>
      <c r="O123" s="941"/>
      <c r="P123" s="941"/>
      <c r="Q123" s="941"/>
      <c r="R123" s="941"/>
      <c r="S123" s="941"/>
      <c r="T123" s="941"/>
      <c r="U123" s="941"/>
      <c r="V123" s="941"/>
      <c r="W123" s="941"/>
      <c r="X123" s="941"/>
      <c r="Y123" s="941"/>
      <c r="Z123" s="941"/>
      <c r="AA123" s="941"/>
      <c r="AB123" s="939"/>
    </row>
    <row r="124" spans="1:28" ht="18" customHeight="1">
      <c r="A124" s="936" t="s">
        <v>309</v>
      </c>
      <c r="B124" s="906" t="s">
        <v>411</v>
      </c>
      <c r="C124" s="906"/>
      <c r="D124" s="906"/>
      <c r="E124" s="906"/>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9"/>
    </row>
    <row r="125" spans="1:28" ht="18" customHeight="1">
      <c r="A125" s="936"/>
      <c r="B125" s="906" t="s">
        <v>212</v>
      </c>
      <c r="C125" s="906"/>
      <c r="D125" s="906"/>
      <c r="E125" s="906"/>
      <c r="F125" s="938"/>
      <c r="G125" s="938"/>
      <c r="H125" s="938"/>
      <c r="I125" s="938"/>
      <c r="J125" s="938"/>
      <c r="K125" s="938"/>
      <c r="L125" s="938"/>
      <c r="M125" s="938"/>
      <c r="N125" s="938"/>
      <c r="O125" s="938"/>
      <c r="P125" s="938"/>
      <c r="Q125" s="938"/>
      <c r="R125" s="938"/>
      <c r="S125" s="938"/>
      <c r="T125" s="938"/>
      <c r="U125" s="938"/>
      <c r="V125" s="938"/>
      <c r="W125" s="938"/>
      <c r="X125" s="938"/>
      <c r="Y125" s="938"/>
      <c r="Z125" s="938"/>
      <c r="AA125" s="938"/>
      <c r="AB125" s="939"/>
    </row>
    <row r="126" spans="1:28" ht="18" customHeight="1">
      <c r="A126" s="945"/>
      <c r="B126" s="906" t="s">
        <v>409</v>
      </c>
      <c r="C126" s="906"/>
      <c r="D126" s="906"/>
      <c r="E126" s="906"/>
      <c r="F126" s="938"/>
      <c r="G126" s="938"/>
      <c r="H126" s="944" t="str">
        <f>IF(項目一覧!$C$43=0,"","("&amp;項目一覧!$C$43&amp;") 建築士  （"&amp;項目一覧!$C$44&amp;"）登録　第　 "&amp;項目一覧!$C$45&amp;"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row>
    <row r="127" spans="1:28" ht="18" customHeight="1">
      <c r="A127" s="945"/>
      <c r="B127" s="906" t="s">
        <v>408</v>
      </c>
      <c r="C127" s="906"/>
      <c r="D127" s="906"/>
      <c r="E127" s="906"/>
      <c r="F127" s="938"/>
      <c r="G127" s="938"/>
      <c r="H127" s="938" t="str">
        <f>項目一覧!$C$46</f>
        <v/>
      </c>
      <c r="I127" s="939"/>
      <c r="J127" s="938"/>
      <c r="K127" s="938"/>
      <c r="L127" s="938"/>
      <c r="M127" s="938"/>
      <c r="N127" s="938"/>
      <c r="O127" s="938"/>
      <c r="P127" s="938"/>
      <c r="Q127" s="938"/>
      <c r="R127" s="938"/>
      <c r="S127" s="938"/>
      <c r="T127" s="938"/>
      <c r="U127" s="938"/>
      <c r="V127" s="938"/>
      <c r="W127" s="938"/>
      <c r="X127" s="938"/>
      <c r="Y127" s="938"/>
      <c r="Z127" s="938"/>
      <c r="AA127" s="938"/>
      <c r="AB127" s="939"/>
    </row>
    <row r="128" spans="1:28" ht="18" customHeight="1">
      <c r="A128" s="945"/>
      <c r="B128" s="906" t="s">
        <v>407</v>
      </c>
      <c r="C128" s="906"/>
      <c r="D128" s="906"/>
      <c r="E128" s="906"/>
      <c r="F128" s="938"/>
      <c r="G128" s="938"/>
      <c r="H128" s="944" t="str">
        <f>IF(項目一覧!$C$47=0,"","("&amp;項目一覧!$C$47&amp;") 建築士事務所  （"&amp;項目一覧!$C$48&amp;"）知事登録　第　 "&amp;項目一覧!$C$49&amp;"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row>
    <row r="129" spans="1:28" ht="18" customHeight="1">
      <c r="A129" s="945"/>
      <c r="B129" s="906"/>
      <c r="C129" s="906"/>
      <c r="D129" s="906"/>
      <c r="E129" s="906"/>
      <c r="F129" s="938"/>
      <c r="G129" s="938"/>
      <c r="H129" s="938" t="str">
        <f>項目一覧!$C$50</f>
        <v/>
      </c>
      <c r="I129" s="939"/>
      <c r="J129" s="938"/>
      <c r="K129" s="938"/>
      <c r="L129" s="938"/>
      <c r="M129" s="938"/>
      <c r="N129" s="938"/>
      <c r="O129" s="938"/>
      <c r="P129" s="938"/>
      <c r="Q129" s="938"/>
      <c r="R129" s="938"/>
      <c r="S129" s="938"/>
      <c r="T129" s="938"/>
      <c r="U129" s="938"/>
      <c r="V129" s="938"/>
      <c r="W129" s="938"/>
      <c r="X129" s="938"/>
      <c r="Y129" s="938"/>
      <c r="Z129" s="938"/>
      <c r="AA129" s="938"/>
      <c r="AB129" s="939"/>
    </row>
    <row r="130" spans="1:28" ht="18" customHeight="1">
      <c r="A130" s="945"/>
      <c r="B130" s="906" t="s">
        <v>406</v>
      </c>
      <c r="C130" s="906"/>
      <c r="D130" s="906"/>
      <c r="E130" s="906"/>
      <c r="F130" s="938"/>
      <c r="G130" s="938"/>
      <c r="H130" s="938" t="str">
        <f>項目一覧!$C$51</f>
        <v/>
      </c>
      <c r="I130" s="939"/>
      <c r="J130" s="938"/>
      <c r="K130" s="938"/>
      <c r="L130" s="938"/>
      <c r="M130" s="938"/>
      <c r="N130" s="938"/>
      <c r="O130" s="938"/>
      <c r="P130" s="938"/>
      <c r="Q130" s="938"/>
      <c r="R130" s="938"/>
      <c r="S130" s="938"/>
      <c r="T130" s="938"/>
      <c r="U130" s="938"/>
      <c r="V130" s="938"/>
      <c r="W130" s="938"/>
      <c r="X130" s="938"/>
      <c r="Y130" s="938"/>
      <c r="Z130" s="938"/>
      <c r="AA130" s="938"/>
      <c r="AB130" s="939"/>
    </row>
    <row r="131" spans="1:28" ht="18" customHeight="1">
      <c r="A131" s="945"/>
      <c r="B131" s="906" t="s">
        <v>405</v>
      </c>
      <c r="C131" s="906"/>
      <c r="D131" s="906"/>
      <c r="E131" s="906"/>
      <c r="F131" s="938"/>
      <c r="G131" s="938"/>
      <c r="H131" s="1707" t="str">
        <f>項目一覧!$C$52</f>
        <v/>
      </c>
      <c r="I131" s="1707"/>
      <c r="J131" s="1707"/>
      <c r="K131" s="1707"/>
      <c r="L131" s="1707"/>
      <c r="M131" s="1707"/>
      <c r="N131" s="1707"/>
      <c r="O131" s="1707"/>
      <c r="P131" s="1707"/>
      <c r="Q131" s="1707"/>
      <c r="R131" s="1707"/>
      <c r="S131" s="1707"/>
      <c r="T131" s="1707"/>
      <c r="U131" s="1707"/>
      <c r="V131" s="1707"/>
      <c r="W131" s="1707"/>
      <c r="X131" s="1707"/>
      <c r="Y131" s="1707"/>
      <c r="Z131" s="1707"/>
      <c r="AA131" s="1707"/>
      <c r="AB131" s="1707"/>
    </row>
    <row r="132" spans="1:28" ht="18" customHeight="1">
      <c r="A132" s="945"/>
      <c r="B132" s="906" t="s">
        <v>404</v>
      </c>
      <c r="C132" s="906"/>
      <c r="D132" s="906"/>
      <c r="E132" s="906"/>
      <c r="F132" s="938"/>
      <c r="G132" s="938"/>
      <c r="H132" s="938" t="str">
        <f>項目一覧!$C$53</f>
        <v/>
      </c>
      <c r="I132" s="939"/>
      <c r="J132" s="938"/>
      <c r="K132" s="938"/>
      <c r="L132" s="938"/>
      <c r="M132" s="938"/>
      <c r="N132" s="938"/>
      <c r="O132" s="938"/>
      <c r="P132" s="938"/>
      <c r="Q132" s="938"/>
      <c r="R132" s="938"/>
      <c r="S132" s="938"/>
      <c r="T132" s="938"/>
      <c r="U132" s="938"/>
      <c r="V132" s="938"/>
      <c r="W132" s="938"/>
      <c r="X132" s="938"/>
      <c r="Y132" s="938"/>
      <c r="Z132" s="938"/>
      <c r="AA132" s="938"/>
      <c r="AB132" s="939"/>
    </row>
    <row r="133" spans="1:28" ht="18" customHeight="1">
      <c r="A133" s="945"/>
      <c r="B133" s="954" t="s">
        <v>523</v>
      </c>
      <c r="C133" s="906"/>
      <c r="D133" s="906"/>
      <c r="E133" s="906"/>
      <c r="F133" s="938"/>
      <c r="G133" s="938"/>
      <c r="H133" s="938"/>
      <c r="I133" s="1039" t="str">
        <f>項目一覧!$C$54</f>
        <v/>
      </c>
      <c r="J133" s="938"/>
      <c r="K133" s="938"/>
      <c r="L133" s="938"/>
      <c r="M133" s="938"/>
      <c r="N133" s="938"/>
      <c r="O133" s="938"/>
      <c r="P133" s="938"/>
      <c r="Q133" s="938"/>
      <c r="R133" s="938"/>
      <c r="S133" s="938"/>
      <c r="T133" s="938"/>
      <c r="U133" s="938"/>
      <c r="V133" s="938"/>
      <c r="W133" s="938"/>
      <c r="X133" s="938"/>
      <c r="Y133" s="938"/>
      <c r="Z133" s="938"/>
      <c r="AA133" s="938"/>
      <c r="AB133" s="939"/>
    </row>
    <row r="134" spans="1:28" ht="18" customHeight="1">
      <c r="A134" s="945"/>
      <c r="B134" s="954"/>
      <c r="C134" s="906"/>
      <c r="D134" s="906"/>
      <c r="E134" s="906"/>
      <c r="F134" s="938"/>
      <c r="G134" s="938"/>
      <c r="H134" s="938"/>
      <c r="I134" s="939"/>
      <c r="J134" s="938"/>
      <c r="K134" s="938"/>
      <c r="L134" s="938"/>
      <c r="M134" s="938"/>
      <c r="N134" s="938"/>
      <c r="O134" s="938"/>
      <c r="P134" s="938"/>
      <c r="Q134" s="938"/>
      <c r="R134" s="938"/>
      <c r="S134" s="938"/>
      <c r="T134" s="938"/>
      <c r="U134" s="938"/>
      <c r="V134" s="938"/>
      <c r="W134" s="938"/>
      <c r="X134" s="938"/>
      <c r="Y134" s="938"/>
      <c r="Z134" s="938"/>
      <c r="AA134" s="938"/>
      <c r="AB134" s="939"/>
    </row>
    <row r="135" spans="1:28" ht="18" customHeight="1">
      <c r="A135" s="945"/>
      <c r="B135" s="906" t="s">
        <v>410</v>
      </c>
      <c r="C135" s="906"/>
      <c r="D135" s="906"/>
      <c r="E135" s="906"/>
      <c r="F135" s="938"/>
      <c r="G135" s="938"/>
      <c r="H135" s="938"/>
      <c r="I135" s="939"/>
      <c r="J135" s="938"/>
      <c r="K135" s="938"/>
      <c r="L135" s="938"/>
      <c r="M135" s="938"/>
      <c r="N135" s="938"/>
      <c r="O135" s="938"/>
      <c r="P135" s="938"/>
      <c r="Q135" s="938"/>
      <c r="R135" s="938"/>
      <c r="S135" s="938"/>
      <c r="T135" s="938"/>
      <c r="U135" s="938"/>
      <c r="V135" s="938"/>
      <c r="W135" s="938"/>
      <c r="X135" s="938"/>
      <c r="Y135" s="938"/>
      <c r="Z135" s="938"/>
      <c r="AA135" s="938"/>
      <c r="AB135" s="939"/>
    </row>
    <row r="136" spans="1:28" ht="18" customHeight="1">
      <c r="A136" s="945"/>
      <c r="B136" s="906" t="s">
        <v>409</v>
      </c>
      <c r="C136" s="906"/>
      <c r="D136" s="906"/>
      <c r="E136" s="906"/>
      <c r="F136" s="938"/>
      <c r="G136" s="938"/>
      <c r="H136" s="944" t="str">
        <f>IF(項目一覧!$C$252=0,"","("&amp;項目一覧!$C$252&amp;") 建築士  （"&amp;項目一覧!$C$253&amp;"）登録　第　 "&amp;項目一覧!$C$254&amp;"　号")</f>
        <v>() 建築士  （）登録　第　 　号</v>
      </c>
      <c r="I136" s="939"/>
      <c r="J136" s="938"/>
      <c r="K136" s="938"/>
      <c r="L136" s="938"/>
      <c r="M136" s="938"/>
      <c r="N136" s="938"/>
      <c r="O136" s="938"/>
      <c r="P136" s="938"/>
      <c r="Q136" s="938"/>
      <c r="R136" s="938"/>
      <c r="S136" s="938"/>
      <c r="T136" s="938"/>
      <c r="U136" s="938"/>
      <c r="V136" s="938"/>
      <c r="W136" s="938"/>
      <c r="X136" s="938"/>
      <c r="Y136" s="938"/>
      <c r="Z136" s="938"/>
      <c r="AA136" s="938"/>
      <c r="AB136" s="939"/>
    </row>
    <row r="137" spans="1:28" ht="18" customHeight="1">
      <c r="A137" s="945"/>
      <c r="B137" s="906" t="s">
        <v>408</v>
      </c>
      <c r="C137" s="906"/>
      <c r="D137" s="906"/>
      <c r="E137" s="906"/>
      <c r="F137" s="938"/>
      <c r="G137" s="938"/>
      <c r="H137" s="938" t="str">
        <f>項目一覧!$C$255</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407</v>
      </c>
      <c r="C138" s="906"/>
      <c r="D138" s="906"/>
      <c r="E138" s="906"/>
      <c r="F138" s="938"/>
      <c r="G138" s="938"/>
      <c r="H138" s="944" t="str">
        <f>IF(項目一覧!$C$256=0,"","("&amp;項目一覧!$C$256&amp;") 建築士事務所  （"&amp;項目一覧!$C$257&amp;"）知事登録　第　 "&amp;項目一覧!$C$258&amp;"　号")</f>
        <v>() 建築士事務所  （）知事登録　第　 　号</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c r="C139" s="906"/>
      <c r="D139" s="906"/>
      <c r="E139" s="906"/>
      <c r="F139" s="938"/>
      <c r="G139" s="938"/>
      <c r="H139" s="938" t="str">
        <f>項目一覧!$C$259</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406</v>
      </c>
      <c r="C140" s="906"/>
      <c r="D140" s="906"/>
      <c r="E140" s="906"/>
      <c r="F140" s="938"/>
      <c r="G140" s="938"/>
      <c r="H140" s="938" t="str">
        <f>項目一覧!$C$260</f>
        <v/>
      </c>
      <c r="I140" s="939"/>
      <c r="J140" s="938"/>
      <c r="K140" s="938"/>
      <c r="L140" s="938"/>
      <c r="M140" s="938"/>
      <c r="N140" s="938"/>
      <c r="O140" s="938"/>
      <c r="P140" s="938"/>
      <c r="Q140" s="938"/>
      <c r="R140" s="938"/>
      <c r="S140" s="938"/>
      <c r="T140" s="938"/>
      <c r="U140" s="938"/>
      <c r="V140" s="938"/>
      <c r="W140" s="938"/>
      <c r="X140" s="938"/>
      <c r="Y140" s="938"/>
      <c r="Z140" s="938"/>
      <c r="AA140" s="938"/>
      <c r="AB140" s="939"/>
    </row>
    <row r="141" spans="1:28" ht="18" customHeight="1">
      <c r="A141" s="945"/>
      <c r="B141" s="906" t="s">
        <v>405</v>
      </c>
      <c r="C141" s="906"/>
      <c r="D141" s="906"/>
      <c r="E141" s="906"/>
      <c r="F141" s="938"/>
      <c r="G141" s="938"/>
      <c r="H141" s="1707" t="str">
        <f>項目一覧!$C$261</f>
        <v/>
      </c>
      <c r="I141" s="1707"/>
      <c r="J141" s="1707"/>
      <c r="K141" s="1707"/>
      <c r="L141" s="1707"/>
      <c r="M141" s="1707"/>
      <c r="N141" s="1707"/>
      <c r="O141" s="1707"/>
      <c r="P141" s="1707"/>
      <c r="Q141" s="1707"/>
      <c r="R141" s="1707"/>
      <c r="S141" s="1707"/>
      <c r="T141" s="1707"/>
      <c r="U141" s="1707"/>
      <c r="V141" s="1707"/>
      <c r="W141" s="1707"/>
      <c r="X141" s="1707"/>
      <c r="Y141" s="1707"/>
      <c r="Z141" s="1707"/>
      <c r="AA141" s="1707"/>
      <c r="AB141" s="1707"/>
    </row>
    <row r="142" spans="1:28" ht="18" customHeight="1">
      <c r="A142" s="945"/>
      <c r="B142" s="906" t="s">
        <v>404</v>
      </c>
      <c r="C142" s="906"/>
      <c r="D142" s="906"/>
      <c r="E142" s="906"/>
      <c r="F142" s="938"/>
      <c r="G142" s="938"/>
      <c r="H142" s="938" t="str">
        <f>項目一覧!$C$262</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54" t="s">
        <v>523</v>
      </c>
      <c r="C143" s="906"/>
      <c r="D143" s="906"/>
      <c r="E143" s="906"/>
      <c r="F143" s="938"/>
      <c r="G143" s="938"/>
      <c r="H143" s="938"/>
      <c r="I143" s="1039" t="str">
        <f>項目一覧!$C$263</f>
        <v/>
      </c>
      <c r="J143" s="938"/>
      <c r="K143" s="938"/>
      <c r="L143" s="938"/>
      <c r="M143" s="938"/>
      <c r="N143" s="938"/>
      <c r="O143" s="938"/>
      <c r="P143" s="938"/>
      <c r="Q143" s="938"/>
      <c r="R143" s="938"/>
      <c r="S143" s="938"/>
      <c r="T143" s="938"/>
      <c r="U143" s="938"/>
      <c r="V143" s="938"/>
      <c r="W143" s="938"/>
      <c r="X143" s="938"/>
      <c r="Y143" s="938"/>
      <c r="Z143" s="938"/>
      <c r="AA143" s="938"/>
      <c r="AB143" s="939"/>
    </row>
    <row r="144" spans="1:28" ht="18" customHeight="1">
      <c r="A144" s="945"/>
      <c r="B144" s="906"/>
      <c r="C144" s="906"/>
      <c r="D144" s="906"/>
      <c r="E144" s="906"/>
      <c r="F144" s="938"/>
      <c r="G144" s="938"/>
      <c r="H144" s="938"/>
      <c r="I144" s="939"/>
      <c r="J144" s="938"/>
      <c r="K144" s="938"/>
      <c r="L144" s="938"/>
      <c r="M144" s="938"/>
      <c r="N144" s="938"/>
      <c r="O144" s="938"/>
      <c r="P144" s="938"/>
      <c r="Q144" s="938"/>
      <c r="R144" s="938"/>
      <c r="S144" s="938"/>
      <c r="T144" s="938"/>
      <c r="U144" s="938"/>
      <c r="V144" s="938"/>
      <c r="W144" s="938"/>
      <c r="X144" s="938"/>
      <c r="Y144" s="938"/>
      <c r="Z144" s="938"/>
      <c r="AA144" s="938"/>
      <c r="AB144" s="939"/>
    </row>
    <row r="145" spans="1:28" ht="18" customHeight="1">
      <c r="A145" s="945"/>
      <c r="B145" s="906" t="s">
        <v>409</v>
      </c>
      <c r="C145" s="906"/>
      <c r="D145" s="906"/>
      <c r="E145" s="906"/>
      <c r="F145" s="938"/>
      <c r="G145" s="938"/>
      <c r="H145" s="944" t="str">
        <f>IF(項目一覧!$C$264=0,"","("&amp;項目一覧!$C$264&amp;") 建築士  （"&amp;項目一覧!$C$265&amp;"）登録　第　 "&amp;項目一覧!$C$266&amp;"　号")</f>
        <v>() 建築士  （）登録　第　 　号</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408</v>
      </c>
      <c r="C146" s="906"/>
      <c r="D146" s="906"/>
      <c r="E146" s="906"/>
      <c r="F146" s="938"/>
      <c r="G146" s="938"/>
      <c r="H146" s="938" t="str">
        <f>項目一覧!$C$267</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407</v>
      </c>
      <c r="C147" s="906"/>
      <c r="D147" s="906"/>
      <c r="E147" s="906"/>
      <c r="F147" s="938"/>
      <c r="G147" s="938"/>
      <c r="H147" s="944" t="str">
        <f>IF(項目一覧!$C$268=0,"","("&amp;項目一覧!$C$268&amp;") 建築士事務所  （"&amp;項目一覧!$C$269&amp;"）知事登録　第　 "&amp;項目一覧!$C$270&amp;"　号")</f>
        <v>() 建築士事務所  （）知事登録　第　 　号</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c r="C148" s="906"/>
      <c r="D148" s="906"/>
      <c r="E148" s="906"/>
      <c r="F148" s="938"/>
      <c r="G148" s="938"/>
      <c r="H148" s="938" t="str">
        <f>項目一覧!$C$271</f>
        <v/>
      </c>
      <c r="I148" s="939"/>
      <c r="J148" s="938"/>
      <c r="K148" s="938"/>
      <c r="L148" s="938"/>
      <c r="M148" s="938"/>
      <c r="N148" s="938"/>
      <c r="O148" s="938"/>
      <c r="P148" s="938"/>
      <c r="Q148" s="938"/>
      <c r="R148" s="938"/>
      <c r="S148" s="938"/>
      <c r="T148" s="938"/>
      <c r="U148" s="938"/>
      <c r="V148" s="938"/>
      <c r="W148" s="938"/>
      <c r="X148" s="938"/>
      <c r="Y148" s="938"/>
      <c r="Z148" s="938"/>
      <c r="AA148" s="938"/>
      <c r="AB148" s="939"/>
    </row>
    <row r="149" spans="1:28" ht="18" customHeight="1">
      <c r="A149" s="945"/>
      <c r="B149" s="906" t="s">
        <v>406</v>
      </c>
      <c r="C149" s="906"/>
      <c r="D149" s="906"/>
      <c r="E149" s="906"/>
      <c r="F149" s="938"/>
      <c r="G149" s="938"/>
      <c r="H149" s="938" t="str">
        <f>項目一覧!$C$272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405</v>
      </c>
      <c r="C150" s="906"/>
      <c r="D150" s="906"/>
      <c r="E150" s="906"/>
      <c r="F150" s="938"/>
      <c r="G150" s="938"/>
      <c r="H150" s="1707" t="str">
        <f>項目一覧!$C$273</f>
        <v/>
      </c>
      <c r="I150" s="1707"/>
      <c r="J150" s="1707"/>
      <c r="K150" s="1707"/>
      <c r="L150" s="1707"/>
      <c r="M150" s="1707"/>
      <c r="N150" s="1707"/>
      <c r="O150" s="1707"/>
      <c r="P150" s="1707"/>
      <c r="Q150" s="1707"/>
      <c r="R150" s="1707"/>
      <c r="S150" s="1707"/>
      <c r="T150" s="1707"/>
      <c r="U150" s="1707"/>
      <c r="V150" s="1707"/>
      <c r="W150" s="1707"/>
      <c r="X150" s="1707"/>
      <c r="Y150" s="1707"/>
      <c r="Z150" s="1707"/>
      <c r="AA150" s="1707"/>
      <c r="AB150" s="1707"/>
    </row>
    <row r="151" spans="1:28" ht="18" customHeight="1">
      <c r="A151" s="945"/>
      <c r="B151" s="906" t="s">
        <v>404</v>
      </c>
      <c r="C151" s="906"/>
      <c r="D151" s="906"/>
      <c r="E151" s="906"/>
      <c r="F151" s="938"/>
      <c r="G151" s="938"/>
      <c r="H151" s="938" t="str">
        <f>項目一覧!$C$274</f>
        <v/>
      </c>
      <c r="I151" s="939"/>
      <c r="J151" s="938"/>
      <c r="K151" s="938"/>
      <c r="L151" s="938"/>
      <c r="M151" s="938"/>
      <c r="N151" s="938"/>
      <c r="O151" s="938"/>
      <c r="P151" s="938"/>
      <c r="Q151" s="938"/>
      <c r="R151" s="938"/>
      <c r="S151" s="938"/>
      <c r="T151" s="938"/>
      <c r="U151" s="938"/>
      <c r="V151" s="938"/>
      <c r="W151" s="938"/>
      <c r="X151" s="938"/>
      <c r="Y151" s="938"/>
      <c r="Z151" s="938"/>
      <c r="AA151" s="938"/>
      <c r="AB151" s="939"/>
    </row>
    <row r="152" spans="1:28" ht="18" customHeight="1">
      <c r="A152" s="945"/>
      <c r="B152" s="954" t="s">
        <v>523</v>
      </c>
      <c r="C152" s="906"/>
      <c r="D152" s="906"/>
      <c r="E152" s="906"/>
      <c r="F152" s="938"/>
      <c r="G152" s="938"/>
      <c r="H152" s="938"/>
      <c r="I152" s="1039" t="str">
        <f>項目一覧!$C$275</f>
        <v/>
      </c>
      <c r="J152" s="938"/>
      <c r="K152" s="938"/>
      <c r="L152" s="938"/>
      <c r="M152" s="938"/>
      <c r="N152" s="938"/>
      <c r="O152" s="938"/>
      <c r="P152" s="938"/>
      <c r="Q152" s="938"/>
      <c r="R152" s="938"/>
      <c r="S152" s="938"/>
      <c r="T152" s="938"/>
      <c r="U152" s="938"/>
      <c r="V152" s="938"/>
      <c r="W152" s="938"/>
      <c r="X152" s="938"/>
      <c r="Y152" s="938"/>
      <c r="Z152" s="938"/>
      <c r="AA152" s="938"/>
      <c r="AB152" s="939"/>
    </row>
    <row r="153" spans="1:28" ht="18" customHeight="1">
      <c r="A153" s="945"/>
      <c r="B153" s="906"/>
      <c r="C153" s="906"/>
      <c r="D153" s="906"/>
      <c r="E153" s="906"/>
      <c r="F153" s="938"/>
      <c r="G153" s="938"/>
      <c r="H153" s="938"/>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409</v>
      </c>
      <c r="C154" s="906"/>
      <c r="D154" s="906"/>
      <c r="E154" s="906"/>
      <c r="F154" s="938"/>
      <c r="G154" s="938"/>
      <c r="H154" s="944" t="str">
        <f>IF(項目一覧!$C$276=0,"","("&amp;項目一覧!$C$276&amp;") 建築士  （"&amp;項目一覧!$C$277&amp;"）登録　第　 "&amp;項目一覧!$C$278&amp;"　号")</f>
        <v>() 建築士  （）登録　第　 　号</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408</v>
      </c>
      <c r="C155" s="906"/>
      <c r="D155" s="906"/>
      <c r="E155" s="906"/>
      <c r="F155" s="938"/>
      <c r="G155" s="938"/>
      <c r="H155" s="938" t="str">
        <f>項目一覧!$C$279</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407</v>
      </c>
      <c r="C156" s="906"/>
      <c r="D156" s="906"/>
      <c r="E156" s="906"/>
      <c r="F156" s="938"/>
      <c r="G156" s="938"/>
      <c r="H156" s="944" t="str">
        <f>IF(項目一覧!$C$280=0,"","("&amp;項目一覧!$C$280&amp;") 建築士事務所  （"&amp;項目一覧!$C$281&amp;"）知事登録　第　 "&amp;項目一覧!$C$282&amp;"　号")</f>
        <v>() 建築士事務所  （）知事登録　第　 　号</v>
      </c>
      <c r="I156" s="939"/>
      <c r="J156" s="938"/>
      <c r="K156" s="938"/>
      <c r="L156" s="938"/>
      <c r="M156" s="938"/>
      <c r="N156" s="938"/>
      <c r="O156" s="938"/>
      <c r="P156" s="938"/>
      <c r="Q156" s="938"/>
      <c r="R156" s="938"/>
      <c r="S156" s="938"/>
      <c r="T156" s="938"/>
      <c r="U156" s="938"/>
      <c r="V156" s="938"/>
      <c r="W156" s="938"/>
      <c r="X156" s="938"/>
      <c r="Y156" s="938"/>
      <c r="Z156" s="938"/>
      <c r="AA156" s="938"/>
      <c r="AB156" s="939"/>
    </row>
    <row r="157" spans="1:28" ht="18" customHeight="1">
      <c r="A157" s="945"/>
      <c r="B157" s="906"/>
      <c r="C157" s="906"/>
      <c r="D157" s="906"/>
      <c r="E157" s="906"/>
      <c r="F157" s="938"/>
      <c r="G157" s="938"/>
      <c r="H157" s="938" t="str">
        <f>項目一覧!$C$283</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406</v>
      </c>
      <c r="C158" s="906"/>
      <c r="D158" s="906"/>
      <c r="E158" s="906"/>
      <c r="F158" s="938"/>
      <c r="G158" s="938"/>
      <c r="H158" s="938" t="str">
        <f>項目一覧!$C$284</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6" t="s">
        <v>405</v>
      </c>
      <c r="C159" s="906"/>
      <c r="D159" s="906"/>
      <c r="E159" s="906"/>
      <c r="F159" s="938"/>
      <c r="G159" s="938"/>
      <c r="H159" s="1707" t="str">
        <f>項目一覧!$C$285</f>
        <v/>
      </c>
      <c r="I159" s="1707"/>
      <c r="J159" s="1707"/>
      <c r="K159" s="1707"/>
      <c r="L159" s="1707"/>
      <c r="M159" s="1707"/>
      <c r="N159" s="1707"/>
      <c r="O159" s="1707"/>
      <c r="P159" s="1707"/>
      <c r="Q159" s="1707"/>
      <c r="R159" s="1707"/>
      <c r="S159" s="1707"/>
      <c r="T159" s="1707"/>
      <c r="U159" s="1707"/>
      <c r="V159" s="1707"/>
      <c r="W159" s="1707"/>
      <c r="X159" s="1707"/>
      <c r="Y159" s="1707"/>
      <c r="Z159" s="1707"/>
      <c r="AA159" s="1707"/>
      <c r="AB159" s="1707"/>
    </row>
    <row r="160" spans="1:28" ht="18" customHeight="1">
      <c r="A160" s="945"/>
      <c r="B160" s="906" t="s">
        <v>404</v>
      </c>
      <c r="C160" s="906"/>
      <c r="D160" s="906"/>
      <c r="E160" s="906"/>
      <c r="F160" s="938"/>
      <c r="G160" s="938"/>
      <c r="H160" s="938" t="str">
        <f>項目一覧!$C$286</f>
        <v/>
      </c>
      <c r="I160" s="939"/>
      <c r="J160" s="938"/>
      <c r="K160" s="938"/>
      <c r="L160" s="938"/>
      <c r="M160" s="938"/>
      <c r="N160" s="938"/>
      <c r="O160" s="938"/>
      <c r="P160" s="938"/>
      <c r="Q160" s="938"/>
      <c r="R160" s="938"/>
      <c r="S160" s="938"/>
      <c r="T160" s="938"/>
      <c r="U160" s="938"/>
      <c r="V160" s="938"/>
      <c r="W160" s="938"/>
      <c r="X160" s="938"/>
      <c r="Y160" s="938"/>
      <c r="Z160" s="938"/>
      <c r="AA160" s="938"/>
      <c r="AB160" s="939"/>
    </row>
    <row r="161" spans="1:28" ht="18" customHeight="1">
      <c r="A161" s="945"/>
      <c r="B161" s="954" t="s">
        <v>523</v>
      </c>
      <c r="C161" s="906"/>
      <c r="D161" s="906"/>
      <c r="E161" s="906"/>
      <c r="F161" s="938"/>
      <c r="G161" s="938"/>
      <c r="H161" s="938"/>
      <c r="I161" s="1039" t="str">
        <f>項目一覧!$C$287</f>
        <v/>
      </c>
      <c r="J161" s="938"/>
      <c r="K161" s="938"/>
      <c r="L161" s="938"/>
      <c r="M161" s="938"/>
      <c r="N161" s="938"/>
      <c r="O161" s="938"/>
      <c r="P161" s="938"/>
      <c r="Q161" s="938"/>
      <c r="R161" s="938"/>
      <c r="S161" s="938"/>
      <c r="T161" s="938"/>
      <c r="U161" s="938"/>
      <c r="V161" s="938"/>
      <c r="W161" s="938"/>
      <c r="X161" s="938"/>
      <c r="Y161" s="938"/>
      <c r="Z161" s="938"/>
      <c r="AA161" s="938"/>
      <c r="AB161" s="939"/>
    </row>
    <row r="162" spans="1:28" ht="18" customHeight="1">
      <c r="A162" s="951"/>
      <c r="B162" s="1074"/>
      <c r="C162" s="935"/>
      <c r="D162" s="935"/>
      <c r="E162" s="935"/>
      <c r="F162" s="941"/>
      <c r="G162" s="941"/>
      <c r="H162" s="941"/>
      <c r="I162" s="942"/>
      <c r="J162" s="941"/>
      <c r="K162" s="941"/>
      <c r="L162" s="941"/>
      <c r="M162" s="941"/>
      <c r="N162" s="941"/>
      <c r="O162" s="941"/>
      <c r="P162" s="941"/>
      <c r="Q162" s="941"/>
      <c r="R162" s="941"/>
      <c r="S162" s="941"/>
      <c r="T162" s="941"/>
      <c r="U162" s="941"/>
      <c r="V162" s="941"/>
      <c r="W162" s="941"/>
      <c r="X162" s="941"/>
      <c r="Y162" s="941"/>
      <c r="Z162" s="941"/>
      <c r="AA162" s="941"/>
      <c r="AB162" s="958"/>
    </row>
    <row r="163" spans="1:28" ht="18" customHeight="1">
      <c r="A163" s="936" t="s">
        <v>309</v>
      </c>
      <c r="B163" s="906" t="s">
        <v>402</v>
      </c>
      <c r="C163" s="906"/>
      <c r="D163" s="906"/>
      <c r="E163" s="906"/>
      <c r="F163" s="938"/>
      <c r="G163" s="938"/>
      <c r="H163" s="938"/>
      <c r="I163" s="938"/>
      <c r="J163" s="938"/>
      <c r="K163" s="938"/>
      <c r="L163" s="938"/>
      <c r="M163" s="938"/>
      <c r="N163" s="938"/>
      <c r="O163" s="938"/>
      <c r="P163" s="938"/>
      <c r="Q163" s="938"/>
      <c r="R163" s="938"/>
      <c r="S163" s="938"/>
      <c r="T163" s="938"/>
      <c r="U163" s="938"/>
      <c r="V163" s="938"/>
      <c r="W163" s="938"/>
      <c r="X163" s="938"/>
      <c r="Y163" s="938"/>
      <c r="Z163" s="938"/>
      <c r="AA163" s="938"/>
      <c r="AB163" s="939"/>
    </row>
    <row r="164" spans="1:28" ht="18" customHeight="1">
      <c r="A164" s="945"/>
      <c r="B164" s="906" t="s">
        <v>401</v>
      </c>
      <c r="C164" s="906"/>
      <c r="D164" s="906"/>
      <c r="E164" s="906"/>
      <c r="F164" s="938"/>
      <c r="G164" s="938"/>
      <c r="H164" s="938" t="str">
        <f>項目一覧!$C$55</f>
        <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8" ht="18" customHeight="1">
      <c r="A165" s="945"/>
      <c r="B165" s="906" t="s">
        <v>400</v>
      </c>
      <c r="C165" s="906"/>
      <c r="D165" s="906"/>
      <c r="E165" s="906"/>
      <c r="F165" s="938"/>
      <c r="G165" s="938"/>
      <c r="H165" s="946" t="str">
        <f>IF(項目一覧!$C$56=0,"","建設業の許可   ("&amp;項目一覧!$C$56&amp;")  第  （"&amp;項目一覧!$C$57&amp;"）　　 "&amp;項目一覧!C58&amp;"　号")</f>
        <v>建設業の許可   ()  第  （）　　 　号</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8" ht="18" customHeight="1">
      <c r="A166" s="945"/>
      <c r="B166" s="906"/>
      <c r="C166" s="906"/>
      <c r="D166" s="906"/>
      <c r="E166" s="906"/>
      <c r="F166" s="938"/>
      <c r="G166" s="938"/>
      <c r="H166" s="938" t="str">
        <f>項目一覧!$C$59</f>
        <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8" ht="18" customHeight="1">
      <c r="A167" s="945"/>
      <c r="B167" s="906" t="s">
        <v>399</v>
      </c>
      <c r="C167" s="906"/>
      <c r="D167" s="906"/>
      <c r="E167" s="906"/>
      <c r="F167" s="938"/>
      <c r="G167" s="938"/>
      <c r="H167" s="938" t="str">
        <f>項目一覧!$C$60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8" ht="18" customHeight="1">
      <c r="A168" s="945"/>
      <c r="B168" s="906" t="s">
        <v>398</v>
      </c>
      <c r="C168" s="906"/>
      <c r="D168" s="906"/>
      <c r="E168" s="906"/>
      <c r="F168" s="938"/>
      <c r="G168" s="938"/>
      <c r="H168" s="1707" t="str">
        <f>項目一覧!$C$61</f>
        <v/>
      </c>
      <c r="I168" s="1707"/>
      <c r="J168" s="1707"/>
      <c r="K168" s="1707"/>
      <c r="L168" s="1707"/>
      <c r="M168" s="1707"/>
      <c r="N168" s="1707"/>
      <c r="O168" s="1707"/>
      <c r="P168" s="1707"/>
      <c r="Q168" s="1707"/>
      <c r="R168" s="1707"/>
      <c r="S168" s="1707"/>
      <c r="T168" s="1707"/>
      <c r="U168" s="1707"/>
      <c r="V168" s="1707"/>
      <c r="W168" s="1707"/>
      <c r="X168" s="1707"/>
      <c r="Y168" s="1707"/>
      <c r="Z168" s="1707"/>
      <c r="AA168" s="1707"/>
      <c r="AB168" s="1707"/>
    </row>
    <row r="169" spans="1:28" ht="18" customHeight="1">
      <c r="A169" s="906"/>
      <c r="B169" s="906" t="s">
        <v>397</v>
      </c>
      <c r="C169" s="906"/>
      <c r="D169" s="906"/>
      <c r="E169" s="906"/>
      <c r="F169" s="938"/>
      <c r="G169" s="938"/>
      <c r="H169" s="938" t="str">
        <f>項目一覧!$C$62</f>
        <v/>
      </c>
      <c r="I169" s="939"/>
      <c r="J169" s="938"/>
      <c r="K169" s="938"/>
      <c r="L169" s="938"/>
      <c r="M169" s="938"/>
      <c r="N169" s="938"/>
      <c r="O169" s="938"/>
      <c r="P169" s="938"/>
      <c r="Q169" s="938"/>
      <c r="R169" s="938"/>
      <c r="S169" s="938"/>
      <c r="T169" s="938"/>
      <c r="U169" s="938"/>
      <c r="V169" s="938"/>
      <c r="W169" s="938"/>
      <c r="X169" s="938"/>
      <c r="Y169" s="938"/>
      <c r="Z169" s="938"/>
      <c r="AA169" s="938"/>
      <c r="AB169" s="939"/>
    </row>
    <row r="170" spans="1:28" ht="10" customHeight="1">
      <c r="A170" s="906"/>
      <c r="B170" s="906"/>
      <c r="C170" s="906"/>
      <c r="D170" s="906"/>
      <c r="E170" s="906"/>
      <c r="F170" s="938"/>
      <c r="G170" s="938"/>
      <c r="H170" s="938"/>
      <c r="I170" s="939"/>
      <c r="J170" s="938"/>
      <c r="K170" s="938"/>
      <c r="L170" s="938"/>
      <c r="M170" s="938"/>
      <c r="N170" s="938"/>
      <c r="O170" s="938"/>
      <c r="P170" s="938"/>
      <c r="Q170" s="938"/>
      <c r="R170" s="938"/>
      <c r="S170" s="938"/>
      <c r="T170" s="938"/>
      <c r="U170" s="938"/>
      <c r="V170" s="938"/>
      <c r="W170" s="938"/>
      <c r="X170" s="938"/>
      <c r="Y170" s="938"/>
      <c r="Z170" s="938"/>
      <c r="AA170" s="938"/>
      <c r="AB170" s="938"/>
    </row>
    <row r="171" spans="1:28" ht="17.149999999999999" customHeight="1">
      <c r="A171" s="906"/>
      <c r="B171" s="906" t="s">
        <v>3118</v>
      </c>
      <c r="C171" s="906"/>
      <c r="D171" s="906"/>
      <c r="E171" s="906"/>
      <c r="F171" s="938"/>
      <c r="G171" s="938"/>
      <c r="H171" s="938"/>
      <c r="I171" s="939"/>
      <c r="J171" s="938"/>
      <c r="K171" s="938"/>
      <c r="L171" s="938"/>
      <c r="M171" s="938"/>
      <c r="N171" s="938"/>
      <c r="O171" s="938"/>
      <c r="P171" s="938"/>
      <c r="Q171" s="938"/>
      <c r="R171" s="938"/>
      <c r="S171" s="938"/>
      <c r="T171" s="938"/>
      <c r="U171" s="938"/>
      <c r="V171" s="938"/>
      <c r="W171" s="938"/>
      <c r="X171" s="938"/>
      <c r="Y171" s="938"/>
      <c r="Z171" s="938"/>
      <c r="AA171" s="938"/>
      <c r="AB171" s="938"/>
    </row>
    <row r="172" spans="1:28" ht="17.149999999999999" customHeight="1">
      <c r="A172" s="945"/>
      <c r="B172" s="906" t="s">
        <v>401</v>
      </c>
      <c r="C172" s="906"/>
      <c r="D172" s="906"/>
      <c r="E172" s="906"/>
      <c r="F172" s="938"/>
      <c r="G172" s="938"/>
      <c r="H172" s="938" t="str">
        <f>項目一覧!C360</f>
        <v/>
      </c>
      <c r="I172" s="939"/>
      <c r="J172" s="938"/>
      <c r="K172" s="938"/>
      <c r="L172" s="938"/>
      <c r="M172" s="938"/>
      <c r="N172" s="938"/>
      <c r="O172" s="938"/>
      <c r="P172" s="938"/>
      <c r="Q172" s="938"/>
      <c r="R172" s="938"/>
      <c r="S172" s="938"/>
      <c r="T172" s="938"/>
      <c r="U172" s="938"/>
      <c r="V172" s="938"/>
      <c r="W172" s="938"/>
      <c r="X172" s="938"/>
      <c r="Y172" s="938"/>
      <c r="Z172" s="938"/>
      <c r="AA172" s="938"/>
      <c r="AB172" s="939"/>
    </row>
    <row r="173" spans="1:28" ht="17.149999999999999" customHeight="1">
      <c r="A173" s="945"/>
      <c r="B173" s="906" t="s">
        <v>400</v>
      </c>
      <c r="C173" s="906"/>
      <c r="D173" s="906"/>
      <c r="E173" s="906"/>
      <c r="F173" s="938"/>
      <c r="G173" s="938"/>
      <c r="H173" s="946" t="str">
        <f>IF(項目一覧!C360=0,"","建設業の許可   ("&amp;項目一覧!C361&amp;")  第  （"&amp;項目一覧!C362&amp;"）　　 "&amp;項目一覧!C363&amp;"　号")</f>
        <v>建設業の許可   ()  第  （）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7.149999999999999" customHeight="1">
      <c r="A174" s="945"/>
      <c r="B174" s="906"/>
      <c r="C174" s="906"/>
      <c r="D174" s="906"/>
      <c r="E174" s="906"/>
      <c r="F174" s="938"/>
      <c r="G174" s="938"/>
      <c r="H174" s="938" t="str">
        <f>項目一覧!C364</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7.149999999999999" customHeight="1">
      <c r="A175" s="945"/>
      <c r="B175" s="906" t="s">
        <v>399</v>
      </c>
      <c r="C175" s="906"/>
      <c r="D175" s="906"/>
      <c r="E175" s="906"/>
      <c r="F175" s="938"/>
      <c r="G175" s="938"/>
      <c r="H175" s="938" t="str">
        <f>項目一覧!$C$365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7.149999999999999" customHeight="1">
      <c r="A176" s="945"/>
      <c r="B176" s="906" t="s">
        <v>398</v>
      </c>
      <c r="C176" s="906"/>
      <c r="D176" s="906"/>
      <c r="E176" s="906"/>
      <c r="F176" s="938"/>
      <c r="G176" s="938"/>
      <c r="H176" s="1707" t="str">
        <f>項目一覧!$C$366</f>
        <v/>
      </c>
      <c r="I176" s="1707"/>
      <c r="J176" s="1707"/>
      <c r="K176" s="1707"/>
      <c r="L176" s="1707"/>
      <c r="M176" s="1707"/>
      <c r="N176" s="1707"/>
      <c r="O176" s="1707"/>
      <c r="P176" s="1707"/>
      <c r="Q176" s="1707"/>
      <c r="R176" s="1707"/>
      <c r="S176" s="1707"/>
      <c r="T176" s="1707"/>
      <c r="U176" s="1707"/>
      <c r="V176" s="1707"/>
      <c r="W176" s="1707"/>
      <c r="X176" s="1707"/>
      <c r="Y176" s="1707"/>
      <c r="Z176" s="1707"/>
      <c r="AA176" s="1707"/>
      <c r="AB176" s="1707"/>
    </row>
    <row r="177" spans="1:28" ht="17.149999999999999" customHeight="1">
      <c r="A177" s="956"/>
      <c r="B177" s="956" t="s">
        <v>397</v>
      </c>
      <c r="C177" s="956"/>
      <c r="D177" s="956"/>
      <c r="E177" s="956"/>
      <c r="F177" s="957"/>
      <c r="G177" s="957"/>
      <c r="H177" s="938" t="str">
        <f>項目一覧!$C$367</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59" t="s">
        <v>309</v>
      </c>
      <c r="B178" s="937" t="s">
        <v>396</v>
      </c>
      <c r="C178" s="914"/>
      <c r="D178" s="914"/>
      <c r="E178" s="914"/>
      <c r="F178" s="1750" t="str">
        <f>項目一覧!$C$66</f>
        <v/>
      </c>
      <c r="G178" s="1750"/>
      <c r="H178" s="1750"/>
      <c r="I178" s="1750"/>
      <c r="J178" s="1750"/>
      <c r="K178" s="1750"/>
      <c r="L178" s="1750"/>
      <c r="M178" s="1750"/>
      <c r="N178" s="1750"/>
      <c r="O178" s="1750"/>
      <c r="P178" s="1750"/>
      <c r="Q178" s="1750"/>
      <c r="R178" s="1750"/>
      <c r="S178" s="1750"/>
      <c r="T178" s="1750"/>
      <c r="U178" s="1750"/>
      <c r="V178" s="1750"/>
      <c r="W178" s="1750"/>
      <c r="X178" s="1750"/>
      <c r="Y178" s="1750"/>
      <c r="Z178" s="1750"/>
      <c r="AA178" s="1750"/>
      <c r="AB178" s="939"/>
    </row>
    <row r="179" spans="1:28" ht="18" customHeight="1">
      <c r="A179" s="1075"/>
      <c r="B179" s="932"/>
      <c r="C179" s="932"/>
      <c r="D179" s="932"/>
      <c r="E179" s="932"/>
      <c r="F179" s="1752"/>
      <c r="G179" s="1752"/>
      <c r="H179" s="1752"/>
      <c r="I179" s="1752"/>
      <c r="J179" s="1752"/>
      <c r="K179" s="1752"/>
      <c r="L179" s="1752"/>
      <c r="M179" s="1752"/>
      <c r="N179" s="1752"/>
      <c r="O179" s="1752"/>
      <c r="P179" s="1752"/>
      <c r="Q179" s="1752"/>
      <c r="R179" s="1752"/>
      <c r="S179" s="1752"/>
      <c r="T179" s="1752"/>
      <c r="U179" s="1752"/>
      <c r="V179" s="1752"/>
      <c r="W179" s="1752"/>
      <c r="X179" s="1752"/>
      <c r="Y179" s="1752"/>
      <c r="Z179" s="1752"/>
      <c r="AA179" s="1752"/>
      <c r="AB179" s="958"/>
    </row>
    <row r="180" spans="1:28" ht="18" customHeight="1">
      <c r="A180" s="1076"/>
      <c r="B180" s="903"/>
      <c r="C180" s="903"/>
      <c r="D180" s="903"/>
      <c r="E180" s="903"/>
      <c r="F180" s="948"/>
      <c r="G180" s="948"/>
      <c r="H180" s="948"/>
      <c r="I180" s="948"/>
      <c r="J180" s="948"/>
      <c r="K180" s="948"/>
      <c r="L180" s="948"/>
      <c r="M180" s="948"/>
      <c r="N180" s="948"/>
      <c r="O180" s="948"/>
      <c r="P180" s="948"/>
      <c r="Q180" s="948"/>
      <c r="R180" s="948"/>
      <c r="S180" s="948"/>
      <c r="T180" s="948"/>
      <c r="U180" s="948"/>
      <c r="V180" s="948"/>
      <c r="W180" s="948"/>
      <c r="X180" s="948"/>
      <c r="Y180" s="948"/>
      <c r="Z180" s="948"/>
      <c r="AA180" s="948"/>
    </row>
    <row r="181" spans="1:28" ht="18" customHeight="1">
      <c r="A181" s="1698" t="s">
        <v>522</v>
      </c>
      <c r="B181" s="1698"/>
      <c r="C181" s="1698"/>
      <c r="D181" s="1698"/>
      <c r="E181" s="1698"/>
      <c r="F181" s="1698"/>
      <c r="G181" s="1698"/>
      <c r="H181" s="1698"/>
      <c r="I181" s="1698"/>
      <c r="J181" s="1698"/>
      <c r="K181" s="1698"/>
      <c r="L181" s="1698"/>
      <c r="M181" s="1698"/>
      <c r="N181" s="1698"/>
      <c r="O181" s="1698"/>
      <c r="P181" s="1698"/>
      <c r="Q181" s="1698"/>
      <c r="R181" s="1698"/>
      <c r="S181" s="1698"/>
      <c r="T181" s="1698"/>
      <c r="U181" s="1698"/>
      <c r="V181" s="1698"/>
      <c r="W181" s="1698"/>
      <c r="X181" s="1698"/>
      <c r="Y181" s="1698"/>
      <c r="Z181" s="1698"/>
      <c r="AA181" s="1698"/>
    </row>
    <row r="182" spans="1:28" ht="18" customHeight="1">
      <c r="A182" s="935"/>
      <c r="B182" s="935" t="s">
        <v>193</v>
      </c>
      <c r="C182" s="935"/>
      <c r="D182" s="935"/>
      <c r="E182" s="935"/>
      <c r="F182" s="935"/>
      <c r="G182" s="935"/>
      <c r="H182" s="935"/>
      <c r="I182" s="935"/>
      <c r="J182" s="935"/>
      <c r="K182" s="935"/>
      <c r="L182" s="935"/>
      <c r="M182" s="935"/>
      <c r="N182" s="935"/>
      <c r="O182" s="935"/>
      <c r="P182" s="935"/>
      <c r="Q182" s="935"/>
      <c r="R182" s="935"/>
      <c r="S182" s="935"/>
      <c r="T182" s="935"/>
      <c r="U182" s="935"/>
      <c r="V182" s="935"/>
      <c r="W182" s="935"/>
      <c r="X182" s="935"/>
      <c r="Y182" s="935"/>
      <c r="Z182" s="935"/>
      <c r="AA182" s="935"/>
    </row>
    <row r="183" spans="1:28" ht="45" customHeight="1">
      <c r="A183" s="1077" t="s">
        <v>309</v>
      </c>
      <c r="B183" s="1078" t="s">
        <v>394</v>
      </c>
      <c r="C183" s="973"/>
      <c r="D183" s="973"/>
      <c r="E183" s="973"/>
      <c r="F183" s="973"/>
      <c r="G183" s="1793" t="str">
        <f>IF(項目一覧!$C$69=0,"",IF(項目一覧!$C$71=0,項目一覧!$C$69&amp;項目一覧!$C$70,項目一覧!$C$69&amp;項目一覧!$C$70&amp;項目一覧!$C$71))</f>
        <v/>
      </c>
      <c r="H183" s="1793"/>
      <c r="I183" s="1793"/>
      <c r="J183" s="1793"/>
      <c r="K183" s="1793"/>
      <c r="L183" s="1793"/>
      <c r="M183" s="1793"/>
      <c r="N183" s="1793"/>
      <c r="O183" s="1793"/>
      <c r="P183" s="1793"/>
      <c r="Q183" s="1793"/>
      <c r="R183" s="1793"/>
      <c r="S183" s="1793"/>
      <c r="T183" s="1793"/>
      <c r="U183" s="1793"/>
      <c r="V183" s="1793"/>
      <c r="W183" s="1793"/>
      <c r="X183" s="1793"/>
      <c r="Y183" s="1793"/>
      <c r="Z183" s="1793"/>
      <c r="AA183" s="1793"/>
    </row>
    <row r="184" spans="1:28" ht="45" customHeight="1">
      <c r="A184" s="1077" t="s">
        <v>309</v>
      </c>
      <c r="B184" s="1078" t="s">
        <v>393</v>
      </c>
      <c r="C184" s="973"/>
      <c r="D184" s="973"/>
      <c r="E184" s="973"/>
      <c r="F184" s="973"/>
      <c r="G184" s="1793" t="str">
        <f>IF(項目一覧!$C$72=0,"",IF(項目一覧!$C$74=0,項目一覧!$C$72&amp;項目一覧!$C$73,項目一覧!$C$72&amp;項目一覧!$C$73&amp;項目一覧!$C$74))</f>
        <v/>
      </c>
      <c r="H184" s="1793"/>
      <c r="I184" s="1793"/>
      <c r="J184" s="1793"/>
      <c r="K184" s="1793"/>
      <c r="L184" s="1793"/>
      <c r="M184" s="1793"/>
      <c r="N184" s="1793"/>
      <c r="O184" s="1793"/>
      <c r="P184" s="1793"/>
      <c r="Q184" s="1793"/>
      <c r="R184" s="1793"/>
      <c r="S184" s="1793"/>
      <c r="T184" s="1793"/>
      <c r="U184" s="1793"/>
      <c r="V184" s="1793"/>
      <c r="W184" s="1793"/>
      <c r="X184" s="1793"/>
      <c r="Y184" s="1793"/>
      <c r="Z184" s="1793"/>
      <c r="AA184" s="1793"/>
    </row>
    <row r="185" spans="1:28" ht="18" customHeight="1">
      <c r="A185" s="959" t="s">
        <v>309</v>
      </c>
      <c r="B185" s="937" t="s">
        <v>392</v>
      </c>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row>
    <row r="186" spans="1:28" ht="18" customHeight="1">
      <c r="A186" s="936"/>
      <c r="B186" s="906"/>
      <c r="C186" s="906"/>
      <c r="D186" s="936" t="str">
        <f>IF(項目一覧!$D$75=TRUE,"■","□")</f>
        <v>□</v>
      </c>
      <c r="E186" s="906" t="s">
        <v>189</v>
      </c>
      <c r="F186" s="903"/>
      <c r="G186" s="906"/>
      <c r="H186" s="906"/>
      <c r="I186" s="906"/>
      <c r="J186" s="906"/>
      <c r="K186" s="906" t="str">
        <f>IF(項目一覧!$D$76=TRUE,"（■","（□")&amp;"市街化区域"</f>
        <v>（□市街化区域</v>
      </c>
      <c r="L186" s="906"/>
      <c r="M186" s="906"/>
      <c r="N186" s="906"/>
      <c r="O186" s="906"/>
      <c r="P186" s="906" t="str">
        <f>IF(項目一覧!$E$76=TRUE,"■","□")&amp;"市街化調整区域"</f>
        <v>□市街化調整区域</v>
      </c>
      <c r="Q186" s="906"/>
      <c r="R186" s="906"/>
      <c r="S186" s="906"/>
      <c r="T186" s="906"/>
      <c r="V186" s="906" t="str">
        <f>IF(項目一覧!$F$76=TRUE,"■","□")&amp;"区域区分非設定）"</f>
        <v>□区域区分非設定）</v>
      </c>
      <c r="W186" s="906"/>
      <c r="X186" s="906"/>
      <c r="Y186" s="906"/>
      <c r="Z186" s="936"/>
      <c r="AA186" s="906"/>
    </row>
    <row r="187" spans="1:28" ht="18" customHeight="1">
      <c r="A187" s="936"/>
      <c r="B187" s="906"/>
      <c r="C187" s="906"/>
      <c r="D187" s="936" t="str">
        <f>IF(項目一覧!$E$75=TRUE,"■","□")</f>
        <v>□</v>
      </c>
      <c r="E187" s="906" t="s">
        <v>391</v>
      </c>
      <c r="F187" s="903"/>
      <c r="G187" s="906"/>
      <c r="H187" s="935"/>
      <c r="I187" s="935"/>
      <c r="J187" s="935"/>
      <c r="K187" s="940" t="str">
        <f>IF(項目一覧!$F$75=TRUE,"■","□")</f>
        <v>□</v>
      </c>
      <c r="L187" s="935" t="s">
        <v>390</v>
      </c>
      <c r="O187" s="935"/>
      <c r="P187" s="935"/>
      <c r="Q187" s="935"/>
      <c r="R187" s="935"/>
      <c r="S187" s="935"/>
      <c r="T187" s="935"/>
      <c r="U187" s="935"/>
      <c r="V187" s="935"/>
      <c r="W187" s="935"/>
      <c r="X187" s="935"/>
      <c r="Y187" s="935"/>
      <c r="Z187" s="936"/>
      <c r="AA187" s="906"/>
    </row>
    <row r="188" spans="1:28" ht="18" customHeight="1">
      <c r="A188" s="972" t="s">
        <v>309</v>
      </c>
      <c r="B188" s="973" t="s">
        <v>389</v>
      </c>
      <c r="C188" s="973"/>
      <c r="D188" s="973"/>
      <c r="E188" s="973"/>
      <c r="F188" s="973"/>
      <c r="G188" s="973"/>
      <c r="H188" s="973"/>
      <c r="I188" s="972" t="str">
        <f>IF(項目一覧!$D$78=TRUE,"■","□")</f>
        <v>□</v>
      </c>
      <c r="J188" s="973" t="s">
        <v>181</v>
      </c>
      <c r="K188" s="973"/>
      <c r="L188" s="973"/>
      <c r="M188" s="973"/>
      <c r="N188" s="973"/>
      <c r="O188" s="972" t="str">
        <f>IF(項目一覧!$E$78=TRUE,"■","□")</f>
        <v>□</v>
      </c>
      <c r="P188" s="973" t="s">
        <v>180</v>
      </c>
      <c r="Q188" s="973"/>
      <c r="R188" s="973"/>
      <c r="S188" s="973"/>
      <c r="T188" s="973"/>
      <c r="U188" s="972" t="str">
        <f>IF(項目一覧!$F$78=TRUE,"■","□")</f>
        <v>□</v>
      </c>
      <c r="V188" s="973" t="s">
        <v>388</v>
      </c>
      <c r="W188" s="973"/>
      <c r="X188" s="935"/>
      <c r="Y188" s="935"/>
      <c r="Z188" s="973"/>
      <c r="AA188" s="973"/>
    </row>
    <row r="189" spans="1:28" ht="18" customHeight="1">
      <c r="A189" s="959" t="s">
        <v>309</v>
      </c>
      <c r="B189" s="937" t="s">
        <v>387</v>
      </c>
      <c r="C189" s="937"/>
      <c r="D189" s="937"/>
      <c r="E189" s="937"/>
      <c r="F189" s="937"/>
      <c r="G189" s="937"/>
      <c r="H189" s="937"/>
      <c r="I189" s="937"/>
      <c r="J189" s="937"/>
      <c r="K189" s="937"/>
      <c r="L189" s="937"/>
      <c r="M189" s="945"/>
      <c r="N189" s="937"/>
      <c r="O189" s="937"/>
      <c r="P189" s="937"/>
      <c r="Q189" s="937"/>
      <c r="R189" s="937"/>
      <c r="S189" s="937"/>
      <c r="T189" s="937"/>
      <c r="U189" s="937"/>
      <c r="V189" s="937"/>
      <c r="W189" s="937"/>
      <c r="X189" s="937"/>
      <c r="Y189" s="937"/>
      <c r="Z189" s="937"/>
      <c r="AA189" s="937"/>
    </row>
    <row r="190" spans="1:28" ht="20.149999999999999" customHeight="1">
      <c r="A190" s="936"/>
      <c r="B190" s="906"/>
      <c r="C190" s="1796" t="str">
        <f>IF(項目一覧!$C$80=0,"",項目一覧!$C$80&amp;"　 ")&amp;IF(項目一覧!$C$81=0,"",項目一覧!$C$81&amp;"　 ")&amp;IF(項目一覧!$C$82=0,"",項目一覧!$C$82&amp;"　 ")&amp;IF(項目一覧!$C$83=0,"",項目一覧!$C$83&amp;"　 ")&amp;IF(項目一覧!$C$84=0,"",項目一覧!$C$84&amp;"　 ")&amp;IF(項目一覧!$C$85=0,"",項目一覧!$C$85)</f>
        <v xml:space="preserve">　 　 　 　 　 </v>
      </c>
      <c r="D190" s="1796"/>
      <c r="E190" s="1796"/>
      <c r="F190" s="1796"/>
      <c r="G190" s="1796"/>
      <c r="H190" s="1796"/>
      <c r="I190" s="1796"/>
      <c r="J190" s="1796"/>
      <c r="K190" s="1796"/>
      <c r="L190" s="1796"/>
      <c r="M190" s="1796"/>
      <c r="N190" s="1796"/>
      <c r="O190" s="1796"/>
      <c r="P190" s="1796"/>
      <c r="Q190" s="1796"/>
      <c r="R190" s="1796"/>
      <c r="S190" s="1796"/>
      <c r="T190" s="1796"/>
      <c r="U190" s="1796"/>
      <c r="V190" s="1796"/>
      <c r="W190" s="1796"/>
      <c r="X190" s="1796"/>
      <c r="Y190" s="1796"/>
      <c r="Z190" s="1796"/>
      <c r="AA190" s="1796"/>
    </row>
    <row r="191" spans="1:28" ht="20.149999999999999" customHeight="1">
      <c r="A191" s="936"/>
      <c r="B191" s="906"/>
      <c r="C191" s="1797"/>
      <c r="D191" s="1797"/>
      <c r="E191" s="1797"/>
      <c r="F191" s="1797"/>
      <c r="G191" s="1797"/>
      <c r="H191" s="1797"/>
      <c r="I191" s="1797"/>
      <c r="J191" s="1797"/>
      <c r="K191" s="1797"/>
      <c r="L191" s="1797"/>
      <c r="M191" s="1797"/>
      <c r="N191" s="1797"/>
      <c r="O191" s="1797"/>
      <c r="P191" s="1797"/>
      <c r="Q191" s="1797"/>
      <c r="R191" s="1797"/>
      <c r="S191" s="1797"/>
      <c r="T191" s="1797"/>
      <c r="U191" s="1797"/>
      <c r="V191" s="1797"/>
      <c r="W191" s="1797"/>
      <c r="X191" s="1797"/>
      <c r="Y191" s="1797"/>
      <c r="Z191" s="1797"/>
      <c r="AA191" s="1797"/>
    </row>
    <row r="192" spans="1:28" ht="18" customHeight="1">
      <c r="A192" s="959" t="s">
        <v>309</v>
      </c>
      <c r="B192" s="937" t="s">
        <v>386</v>
      </c>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row>
    <row r="193" spans="1:27" ht="18" customHeight="1">
      <c r="A193" s="936"/>
      <c r="B193" s="906" t="s">
        <v>385</v>
      </c>
      <c r="C193" s="906"/>
      <c r="D193" s="906"/>
      <c r="E193" s="906"/>
      <c r="F193" s="906"/>
      <c r="G193" s="906"/>
      <c r="H193" s="906"/>
      <c r="I193" s="906"/>
      <c r="J193" s="906"/>
      <c r="K193" s="906"/>
      <c r="L193" s="906"/>
      <c r="M193" s="906"/>
      <c r="N193" s="1733" t="str">
        <f>項目一覧!$C$86</f>
        <v/>
      </c>
      <c r="O193" s="1734"/>
      <c r="P193" s="1734"/>
      <c r="Q193" s="1734"/>
      <c r="R193" s="906" t="s">
        <v>383</v>
      </c>
      <c r="S193" s="906"/>
      <c r="T193" s="906"/>
      <c r="U193" s="906"/>
      <c r="V193" s="906"/>
      <c r="W193" s="906"/>
      <c r="X193" s="906"/>
      <c r="Y193" s="906"/>
      <c r="Z193" s="906"/>
      <c r="AA193" s="906"/>
    </row>
    <row r="194" spans="1:27" ht="18" customHeight="1">
      <c r="A194" s="936"/>
      <c r="B194" s="906" t="s">
        <v>384</v>
      </c>
      <c r="C194" s="906"/>
      <c r="D194" s="906"/>
      <c r="E194" s="906"/>
      <c r="F194" s="906"/>
      <c r="G194" s="906"/>
      <c r="H194" s="906"/>
      <c r="I194" s="906"/>
      <c r="J194" s="906"/>
      <c r="K194" s="906"/>
      <c r="L194" s="906"/>
      <c r="M194" s="906"/>
      <c r="N194" s="1731" t="str">
        <f>項目一覧!$C$87</f>
        <v/>
      </c>
      <c r="O194" s="1732"/>
      <c r="P194" s="1732"/>
      <c r="Q194" s="1732"/>
      <c r="R194" s="906" t="s">
        <v>383</v>
      </c>
      <c r="S194" s="906"/>
      <c r="T194" s="906"/>
      <c r="U194" s="906"/>
      <c r="V194" s="906"/>
      <c r="W194" s="906"/>
      <c r="X194" s="906"/>
      <c r="Y194" s="906"/>
      <c r="Z194" s="906"/>
      <c r="AA194" s="906"/>
    </row>
    <row r="195" spans="1:27" ht="18" customHeight="1">
      <c r="A195" s="959" t="s">
        <v>309</v>
      </c>
      <c r="B195" s="937" t="s">
        <v>382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row>
    <row r="196" spans="1:27" ht="18" customHeight="1">
      <c r="A196" s="936"/>
      <c r="B196" s="906" t="s">
        <v>381</v>
      </c>
      <c r="C196" s="906"/>
      <c r="D196" s="906"/>
      <c r="E196" s="906"/>
      <c r="F196" s="950" t="s">
        <v>373</v>
      </c>
      <c r="G196" s="975" t="s">
        <v>315</v>
      </c>
      <c r="H196" s="1666" t="str">
        <f>項目一覧!$C$88</f>
        <v/>
      </c>
      <c r="I196" s="1690"/>
      <c r="J196" s="1690"/>
      <c r="K196" s="1690"/>
      <c r="L196" s="975" t="s">
        <v>376</v>
      </c>
      <c r="M196" s="1666" t="str">
        <f>項目一覧!$C$89</f>
        <v/>
      </c>
      <c r="N196" s="1690"/>
      <c r="O196" s="1690"/>
      <c r="P196" s="1690"/>
      <c r="Q196" s="975" t="s">
        <v>376</v>
      </c>
      <c r="R196" s="1666" t="str">
        <f>項目一覧!$C$90</f>
        <v/>
      </c>
      <c r="S196" s="1690"/>
      <c r="T196" s="1690"/>
      <c r="U196" s="1690"/>
      <c r="V196" s="975" t="s">
        <v>376</v>
      </c>
      <c r="W196" s="1666" t="str">
        <f>項目一覧!$C$91</f>
        <v/>
      </c>
      <c r="X196" s="1690"/>
      <c r="Y196" s="1690"/>
      <c r="Z196" s="1690"/>
      <c r="AA196" s="945" t="s">
        <v>380</v>
      </c>
    </row>
    <row r="197" spans="1:27" ht="18" customHeight="1">
      <c r="A197" s="936"/>
      <c r="B197" s="906"/>
      <c r="C197" s="906"/>
      <c r="D197" s="906"/>
      <c r="E197" s="906"/>
      <c r="F197" s="950" t="s">
        <v>372</v>
      </c>
      <c r="G197" s="975" t="s">
        <v>315</v>
      </c>
      <c r="H197" s="1666" t="str">
        <f>項目一覧!$C$92</f>
        <v/>
      </c>
      <c r="I197" s="1690"/>
      <c r="J197" s="1690"/>
      <c r="K197" s="1690"/>
      <c r="L197" s="975" t="s">
        <v>376</v>
      </c>
      <c r="M197" s="1666" t="str">
        <f>項目一覧!$C$93</f>
        <v/>
      </c>
      <c r="N197" s="1690"/>
      <c r="O197" s="1690"/>
      <c r="P197" s="1690"/>
      <c r="Q197" s="975" t="s">
        <v>376</v>
      </c>
      <c r="R197" s="1666" t="str">
        <f>項目一覧!$C$94</f>
        <v/>
      </c>
      <c r="S197" s="1690"/>
      <c r="T197" s="1690"/>
      <c r="U197" s="1690"/>
      <c r="V197" s="975" t="s">
        <v>376</v>
      </c>
      <c r="W197" s="1666" t="str">
        <f>項目一覧!$C$95</f>
        <v/>
      </c>
      <c r="X197" s="1690"/>
      <c r="Y197" s="1690"/>
      <c r="Z197" s="1690"/>
      <c r="AA197" s="945" t="s">
        <v>380</v>
      </c>
    </row>
    <row r="198" spans="1:27" ht="18" customHeight="1">
      <c r="A198" s="936"/>
      <c r="B198" s="906" t="s">
        <v>379</v>
      </c>
      <c r="C198" s="906"/>
      <c r="D198" s="906"/>
      <c r="E198" s="906"/>
      <c r="F198" s="950"/>
      <c r="G198" s="975" t="s">
        <v>315</v>
      </c>
      <c r="H198" s="1689" t="str">
        <f>項目一覧!$C$96</f>
        <v/>
      </c>
      <c r="I198" s="1689"/>
      <c r="J198" s="1689"/>
      <c r="K198" s="1689"/>
      <c r="L198" s="960" t="s">
        <v>376</v>
      </c>
      <c r="M198" s="1689" t="str">
        <f>項目一覧!$C$97</f>
        <v/>
      </c>
      <c r="N198" s="1689"/>
      <c r="O198" s="1689"/>
      <c r="P198" s="1689"/>
      <c r="Q198" s="960" t="s">
        <v>376</v>
      </c>
      <c r="R198" s="1689" t="str">
        <f>項目一覧!$C$98</f>
        <v/>
      </c>
      <c r="S198" s="1689"/>
      <c r="T198" s="1689"/>
      <c r="U198" s="1689"/>
      <c r="V198" s="960" t="s">
        <v>376</v>
      </c>
      <c r="W198" s="1689" t="str">
        <f>項目一覧!$C$99</f>
        <v/>
      </c>
      <c r="X198" s="1692"/>
      <c r="Y198" s="1692"/>
      <c r="Z198" s="1692"/>
      <c r="AA198" s="945" t="s">
        <v>310</v>
      </c>
    </row>
    <row r="199" spans="1:27" ht="18" customHeight="1">
      <c r="A199" s="936"/>
      <c r="B199" s="906" t="s">
        <v>378</v>
      </c>
      <c r="C199" s="906"/>
      <c r="D199" s="906"/>
      <c r="E199" s="906"/>
      <c r="F199" s="950"/>
      <c r="G199" s="906"/>
      <c r="H199" s="906"/>
      <c r="I199" s="906"/>
      <c r="J199" s="906"/>
      <c r="K199" s="906"/>
      <c r="L199" s="906"/>
      <c r="M199" s="906"/>
      <c r="N199" s="906"/>
      <c r="O199" s="906"/>
      <c r="P199" s="906"/>
      <c r="Q199" s="906"/>
      <c r="R199" s="906"/>
      <c r="S199" s="906"/>
      <c r="T199" s="906"/>
      <c r="U199" s="906"/>
      <c r="V199" s="906"/>
      <c r="W199" s="906"/>
      <c r="X199" s="906"/>
      <c r="Y199" s="906"/>
      <c r="Z199" s="906"/>
      <c r="AA199" s="945"/>
    </row>
    <row r="200" spans="1:27" ht="18" customHeight="1">
      <c r="A200" s="936"/>
      <c r="B200" s="906"/>
      <c r="C200" s="906"/>
      <c r="D200" s="906"/>
      <c r="E200" s="906"/>
      <c r="F200" s="950"/>
      <c r="G200" s="975" t="s">
        <v>315</v>
      </c>
      <c r="H200" s="1666" t="str">
        <f>項目一覧!$C$100</f>
        <v/>
      </c>
      <c r="I200" s="1690"/>
      <c r="J200" s="1690"/>
      <c r="K200" s="1690"/>
      <c r="L200" s="975" t="s">
        <v>376</v>
      </c>
      <c r="M200" s="1666" t="str">
        <f>項目一覧!$C$101</f>
        <v/>
      </c>
      <c r="N200" s="1690"/>
      <c r="O200" s="1690"/>
      <c r="P200" s="1690"/>
      <c r="Q200" s="975" t="s">
        <v>376</v>
      </c>
      <c r="R200" s="1666" t="str">
        <f>項目一覧!$C$102</f>
        <v/>
      </c>
      <c r="S200" s="1690"/>
      <c r="T200" s="1690"/>
      <c r="U200" s="1690"/>
      <c r="V200" s="975" t="s">
        <v>376</v>
      </c>
      <c r="W200" s="1666" t="str">
        <f>項目一覧!$C$103</f>
        <v/>
      </c>
      <c r="X200" s="1690"/>
      <c r="Y200" s="1690"/>
      <c r="Z200" s="1690"/>
      <c r="AA200" s="945" t="s">
        <v>375</v>
      </c>
    </row>
    <row r="201" spans="1:27" ht="18" customHeight="1">
      <c r="A201" s="936"/>
      <c r="B201" s="906" t="s">
        <v>377</v>
      </c>
      <c r="C201" s="906"/>
      <c r="D201" s="906"/>
      <c r="E201" s="906"/>
      <c r="F201" s="950"/>
      <c r="G201" s="906"/>
      <c r="H201" s="906"/>
      <c r="I201" s="906"/>
      <c r="J201" s="906"/>
      <c r="K201" s="906"/>
      <c r="L201" s="906"/>
      <c r="M201" s="906"/>
      <c r="N201" s="906"/>
      <c r="O201" s="906"/>
      <c r="P201" s="906"/>
      <c r="Q201" s="906"/>
      <c r="R201" s="906"/>
      <c r="S201" s="906"/>
      <c r="T201" s="906"/>
      <c r="U201" s="906"/>
      <c r="V201" s="906"/>
      <c r="W201" s="903"/>
      <c r="X201" s="906"/>
      <c r="Y201" s="906"/>
      <c r="Z201" s="903"/>
      <c r="AA201" s="976"/>
    </row>
    <row r="202" spans="1:27" ht="18" customHeight="1">
      <c r="A202" s="936"/>
      <c r="B202" s="906"/>
      <c r="C202" s="906"/>
      <c r="D202" s="906"/>
      <c r="E202" s="906"/>
      <c r="F202" s="950"/>
      <c r="G202" s="975" t="s">
        <v>315</v>
      </c>
      <c r="H202" s="1666" t="str">
        <f>項目一覧!$C$104</f>
        <v/>
      </c>
      <c r="I202" s="1690"/>
      <c r="J202" s="1690"/>
      <c r="K202" s="1690"/>
      <c r="L202" s="975" t="s">
        <v>376</v>
      </c>
      <c r="M202" s="1666" t="str">
        <f>項目一覧!$C$105</f>
        <v/>
      </c>
      <c r="N202" s="1690"/>
      <c r="O202" s="1690"/>
      <c r="P202" s="1690"/>
      <c r="Q202" s="975" t="s">
        <v>376</v>
      </c>
      <c r="R202" s="1666" t="str">
        <f>項目一覧!$C$106</f>
        <v/>
      </c>
      <c r="S202" s="1690"/>
      <c r="T202" s="1690"/>
      <c r="U202" s="1690"/>
      <c r="V202" s="975" t="s">
        <v>376</v>
      </c>
      <c r="W202" s="1666" t="str">
        <f>項目一覧!$C$107</f>
        <v/>
      </c>
      <c r="X202" s="1690"/>
      <c r="Y202" s="1690"/>
      <c r="Z202" s="1690"/>
      <c r="AA202" s="945" t="s">
        <v>375</v>
      </c>
    </row>
    <row r="203" spans="1:27" ht="18" customHeight="1">
      <c r="A203" s="936"/>
      <c r="B203" s="906" t="s">
        <v>374</v>
      </c>
      <c r="C203" s="906"/>
      <c r="D203" s="906"/>
      <c r="E203" s="906"/>
      <c r="F203" s="906"/>
      <c r="G203" s="906"/>
      <c r="H203" s="906"/>
      <c r="I203" s="950" t="s">
        <v>373</v>
      </c>
      <c r="J203" s="906"/>
      <c r="K203" s="906"/>
      <c r="L203" s="906"/>
      <c r="M203" s="906"/>
      <c r="N203" s="1666" t="str">
        <f>項目一覧!$C$108</f>
        <v/>
      </c>
      <c r="O203" s="1690"/>
      <c r="P203" s="1690"/>
      <c r="Q203" s="1690"/>
      <c r="R203" s="906" t="s">
        <v>371</v>
      </c>
      <c r="S203" s="906"/>
      <c r="T203" s="906"/>
      <c r="U203" s="906"/>
      <c r="V203" s="906"/>
      <c r="W203" s="906"/>
      <c r="X203" s="903"/>
      <c r="Y203" s="906"/>
      <c r="Z203" s="906"/>
      <c r="AA203" s="906"/>
    </row>
    <row r="204" spans="1:27" ht="18" customHeight="1">
      <c r="A204" s="936"/>
      <c r="B204" s="906"/>
      <c r="C204" s="906"/>
      <c r="D204" s="906"/>
      <c r="E204" s="906"/>
      <c r="F204" s="906"/>
      <c r="G204" s="906"/>
      <c r="H204" s="906"/>
      <c r="I204" s="950" t="s">
        <v>372</v>
      </c>
      <c r="J204" s="906"/>
      <c r="K204" s="906"/>
      <c r="L204" s="906"/>
      <c r="M204" s="906"/>
      <c r="N204" s="1666" t="str">
        <f>項目一覧!$C$109</f>
        <v/>
      </c>
      <c r="O204" s="1690"/>
      <c r="P204" s="1690"/>
      <c r="Q204" s="1690"/>
      <c r="R204" s="906" t="s">
        <v>371</v>
      </c>
      <c r="S204" s="906"/>
      <c r="T204" s="906"/>
      <c r="U204" s="906"/>
      <c r="V204" s="906"/>
      <c r="W204" s="906"/>
      <c r="X204" s="906"/>
      <c r="Y204" s="906"/>
      <c r="Z204" s="906"/>
      <c r="AA204" s="906"/>
    </row>
    <row r="205" spans="1:27" ht="18" customHeight="1">
      <c r="A205" s="936"/>
      <c r="B205" s="906" t="s">
        <v>370</v>
      </c>
      <c r="C205" s="906"/>
      <c r="D205" s="906"/>
      <c r="E205" s="906"/>
      <c r="F205" s="906"/>
      <c r="G205" s="906"/>
      <c r="H205" s="906"/>
      <c r="I205" s="950"/>
      <c r="J205" s="906"/>
      <c r="K205" s="906"/>
      <c r="L205" s="906"/>
      <c r="M205" s="906"/>
      <c r="N205" s="906"/>
      <c r="O205" s="906"/>
      <c r="P205" s="906"/>
      <c r="Q205" s="1669" t="str">
        <f>項目一覧!$C$110</f>
        <v/>
      </c>
      <c r="R205" s="1698"/>
      <c r="S205" s="1698"/>
      <c r="T205" s="1698"/>
      <c r="U205" s="906" t="s">
        <v>368</v>
      </c>
      <c r="V205" s="906"/>
      <c r="W205" s="906"/>
      <c r="X205" s="906"/>
      <c r="Y205" s="906"/>
      <c r="Z205" s="906"/>
      <c r="AA205" s="906"/>
    </row>
    <row r="206" spans="1:27" ht="18" customHeight="1">
      <c r="A206" s="936"/>
      <c r="B206" s="906" t="s">
        <v>369</v>
      </c>
      <c r="C206" s="906"/>
      <c r="D206" s="906"/>
      <c r="E206" s="906"/>
      <c r="F206" s="906"/>
      <c r="G206" s="906"/>
      <c r="H206" s="906"/>
      <c r="I206" s="950"/>
      <c r="J206" s="906"/>
      <c r="K206" s="906"/>
      <c r="L206" s="906"/>
      <c r="M206" s="906"/>
      <c r="N206" s="906"/>
      <c r="O206" s="906"/>
      <c r="P206" s="906"/>
      <c r="Q206" s="1669" t="str">
        <f>項目一覧!$C$111</f>
        <v/>
      </c>
      <c r="R206" s="1698"/>
      <c r="S206" s="1698"/>
      <c r="T206" s="1698"/>
      <c r="U206" s="906" t="s">
        <v>368</v>
      </c>
      <c r="V206" s="906"/>
      <c r="W206" s="906"/>
      <c r="X206" s="906"/>
      <c r="Y206" s="906"/>
      <c r="Z206" s="906"/>
      <c r="AA206" s="906"/>
    </row>
    <row r="207" spans="1:27" ht="18" customHeight="1">
      <c r="A207" s="936"/>
      <c r="B207" s="906" t="s">
        <v>367</v>
      </c>
      <c r="C207" s="906"/>
      <c r="D207" s="906"/>
      <c r="E207" s="906"/>
      <c r="F207" s="938" t="str">
        <f>項目一覧!$C$112</f>
        <v/>
      </c>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 customHeight="1">
      <c r="A208" s="959" t="s">
        <v>309</v>
      </c>
      <c r="B208" s="937" t="s">
        <v>366</v>
      </c>
      <c r="C208" s="937"/>
      <c r="D208" s="937"/>
      <c r="E208" s="937"/>
      <c r="F208" s="937"/>
      <c r="G208" s="977" t="s">
        <v>365</v>
      </c>
      <c r="H208" s="937"/>
      <c r="I208" s="978" t="str">
        <f>項目一覧!$C$113</f>
        <v/>
      </c>
      <c r="J208" s="978"/>
      <c r="K208" s="978" t="s">
        <v>364</v>
      </c>
      <c r="L208" s="1691" t="str">
        <f>項目一覧!$C$114</f>
        <v/>
      </c>
      <c r="M208" s="1691"/>
      <c r="N208" s="1691"/>
      <c r="O208" s="1691"/>
      <c r="P208" s="1691"/>
      <c r="Q208" s="1691"/>
      <c r="R208" s="1691"/>
      <c r="S208" s="1691"/>
      <c r="T208" s="1691"/>
      <c r="U208" s="1691"/>
      <c r="V208" s="1691"/>
      <c r="W208" s="1691"/>
      <c r="X208" s="1691"/>
      <c r="Y208" s="1691"/>
      <c r="Z208" s="1691"/>
      <c r="AA208" s="1691"/>
    </row>
    <row r="209" spans="1:27" ht="15" customHeight="1">
      <c r="A209" s="936"/>
      <c r="B209" s="906"/>
      <c r="C209" s="906"/>
      <c r="D209" s="906"/>
      <c r="E209" s="906"/>
      <c r="F209" s="906"/>
      <c r="G209" s="979" t="str">
        <f>IF(I209=0,"","（区分")</f>
        <v>（区分</v>
      </c>
      <c r="H209" s="906"/>
      <c r="I209" s="938" t="str">
        <f>項目一覧!$C$337</f>
        <v/>
      </c>
      <c r="J209" s="906"/>
      <c r="K209" s="906" t="str">
        <f>IF(I209=0,"",")")</f>
        <v>)</v>
      </c>
      <c r="L209" s="1717" t="str">
        <f>項目一覧!$C$338</f>
        <v/>
      </c>
      <c r="M209" s="1717"/>
      <c r="N209" s="1717"/>
      <c r="O209" s="1717"/>
      <c r="P209" s="1717"/>
      <c r="Q209" s="1717"/>
      <c r="R209" s="1717"/>
      <c r="S209" s="1717"/>
      <c r="T209" s="1717"/>
      <c r="U209" s="1717"/>
      <c r="V209" s="1717"/>
      <c r="W209" s="1717"/>
      <c r="X209" s="1717"/>
      <c r="Y209" s="1717"/>
      <c r="Z209" s="1717"/>
      <c r="AA209" s="1717"/>
    </row>
    <row r="210" spans="1:27" ht="15" customHeight="1">
      <c r="A210" s="936"/>
      <c r="B210" s="906"/>
      <c r="C210" s="906"/>
      <c r="D210" s="906"/>
      <c r="E210" s="906"/>
      <c r="F210" s="906"/>
      <c r="G210" s="979" t="str">
        <f>IF(I210=0,"","（区分")</f>
        <v>（区分</v>
      </c>
      <c r="H210" s="906"/>
      <c r="I210" s="938" t="str">
        <f>項目一覧!$C$339</f>
        <v/>
      </c>
      <c r="J210" s="906"/>
      <c r="K210" s="906" t="str">
        <f>IF(I210=0,"",")")</f>
        <v>)</v>
      </c>
      <c r="L210" s="1717" t="str">
        <f>項目一覧!$C$340</f>
        <v/>
      </c>
      <c r="M210" s="1717"/>
      <c r="N210" s="1717"/>
      <c r="O210" s="1717"/>
      <c r="P210" s="1717"/>
      <c r="Q210" s="1717"/>
      <c r="R210" s="1717"/>
      <c r="S210" s="1717"/>
      <c r="T210" s="1717"/>
      <c r="U210" s="1717"/>
      <c r="V210" s="1717"/>
      <c r="W210" s="1717"/>
      <c r="X210" s="1717"/>
      <c r="Y210" s="1717"/>
      <c r="Z210" s="1717"/>
      <c r="AA210" s="1717"/>
    </row>
    <row r="211" spans="1:27" ht="15" customHeight="1">
      <c r="A211" s="936"/>
      <c r="B211" s="906"/>
      <c r="C211" s="906"/>
      <c r="D211" s="906"/>
      <c r="E211" s="906"/>
      <c r="F211" s="906"/>
      <c r="G211" s="979"/>
      <c r="H211" s="906"/>
      <c r="I211" s="938"/>
      <c r="J211" s="938"/>
      <c r="K211" s="938"/>
      <c r="L211" s="1719">
        <f>項目一覧!$C$115</f>
        <v>0</v>
      </c>
      <c r="M211" s="1719"/>
      <c r="N211" s="1719"/>
      <c r="O211" s="1719"/>
      <c r="P211" s="1719"/>
      <c r="Q211" s="1719"/>
      <c r="R211" s="1719"/>
      <c r="S211" s="1719"/>
      <c r="T211" s="1719"/>
      <c r="U211" s="1719"/>
      <c r="V211" s="1719"/>
      <c r="W211" s="1719"/>
      <c r="X211" s="1719"/>
      <c r="Y211" s="1719"/>
      <c r="Z211" s="1719"/>
      <c r="AA211" s="1719"/>
    </row>
    <row r="212" spans="1:27" ht="18" customHeight="1">
      <c r="A212" s="959" t="s">
        <v>309</v>
      </c>
      <c r="B212" s="937" t="s">
        <v>363</v>
      </c>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row>
    <row r="213" spans="1:27" ht="18" customHeight="1">
      <c r="A213" s="936"/>
      <c r="B213" s="936" t="str">
        <f>IF(項目一覧!$D$116=TRUE,"■","□")</f>
        <v>□</v>
      </c>
      <c r="C213" s="906" t="s">
        <v>308</v>
      </c>
      <c r="D213" s="906"/>
      <c r="E213" s="936" t="str">
        <f>IF(項目一覧!$E$116=TRUE,"■","□")</f>
        <v>□</v>
      </c>
      <c r="F213" s="906" t="s">
        <v>307</v>
      </c>
      <c r="G213" s="906"/>
      <c r="H213" s="940" t="str">
        <f>IF(項目一覧!$F$116=TRUE,"■","□")</f>
        <v>□</v>
      </c>
      <c r="I213" s="935" t="s">
        <v>306</v>
      </c>
      <c r="J213" s="935"/>
      <c r="K213" s="940" t="str">
        <f>IF(項目一覧!$G$116=TRUE,"■","□")</f>
        <v>□</v>
      </c>
      <c r="L213" s="935" t="s">
        <v>305</v>
      </c>
      <c r="M213" s="935"/>
      <c r="N213" s="940" t="str">
        <f>IF(項目一覧!$H$116=TRUE,"■","□")</f>
        <v>□</v>
      </c>
      <c r="O213" s="935" t="s">
        <v>304</v>
      </c>
      <c r="P213" s="935"/>
      <c r="Q213" s="935"/>
      <c r="R213" s="940" t="str">
        <f>IF(項目一覧!$I$116=TRUE,"■","□")</f>
        <v>□</v>
      </c>
      <c r="S213" s="935" t="s">
        <v>303</v>
      </c>
      <c r="T213" s="935"/>
      <c r="U213" s="935"/>
      <c r="V213" s="935"/>
      <c r="W213" s="940" t="str">
        <f>IF(項目一覧!$J$116=TRUE,"■","□")</f>
        <v>□</v>
      </c>
      <c r="X213" s="951" t="s">
        <v>302</v>
      </c>
      <c r="Y213" s="935"/>
      <c r="Z213" s="935"/>
      <c r="AA213" s="932"/>
    </row>
    <row r="214" spans="1:27" ht="18" customHeight="1">
      <c r="A214" s="959" t="s">
        <v>340</v>
      </c>
      <c r="B214" s="937" t="s">
        <v>362</v>
      </c>
      <c r="C214" s="937"/>
      <c r="D214" s="937"/>
      <c r="E214" s="937"/>
      <c r="F214" s="937"/>
      <c r="G214" s="937"/>
      <c r="H214" s="903"/>
      <c r="I214" s="975" t="s">
        <v>334</v>
      </c>
      <c r="J214" s="1735" t="s">
        <v>107</v>
      </c>
      <c r="K214" s="1735"/>
      <c r="L214" s="1735"/>
      <c r="M214" s="1735"/>
      <c r="N214" s="1735"/>
      <c r="O214" s="975" t="s">
        <v>333</v>
      </c>
      <c r="P214" s="1735" t="s">
        <v>360</v>
      </c>
      <c r="Q214" s="1735"/>
      <c r="R214" s="1735"/>
      <c r="S214" s="1735"/>
      <c r="T214" s="1735"/>
      <c r="U214" s="975" t="s">
        <v>333</v>
      </c>
      <c r="V214" s="1735" t="s">
        <v>359</v>
      </c>
      <c r="W214" s="1735"/>
      <c r="X214" s="1735"/>
      <c r="Y214" s="1735"/>
      <c r="Z214" s="1735"/>
      <c r="AA214" s="945" t="s">
        <v>358</v>
      </c>
    </row>
    <row r="215" spans="1:27" ht="18" customHeight="1">
      <c r="A215" s="936"/>
      <c r="B215" s="906" t="s">
        <v>2220</v>
      </c>
      <c r="C215" s="906" t="s">
        <v>3178</v>
      </c>
      <c r="D215" s="906"/>
      <c r="E215" s="906"/>
      <c r="F215" s="906"/>
      <c r="G215" s="906"/>
      <c r="H215" s="903"/>
      <c r="I215" s="975" t="s">
        <v>334</v>
      </c>
      <c r="J215" s="1666" t="str">
        <f>項目一覧!$C$117</f>
        <v/>
      </c>
      <c r="K215" s="1666"/>
      <c r="L215" s="1666"/>
      <c r="M215" s="1666"/>
      <c r="N215" s="1666"/>
      <c r="O215" s="975" t="s">
        <v>333</v>
      </c>
      <c r="P215" s="1666" t="str">
        <f>項目一覧!$C$118</f>
        <v/>
      </c>
      <c r="Q215" s="1666"/>
      <c r="R215" s="1666"/>
      <c r="S215" s="1666"/>
      <c r="T215" s="1666"/>
      <c r="U215" s="975" t="s">
        <v>333</v>
      </c>
      <c r="V215" s="1666" t="str">
        <f>項目一覧!$C$119</f>
        <v/>
      </c>
      <c r="W215" s="1666"/>
      <c r="X215" s="1666"/>
      <c r="Y215" s="1666"/>
      <c r="Z215" s="1666"/>
      <c r="AA215" s="945" t="s">
        <v>346</v>
      </c>
    </row>
    <row r="216" spans="1:27" ht="17.149999999999999" customHeight="1">
      <c r="A216" s="936"/>
      <c r="B216" s="906" t="s">
        <v>2239</v>
      </c>
      <c r="C216" s="906" t="s">
        <v>3175</v>
      </c>
      <c r="D216" s="906"/>
      <c r="E216" s="906"/>
      <c r="F216" s="906"/>
      <c r="G216" s="906"/>
      <c r="H216" s="903"/>
    </row>
    <row r="217" spans="1:27" ht="17.149999999999999" customHeight="1">
      <c r="A217" s="936"/>
      <c r="B217" s="906"/>
      <c r="C217" s="906"/>
      <c r="D217" s="906"/>
      <c r="E217" s="906"/>
      <c r="F217" s="906"/>
      <c r="G217" s="906"/>
      <c r="H217" s="903"/>
      <c r="I217" s="975" t="s">
        <v>139</v>
      </c>
      <c r="J217" s="1694" t="str">
        <f>項目一覧!$C$374</f>
        <v/>
      </c>
      <c r="K217" s="1694"/>
      <c r="L217" s="1694"/>
      <c r="M217" s="1694"/>
      <c r="N217" s="1694"/>
      <c r="O217" s="975" t="s">
        <v>149</v>
      </c>
      <c r="P217" s="1694" t="str">
        <f>項目一覧!$C$375</f>
        <v/>
      </c>
      <c r="Q217" s="1694"/>
      <c r="R217" s="1694"/>
      <c r="S217" s="1694"/>
      <c r="T217" s="1694"/>
      <c r="U217" s="975" t="s">
        <v>149</v>
      </c>
      <c r="V217" s="1694" t="str">
        <f>項目一覧!$C$376</f>
        <v/>
      </c>
      <c r="W217" s="1694"/>
      <c r="X217" s="1694"/>
      <c r="Y217" s="1694"/>
      <c r="Z217" s="1694"/>
      <c r="AA217" s="945" t="s">
        <v>346</v>
      </c>
    </row>
    <row r="218" spans="1:27" ht="18" customHeight="1">
      <c r="A218" s="936"/>
      <c r="B218" s="906" t="s">
        <v>357</v>
      </c>
      <c r="C218" s="906" t="s">
        <v>2266</v>
      </c>
      <c r="D218" s="906"/>
      <c r="E218" s="906"/>
      <c r="F218" s="906"/>
      <c r="G218" s="906"/>
      <c r="H218" s="935"/>
      <c r="I218" s="981"/>
      <c r="J218" s="935"/>
      <c r="K218" s="1693" t="str">
        <f>項目一覧!$C$120</f>
        <v>0.00</v>
      </c>
      <c r="L218" s="1693"/>
      <c r="M218" s="1693"/>
      <c r="N218" s="1693"/>
      <c r="O218" s="981" t="s">
        <v>342</v>
      </c>
      <c r="P218" s="935"/>
      <c r="Q218" s="935"/>
      <c r="R218" s="935"/>
      <c r="S218" s="935"/>
      <c r="T218" s="935"/>
      <c r="U218" s="981"/>
      <c r="V218" s="935"/>
      <c r="W218" s="935"/>
      <c r="X218" s="935"/>
      <c r="Y218" s="935"/>
      <c r="Z218" s="935"/>
      <c r="AA218" s="981"/>
    </row>
    <row r="219" spans="1:27" ht="18" customHeight="1">
      <c r="A219" s="959" t="s">
        <v>340</v>
      </c>
      <c r="B219" s="937" t="s">
        <v>361</v>
      </c>
      <c r="C219" s="937"/>
      <c r="D219" s="937"/>
      <c r="E219" s="937"/>
      <c r="F219" s="937"/>
      <c r="G219" s="937"/>
      <c r="H219" s="903"/>
      <c r="I219" s="975" t="s">
        <v>334</v>
      </c>
      <c r="J219" s="1669" t="s">
        <v>107</v>
      </c>
      <c r="K219" s="1669"/>
      <c r="L219" s="1669"/>
      <c r="M219" s="1669"/>
      <c r="N219" s="1669"/>
      <c r="O219" s="975" t="s">
        <v>333</v>
      </c>
      <c r="P219" s="1669" t="s">
        <v>360</v>
      </c>
      <c r="Q219" s="1669"/>
      <c r="R219" s="1669"/>
      <c r="S219" s="1669"/>
      <c r="T219" s="1669"/>
      <c r="U219" s="975" t="s">
        <v>333</v>
      </c>
      <c r="V219" s="1669" t="s">
        <v>359</v>
      </c>
      <c r="W219" s="1669"/>
      <c r="X219" s="1669"/>
      <c r="Y219" s="1669"/>
      <c r="Z219" s="1669"/>
      <c r="AA219" s="945" t="s">
        <v>358</v>
      </c>
    </row>
    <row r="220" spans="1:27" ht="18" customHeight="1">
      <c r="A220" s="936"/>
      <c r="B220" s="906" t="s">
        <v>2267</v>
      </c>
      <c r="C220" s="906" t="s">
        <v>2259</v>
      </c>
      <c r="D220" s="906"/>
      <c r="E220" s="906"/>
      <c r="F220" s="906"/>
      <c r="G220" s="906"/>
      <c r="H220" s="975"/>
      <c r="I220" s="975" t="s">
        <v>334</v>
      </c>
      <c r="J220" s="1666" t="str">
        <f>項目一覧!$C$121</f>
        <v/>
      </c>
      <c r="K220" s="1666"/>
      <c r="L220" s="1666"/>
      <c r="M220" s="1666"/>
      <c r="N220" s="1666"/>
      <c r="O220" s="975" t="s">
        <v>333</v>
      </c>
      <c r="P220" s="1666" t="str">
        <f>項目一覧!$C$122</f>
        <v/>
      </c>
      <c r="Q220" s="1666"/>
      <c r="R220" s="1666"/>
      <c r="S220" s="1666"/>
      <c r="T220" s="1666"/>
      <c r="U220" s="975" t="s">
        <v>333</v>
      </c>
      <c r="V220" s="1666" t="str">
        <f>項目一覧!$C$123</f>
        <v/>
      </c>
      <c r="W220" s="1666"/>
      <c r="X220" s="1666"/>
      <c r="Y220" s="1666"/>
      <c r="Z220" s="1666"/>
      <c r="AA220" s="945" t="s">
        <v>346</v>
      </c>
    </row>
    <row r="221" spans="1:27" ht="18" customHeight="1">
      <c r="A221" s="936"/>
      <c r="B221" s="906" t="s">
        <v>2239</v>
      </c>
      <c r="C221" s="906" t="s">
        <v>2793</v>
      </c>
      <c r="D221" s="906"/>
      <c r="E221" s="906"/>
      <c r="F221" s="906"/>
      <c r="G221" s="906"/>
      <c r="H221" s="975"/>
      <c r="I221" s="975"/>
      <c r="J221" s="982"/>
      <c r="K221" s="982"/>
      <c r="L221" s="982"/>
      <c r="M221" s="982"/>
      <c r="N221" s="982"/>
      <c r="O221" s="975"/>
      <c r="P221" s="982"/>
      <c r="Q221" s="982"/>
      <c r="R221" s="982"/>
      <c r="S221" s="982"/>
      <c r="T221" s="982"/>
      <c r="U221" s="975"/>
      <c r="V221" s="982"/>
      <c r="W221" s="982"/>
      <c r="X221" s="982"/>
      <c r="Y221" s="982"/>
      <c r="Z221" s="982"/>
      <c r="AA221" s="945"/>
    </row>
    <row r="222" spans="1:27" ht="18" customHeight="1">
      <c r="A222" s="936"/>
      <c r="B222" s="906"/>
      <c r="C222" s="906"/>
      <c r="D222" s="906"/>
      <c r="E222" s="906"/>
      <c r="F222" s="906"/>
      <c r="G222" s="906"/>
      <c r="H222" s="975"/>
      <c r="I222" s="975" t="s">
        <v>334</v>
      </c>
      <c r="J222" s="1666" t="str">
        <f>項目一覧!$C$124</f>
        <v/>
      </c>
      <c r="K222" s="1666"/>
      <c r="L222" s="1666"/>
      <c r="M222" s="1666"/>
      <c r="N222" s="1666"/>
      <c r="O222" s="975" t="s">
        <v>333</v>
      </c>
      <c r="P222" s="1666" t="str">
        <f>項目一覧!$C$125</f>
        <v/>
      </c>
      <c r="Q222" s="1666"/>
      <c r="R222" s="1666"/>
      <c r="S222" s="1666"/>
      <c r="T222" s="1666"/>
      <c r="U222" s="975" t="s">
        <v>333</v>
      </c>
      <c r="V222" s="1666" t="str">
        <f>項目一覧!$C$126</f>
        <v/>
      </c>
      <c r="W222" s="1666"/>
      <c r="X222" s="1666"/>
      <c r="Y222" s="1666"/>
      <c r="Z222" s="1666"/>
      <c r="AA222" s="945" t="s">
        <v>346</v>
      </c>
    </row>
    <row r="223" spans="1:27" ht="18" customHeight="1">
      <c r="A223" s="936"/>
      <c r="B223" s="906" t="s">
        <v>357</v>
      </c>
      <c r="C223" s="906" t="s">
        <v>356</v>
      </c>
      <c r="D223" s="906"/>
      <c r="E223" s="906"/>
      <c r="F223" s="906"/>
      <c r="G223" s="906"/>
      <c r="H223" s="975"/>
    </row>
    <row r="224" spans="1:27" ht="18" customHeight="1">
      <c r="A224" s="936"/>
      <c r="B224" s="906"/>
      <c r="C224" s="906"/>
      <c r="D224" s="906"/>
      <c r="E224" s="906"/>
      <c r="F224" s="906"/>
      <c r="G224" s="906"/>
      <c r="H224" s="975"/>
      <c r="I224" s="975" t="s">
        <v>334</v>
      </c>
      <c r="J224" s="1666" t="str">
        <f>項目一覧!$C$334</f>
        <v/>
      </c>
      <c r="K224" s="1666"/>
      <c r="L224" s="1666"/>
      <c r="M224" s="1666"/>
      <c r="N224" s="1666"/>
      <c r="O224" s="975" t="s">
        <v>333</v>
      </c>
      <c r="P224" s="1666" t="str">
        <f>項目一覧!$C$335</f>
        <v/>
      </c>
      <c r="Q224" s="1666"/>
      <c r="R224" s="1666"/>
      <c r="S224" s="1666"/>
      <c r="T224" s="1666"/>
      <c r="U224" s="975" t="s">
        <v>333</v>
      </c>
      <c r="V224" s="1666" t="str">
        <f>項目一覧!$C$336</f>
        <v/>
      </c>
      <c r="W224" s="1666"/>
      <c r="X224" s="1666"/>
      <c r="Y224" s="1666"/>
      <c r="Z224" s="1666"/>
      <c r="AA224" s="945" t="s">
        <v>346</v>
      </c>
    </row>
    <row r="225" spans="1:27" ht="18" customHeight="1">
      <c r="A225" s="936"/>
      <c r="B225" s="906" t="s">
        <v>483</v>
      </c>
      <c r="C225" s="906" t="s">
        <v>2794</v>
      </c>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row>
    <row r="226" spans="1:27" ht="18" customHeight="1">
      <c r="A226" s="936"/>
      <c r="B226" s="906"/>
      <c r="C226" s="906"/>
      <c r="D226" s="906"/>
      <c r="E226" s="906"/>
      <c r="F226" s="906"/>
      <c r="G226" s="906"/>
      <c r="H226" s="906"/>
      <c r="I226" s="975" t="s">
        <v>334</v>
      </c>
      <c r="J226" s="1666" t="str">
        <f>項目一覧!$C$127</f>
        <v/>
      </c>
      <c r="K226" s="1666"/>
      <c r="L226" s="1666"/>
      <c r="M226" s="1666"/>
      <c r="N226" s="1666"/>
      <c r="O226" s="975" t="s">
        <v>333</v>
      </c>
      <c r="P226" s="1666" t="str">
        <f>項目一覧!$C$128</f>
        <v/>
      </c>
      <c r="Q226" s="1666"/>
      <c r="R226" s="1666"/>
      <c r="S226" s="1666"/>
      <c r="T226" s="1666"/>
      <c r="U226" s="975" t="s">
        <v>333</v>
      </c>
      <c r="V226" s="1666" t="str">
        <f>項目一覧!$C$129</f>
        <v/>
      </c>
      <c r="W226" s="1666"/>
      <c r="X226" s="1666"/>
      <c r="Y226" s="1666"/>
      <c r="Z226" s="1666"/>
      <c r="AA226" s="945" t="s">
        <v>346</v>
      </c>
    </row>
    <row r="227" spans="1:27" ht="17.149999999999999" customHeight="1">
      <c r="A227" s="936"/>
      <c r="B227" s="906" t="s">
        <v>482</v>
      </c>
      <c r="C227" s="983" t="s">
        <v>3159</v>
      </c>
      <c r="D227" s="906"/>
      <c r="E227" s="906"/>
      <c r="F227" s="906"/>
      <c r="G227" s="906"/>
      <c r="H227" s="906"/>
      <c r="I227" s="975" t="s">
        <v>139</v>
      </c>
      <c r="J227" s="1687" t="str">
        <f>項目一覧!$C$368</f>
        <v/>
      </c>
      <c r="K227" s="1687"/>
      <c r="L227" s="1687"/>
      <c r="M227" s="1687"/>
      <c r="N227" s="1687"/>
      <c r="O227" s="975" t="s">
        <v>149</v>
      </c>
      <c r="P227" s="1687" t="str">
        <f>項目一覧!$C$369</f>
        <v/>
      </c>
      <c r="Q227" s="1687"/>
      <c r="R227" s="1687"/>
      <c r="S227" s="1687"/>
      <c r="T227" s="1687"/>
      <c r="U227" s="975" t="s">
        <v>149</v>
      </c>
      <c r="V227" s="1688" t="str">
        <f>項目一覧!$C$370</f>
        <v/>
      </c>
      <c r="W227" s="1688"/>
      <c r="X227" s="1688"/>
      <c r="Y227" s="1688"/>
      <c r="Z227" s="1688"/>
      <c r="AA227" s="945" t="s">
        <v>346</v>
      </c>
    </row>
    <row r="228" spans="1:27" ht="18" customHeight="1">
      <c r="A228" s="936"/>
      <c r="B228" s="906" t="s">
        <v>481</v>
      </c>
      <c r="C228" s="906" t="s">
        <v>353</v>
      </c>
      <c r="D228" s="906"/>
      <c r="E228" s="906"/>
      <c r="F228" s="906"/>
      <c r="G228" s="906"/>
      <c r="H228" s="906"/>
      <c r="I228" s="975" t="s">
        <v>334</v>
      </c>
      <c r="J228" s="1666" t="str">
        <f>項目一覧!$C$130</f>
        <v/>
      </c>
      <c r="K228" s="1666"/>
      <c r="L228" s="1666"/>
      <c r="M228" s="1666"/>
      <c r="N228" s="1666"/>
      <c r="O228" s="975" t="s">
        <v>333</v>
      </c>
      <c r="P228" s="1666" t="str">
        <f>項目一覧!$C$131</f>
        <v/>
      </c>
      <c r="Q228" s="1666"/>
      <c r="R228" s="1666"/>
      <c r="S228" s="1666"/>
      <c r="T228" s="1666"/>
      <c r="U228" s="975" t="s">
        <v>333</v>
      </c>
      <c r="V228" s="1666" t="str">
        <f>項目一覧!$C$132</f>
        <v/>
      </c>
      <c r="W228" s="1666"/>
      <c r="X228" s="1666"/>
      <c r="Y228" s="1666"/>
      <c r="Z228" s="1666"/>
      <c r="AA228" s="945" t="s">
        <v>346</v>
      </c>
    </row>
    <row r="229" spans="1:27" ht="18" customHeight="1">
      <c r="A229" s="936"/>
      <c r="B229" s="906" t="s">
        <v>480</v>
      </c>
      <c r="C229" s="906" t="s">
        <v>351</v>
      </c>
      <c r="D229" s="906"/>
      <c r="E229" s="906"/>
      <c r="F229" s="906"/>
      <c r="G229" s="906"/>
      <c r="H229" s="906"/>
      <c r="I229" s="975" t="s">
        <v>334</v>
      </c>
      <c r="J229" s="1666" t="str">
        <f>項目一覧!$C$322</f>
        <v/>
      </c>
      <c r="K229" s="1666"/>
      <c r="L229" s="1666"/>
      <c r="M229" s="1666"/>
      <c r="N229" s="1666"/>
      <c r="O229" s="975" t="s">
        <v>333</v>
      </c>
      <c r="P229" s="1666" t="str">
        <f>項目一覧!$C$323</f>
        <v/>
      </c>
      <c r="Q229" s="1666"/>
      <c r="R229" s="1666"/>
      <c r="S229" s="1666"/>
      <c r="T229" s="1666"/>
      <c r="U229" s="975" t="s">
        <v>333</v>
      </c>
      <c r="V229" s="1666" t="str">
        <f>項目一覧!$C$324</f>
        <v/>
      </c>
      <c r="W229" s="1666"/>
      <c r="X229" s="1666"/>
      <c r="Y229" s="1666"/>
      <c r="Z229" s="1666"/>
      <c r="AA229" s="945" t="s">
        <v>346</v>
      </c>
    </row>
    <row r="230" spans="1:27" ht="18" customHeight="1">
      <c r="A230" s="936"/>
      <c r="B230" s="906" t="s">
        <v>479</v>
      </c>
      <c r="C230" s="906" t="s">
        <v>350</v>
      </c>
      <c r="D230" s="906"/>
      <c r="E230" s="906"/>
      <c r="F230" s="906"/>
      <c r="G230" s="906"/>
      <c r="H230" s="906"/>
      <c r="I230" s="975" t="s">
        <v>334</v>
      </c>
      <c r="J230" s="1666" t="str">
        <f>項目一覧!$C$325</f>
        <v/>
      </c>
      <c r="K230" s="1666"/>
      <c r="L230" s="1666"/>
      <c r="M230" s="1666"/>
      <c r="N230" s="1666"/>
      <c r="O230" s="975" t="s">
        <v>333</v>
      </c>
      <c r="P230" s="1666" t="str">
        <f>項目一覧!$C$326</f>
        <v/>
      </c>
      <c r="Q230" s="1666"/>
      <c r="R230" s="1666"/>
      <c r="S230" s="1666"/>
      <c r="T230" s="1666"/>
      <c r="U230" s="975" t="s">
        <v>333</v>
      </c>
      <c r="V230" s="1666" t="str">
        <f>項目一覧!$C$327</f>
        <v/>
      </c>
      <c r="W230" s="1666"/>
      <c r="X230" s="1666"/>
      <c r="Y230" s="1666"/>
      <c r="Z230" s="1666"/>
      <c r="AA230" s="945" t="s">
        <v>346</v>
      </c>
    </row>
    <row r="231" spans="1:27" ht="18" customHeight="1">
      <c r="A231" s="936"/>
      <c r="B231" s="906" t="s">
        <v>478</v>
      </c>
      <c r="C231" s="902" t="s">
        <v>349</v>
      </c>
      <c r="D231" s="906"/>
      <c r="E231" s="906"/>
      <c r="F231" s="906"/>
      <c r="G231" s="906"/>
      <c r="H231" s="906"/>
      <c r="I231" s="975" t="s">
        <v>334</v>
      </c>
      <c r="J231" s="1666" t="str">
        <f>項目一覧!$C$328</f>
        <v/>
      </c>
      <c r="K231" s="1666"/>
      <c r="L231" s="1666"/>
      <c r="M231" s="1666"/>
      <c r="N231" s="1666"/>
      <c r="O231" s="975" t="s">
        <v>333</v>
      </c>
      <c r="P231" s="1666" t="str">
        <f>項目一覧!$C$329</f>
        <v/>
      </c>
      <c r="Q231" s="1666"/>
      <c r="R231" s="1666"/>
      <c r="S231" s="1666"/>
      <c r="T231" s="1666"/>
      <c r="U231" s="975" t="s">
        <v>333</v>
      </c>
      <c r="V231" s="1666" t="str">
        <f>項目一覧!$C$330</f>
        <v/>
      </c>
      <c r="W231" s="1666"/>
      <c r="X231" s="1666"/>
      <c r="Y231" s="1666"/>
      <c r="Z231" s="1666"/>
      <c r="AA231" s="945" t="s">
        <v>346</v>
      </c>
    </row>
    <row r="232" spans="1:27" ht="18" customHeight="1">
      <c r="A232" s="936"/>
      <c r="B232" s="906" t="s">
        <v>3161</v>
      </c>
      <c r="C232" s="906" t="s">
        <v>348</v>
      </c>
      <c r="D232" s="906"/>
      <c r="E232" s="906"/>
      <c r="F232" s="906"/>
      <c r="G232" s="906"/>
      <c r="H232" s="906"/>
      <c r="I232" s="975" t="s">
        <v>334</v>
      </c>
      <c r="J232" s="1666" t="str">
        <f>項目一覧!$C$331</f>
        <v/>
      </c>
      <c r="K232" s="1666"/>
      <c r="L232" s="1666"/>
      <c r="M232" s="1666"/>
      <c r="N232" s="1666"/>
      <c r="O232" s="975" t="s">
        <v>333</v>
      </c>
      <c r="P232" s="1666" t="str">
        <f>項目一覧!$C$332</f>
        <v/>
      </c>
      <c r="Q232" s="1666"/>
      <c r="R232" s="1666"/>
      <c r="S232" s="1666"/>
      <c r="T232" s="1666"/>
      <c r="U232" s="975" t="s">
        <v>333</v>
      </c>
      <c r="V232" s="1666" t="str">
        <f>項目一覧!$C$333</f>
        <v/>
      </c>
      <c r="W232" s="1666"/>
      <c r="X232" s="1666"/>
      <c r="Y232" s="1666"/>
      <c r="Z232" s="1666"/>
      <c r="AA232" s="945" t="s">
        <v>346</v>
      </c>
    </row>
    <row r="233" spans="1:27" ht="18" customHeight="1">
      <c r="A233" s="936"/>
      <c r="B233" s="906" t="s">
        <v>3162</v>
      </c>
      <c r="C233" s="906" t="s">
        <v>2778</v>
      </c>
      <c r="D233" s="906"/>
      <c r="E233" s="906"/>
      <c r="F233" s="906"/>
      <c r="G233" s="906"/>
      <c r="H233" s="906"/>
      <c r="I233" s="975" t="s">
        <v>334</v>
      </c>
      <c r="J233" s="1687" t="str">
        <f>項目一覧!$C$355</f>
        <v/>
      </c>
      <c r="K233" s="1687"/>
      <c r="L233" s="1687"/>
      <c r="M233" s="1687"/>
      <c r="N233" s="1687"/>
      <c r="O233" s="975" t="s">
        <v>333</v>
      </c>
      <c r="P233" s="1687" t="str">
        <f>項目一覧!$C$356</f>
        <v/>
      </c>
      <c r="Q233" s="1687"/>
      <c r="R233" s="1687"/>
      <c r="S233" s="1687"/>
      <c r="T233" s="1687"/>
      <c r="U233" s="975" t="s">
        <v>333</v>
      </c>
      <c r="V233" s="1688" t="str">
        <f>項目一覧!$C$357</f>
        <v/>
      </c>
      <c r="W233" s="1688"/>
      <c r="X233" s="1688"/>
      <c r="Y233" s="1688"/>
      <c r="Z233" s="1688"/>
      <c r="AA233" s="945" t="s">
        <v>346</v>
      </c>
    </row>
    <row r="234" spans="1:27" ht="17.149999999999999" customHeight="1">
      <c r="A234" s="936"/>
      <c r="B234" s="906" t="s">
        <v>3163</v>
      </c>
      <c r="C234" s="983" t="s">
        <v>3160</v>
      </c>
      <c r="D234" s="906"/>
      <c r="E234" s="906"/>
      <c r="F234" s="906"/>
      <c r="G234" s="906"/>
      <c r="H234" s="906"/>
      <c r="I234" s="975" t="s">
        <v>139</v>
      </c>
      <c r="J234" s="1687" t="str">
        <f>項目一覧!$C$371</f>
        <v/>
      </c>
      <c r="K234" s="1687"/>
      <c r="L234" s="1687"/>
      <c r="M234" s="1687"/>
      <c r="N234" s="1687"/>
      <c r="O234" s="975" t="s">
        <v>149</v>
      </c>
      <c r="P234" s="1687" t="str">
        <f>項目一覧!$C$372</f>
        <v/>
      </c>
      <c r="Q234" s="1687"/>
      <c r="R234" s="1687"/>
      <c r="S234" s="1687"/>
      <c r="T234" s="1687"/>
      <c r="U234" s="975" t="s">
        <v>149</v>
      </c>
      <c r="V234" s="1688" t="str">
        <f>項目一覧!$C$373</f>
        <v/>
      </c>
      <c r="W234" s="1688"/>
      <c r="X234" s="1688"/>
      <c r="Y234" s="1688"/>
      <c r="Z234" s="1688"/>
      <c r="AA234" s="945" t="s">
        <v>346</v>
      </c>
    </row>
    <row r="235" spans="1:27" ht="18" customHeight="1">
      <c r="A235" s="936"/>
      <c r="B235" s="906" t="s">
        <v>3164</v>
      </c>
      <c r="C235" s="906" t="s">
        <v>347</v>
      </c>
      <c r="D235" s="906"/>
      <c r="E235" s="906"/>
      <c r="F235" s="906"/>
      <c r="G235" s="906"/>
      <c r="H235" s="906"/>
      <c r="I235" s="975" t="s">
        <v>334</v>
      </c>
      <c r="J235" s="1666" t="str">
        <f>項目一覧!$C$133</f>
        <v/>
      </c>
      <c r="K235" s="1666"/>
      <c r="L235" s="1666"/>
      <c r="M235" s="1666"/>
      <c r="N235" s="1666"/>
      <c r="O235" s="975" t="s">
        <v>333</v>
      </c>
      <c r="P235" s="1666" t="str">
        <f>項目一覧!$C$134</f>
        <v/>
      </c>
      <c r="Q235" s="1666"/>
      <c r="R235" s="1666"/>
      <c r="S235" s="1666"/>
      <c r="T235" s="1666"/>
      <c r="U235" s="975" t="s">
        <v>333</v>
      </c>
      <c r="V235" s="1666" t="str">
        <f>項目一覧!$C$135</f>
        <v/>
      </c>
      <c r="W235" s="1666"/>
      <c r="X235" s="1666"/>
      <c r="Y235" s="1666"/>
      <c r="Z235" s="1666"/>
      <c r="AA235" s="945" t="s">
        <v>346</v>
      </c>
    </row>
    <row r="236" spans="1:27" ht="18" customHeight="1">
      <c r="A236" s="936"/>
      <c r="B236" s="906" t="s">
        <v>3165</v>
      </c>
      <c r="C236" s="906" t="s">
        <v>2795</v>
      </c>
      <c r="D236" s="906"/>
      <c r="E236" s="906"/>
      <c r="F236" s="906"/>
      <c r="G236" s="906"/>
      <c r="H236" s="906"/>
      <c r="I236" s="975" t="s">
        <v>139</v>
      </c>
      <c r="J236" s="1666" t="str">
        <f>項目一覧!$C$345</f>
        <v/>
      </c>
      <c r="K236" s="1666"/>
      <c r="L236" s="1666"/>
      <c r="M236" s="1666"/>
      <c r="N236" s="1666"/>
      <c r="O236" s="975" t="s">
        <v>149</v>
      </c>
      <c r="P236" s="1666" t="str">
        <f>項目一覧!$C$346</f>
        <v/>
      </c>
      <c r="Q236" s="1666"/>
      <c r="R236" s="1666"/>
      <c r="S236" s="1666"/>
      <c r="T236" s="1666"/>
      <c r="U236" s="975" t="s">
        <v>149</v>
      </c>
      <c r="V236" s="1743" t="str">
        <f>項目一覧!$C$347</f>
        <v/>
      </c>
      <c r="W236" s="1743"/>
      <c r="X236" s="1743"/>
      <c r="Y236" s="1743"/>
      <c r="Z236" s="1743"/>
      <c r="AA236" s="945" t="s">
        <v>346</v>
      </c>
    </row>
    <row r="237" spans="1:27" ht="18" customHeight="1">
      <c r="A237" s="936"/>
      <c r="B237" s="906" t="s">
        <v>3157</v>
      </c>
      <c r="C237" s="906" t="s">
        <v>345</v>
      </c>
      <c r="D237" s="906"/>
      <c r="E237" s="906"/>
      <c r="F237" s="906"/>
      <c r="G237" s="906"/>
      <c r="H237" s="906"/>
      <c r="I237" s="906"/>
      <c r="J237" s="906"/>
      <c r="K237" s="906"/>
      <c r="L237" s="906"/>
      <c r="M237" s="1666" t="str">
        <f>項目一覧!$C$136</f>
        <v/>
      </c>
      <c r="N237" s="1666"/>
      <c r="O237" s="1666"/>
      <c r="P237" s="1666"/>
      <c r="Q237" s="1666"/>
      <c r="R237" s="906" t="s">
        <v>344</v>
      </c>
      <c r="S237" s="906"/>
      <c r="T237" s="906"/>
      <c r="U237" s="906"/>
      <c r="V237" s="906"/>
      <c r="W237" s="906"/>
      <c r="X237" s="906"/>
      <c r="Y237" s="906"/>
      <c r="Z237" s="906"/>
      <c r="AA237" s="906"/>
    </row>
    <row r="238" spans="1:27" ht="18" customHeight="1">
      <c r="A238" s="940"/>
      <c r="B238" s="935" t="s">
        <v>3158</v>
      </c>
      <c r="C238" s="935" t="s">
        <v>343</v>
      </c>
      <c r="D238" s="935"/>
      <c r="E238" s="935"/>
      <c r="F238" s="935"/>
      <c r="G238" s="935"/>
      <c r="H238" s="935"/>
      <c r="I238" s="935"/>
      <c r="J238" s="935"/>
      <c r="K238" s="935"/>
      <c r="L238" s="935"/>
      <c r="M238" s="1693" t="str">
        <f>項目一覧!$C$137</f>
        <v/>
      </c>
      <c r="N238" s="1693"/>
      <c r="O238" s="1693"/>
      <c r="P238" s="1693"/>
      <c r="Q238" s="1693"/>
      <c r="R238" s="935" t="s">
        <v>342</v>
      </c>
      <c r="S238" s="935"/>
      <c r="T238" s="935"/>
      <c r="U238" s="935"/>
      <c r="V238" s="935"/>
      <c r="W238" s="935"/>
      <c r="X238" s="935"/>
      <c r="Y238" s="935"/>
      <c r="Z238" s="935"/>
      <c r="AA238" s="935"/>
    </row>
    <row r="239" spans="1:27" ht="18" customHeight="1">
      <c r="A239" s="936" t="s">
        <v>340</v>
      </c>
      <c r="B239" s="906" t="s">
        <v>341</v>
      </c>
      <c r="C239" s="906"/>
      <c r="D239" s="906"/>
      <c r="E239" s="906"/>
      <c r="F239" s="906"/>
      <c r="G239" s="906"/>
      <c r="H239" s="906"/>
      <c r="I239" s="906"/>
      <c r="J239" s="906"/>
      <c r="K239" s="906"/>
      <c r="L239" s="906"/>
      <c r="M239" s="906"/>
      <c r="N239" s="906"/>
      <c r="O239" s="906"/>
      <c r="P239" s="906"/>
      <c r="Q239" s="906"/>
      <c r="R239" s="906"/>
      <c r="S239" s="906"/>
      <c r="T239" s="906"/>
      <c r="U239" s="906"/>
      <c r="V239" s="906"/>
      <c r="W239" s="906"/>
      <c r="X239" s="906"/>
      <c r="Y239" s="906"/>
      <c r="Z239" s="906"/>
      <c r="AA239" s="906"/>
    </row>
    <row r="240" spans="1:27" ht="18" customHeight="1">
      <c r="A240" s="936"/>
      <c r="B240" s="906" t="s">
        <v>2220</v>
      </c>
      <c r="C240" s="906" t="s">
        <v>2251</v>
      </c>
      <c r="D240" s="906"/>
      <c r="E240" s="906"/>
      <c r="F240" s="906"/>
      <c r="G240" s="906"/>
      <c r="H240" s="906"/>
      <c r="I240" s="906"/>
      <c r="J240" s="906"/>
      <c r="K240" s="906"/>
      <c r="L240" s="1741" t="str">
        <f>項目一覧!$C$138</f>
        <v xml:space="preserve"> </v>
      </c>
      <c r="M240" s="1741"/>
      <c r="N240" s="1741"/>
      <c r="O240" s="1741"/>
      <c r="P240" s="906"/>
      <c r="Q240" s="906"/>
      <c r="R240" s="906"/>
      <c r="S240" s="906"/>
      <c r="T240" s="906"/>
      <c r="U240" s="906"/>
      <c r="V240" s="906"/>
      <c r="W240" s="906"/>
      <c r="X240" s="906"/>
      <c r="Y240" s="906"/>
      <c r="Z240" s="906"/>
      <c r="AA240" s="906"/>
    </row>
    <row r="241" spans="1:27" ht="18" customHeight="1">
      <c r="A241" s="940"/>
      <c r="B241" s="935" t="s">
        <v>2239</v>
      </c>
      <c r="C241" s="935" t="s">
        <v>2252</v>
      </c>
      <c r="D241" s="935"/>
      <c r="E241" s="935"/>
      <c r="F241" s="935"/>
      <c r="G241" s="935"/>
      <c r="H241" s="935"/>
      <c r="I241" s="935"/>
      <c r="J241" s="935"/>
      <c r="K241" s="935"/>
      <c r="L241" s="1742" t="str">
        <f>項目一覧!$C$139</f>
        <v>0</v>
      </c>
      <c r="M241" s="1742"/>
      <c r="N241" s="1742"/>
      <c r="O241" s="1742"/>
      <c r="P241" s="935"/>
      <c r="Q241" s="935"/>
      <c r="R241" s="935"/>
      <c r="S241" s="935"/>
      <c r="T241" s="935"/>
      <c r="U241" s="935"/>
      <c r="V241" s="935"/>
      <c r="W241" s="935"/>
      <c r="X241" s="935"/>
      <c r="Y241" s="935"/>
      <c r="Z241" s="935"/>
      <c r="AA241" s="935"/>
    </row>
    <row r="242" spans="1:27" ht="18" customHeight="1">
      <c r="A242" s="936" t="s">
        <v>340</v>
      </c>
      <c r="B242" s="906" t="s">
        <v>339</v>
      </c>
      <c r="C242" s="906"/>
      <c r="D242" s="906"/>
      <c r="E242" s="906"/>
      <c r="F242" s="906"/>
      <c r="G242" s="906"/>
      <c r="H242" s="906"/>
      <c r="I242" s="975" t="s">
        <v>293</v>
      </c>
      <c r="J242" s="1669" t="s">
        <v>338</v>
      </c>
      <c r="K242" s="1669"/>
      <c r="L242" s="1669"/>
      <c r="M242" s="1669"/>
      <c r="N242" s="1669"/>
      <c r="O242" s="975" t="s">
        <v>333</v>
      </c>
      <c r="P242" s="1669" t="s">
        <v>143</v>
      </c>
      <c r="Q242" s="1669"/>
      <c r="R242" s="1669"/>
      <c r="S242" s="1669"/>
      <c r="T242" s="1669"/>
      <c r="U242" s="906" t="s">
        <v>314</v>
      </c>
      <c r="V242" s="906"/>
      <c r="W242" s="906"/>
      <c r="X242" s="906"/>
      <c r="Y242" s="906"/>
      <c r="Z242" s="906"/>
      <c r="AA242" s="906"/>
    </row>
    <row r="243" spans="1:27" ht="18" customHeight="1">
      <c r="A243" s="936"/>
      <c r="B243" s="906" t="s">
        <v>301</v>
      </c>
      <c r="C243" s="906"/>
      <c r="D243" s="906"/>
      <c r="E243" s="906"/>
      <c r="F243" s="906"/>
      <c r="G243" s="906"/>
      <c r="H243" s="906"/>
      <c r="I243" s="975" t="s">
        <v>334</v>
      </c>
      <c r="J243" s="1745" t="str">
        <f>項目一覧!$C$140</f>
        <v/>
      </c>
      <c r="K243" s="1745"/>
      <c r="L243" s="1745"/>
      <c r="M243" s="1745"/>
      <c r="N243" s="1745"/>
      <c r="O243" s="975" t="s">
        <v>333</v>
      </c>
      <c r="P243" s="1745" t="str">
        <f>項目一覧!$C$141</f>
        <v/>
      </c>
      <c r="Q243" s="1745"/>
      <c r="R243" s="1745"/>
      <c r="S243" s="1745"/>
      <c r="T243" s="1745"/>
      <c r="U243" s="906" t="s">
        <v>337</v>
      </c>
      <c r="V243" s="906"/>
      <c r="W243" s="906"/>
      <c r="X243" s="906"/>
      <c r="Y243" s="906"/>
      <c r="Z243" s="906"/>
      <c r="AA243" s="906"/>
    </row>
    <row r="244" spans="1:27" ht="18" customHeight="1">
      <c r="A244" s="936"/>
      <c r="B244" s="906" t="s">
        <v>336</v>
      </c>
      <c r="C244" s="906"/>
      <c r="D244" s="906"/>
      <c r="E244" s="906"/>
      <c r="F244" s="906"/>
      <c r="G244" s="906" t="s">
        <v>335</v>
      </c>
      <c r="H244" s="906"/>
      <c r="I244" s="975" t="s">
        <v>334</v>
      </c>
      <c r="J244" s="1669" t="str">
        <f>項目一覧!C142</f>
        <v/>
      </c>
      <c r="K244" s="1669"/>
      <c r="L244" s="1669"/>
      <c r="M244" s="1669"/>
      <c r="N244" s="1669"/>
      <c r="O244" s="975" t="s">
        <v>333</v>
      </c>
      <c r="P244" s="1669" t="str">
        <f>項目一覧!$C$143</f>
        <v/>
      </c>
      <c r="Q244" s="1669"/>
      <c r="R244" s="1669"/>
      <c r="S244" s="1669"/>
      <c r="T244" s="1669"/>
      <c r="U244" s="906" t="s">
        <v>332</v>
      </c>
      <c r="V244" s="906"/>
      <c r="W244" s="906"/>
      <c r="X244" s="906"/>
      <c r="Y244" s="906"/>
      <c r="Z244" s="906"/>
      <c r="AA244" s="906"/>
    </row>
    <row r="245" spans="1:27" ht="18" customHeight="1">
      <c r="A245" s="936"/>
      <c r="B245" s="906"/>
      <c r="C245" s="906"/>
      <c r="D245" s="906"/>
      <c r="E245" s="906"/>
      <c r="F245" s="906"/>
      <c r="G245" s="906" t="s">
        <v>331</v>
      </c>
      <c r="H245" s="906"/>
      <c r="I245" s="975" t="s">
        <v>319</v>
      </c>
      <c r="J245" s="1669" t="str">
        <f>項目一覧!$C$144</f>
        <v/>
      </c>
      <c r="K245" s="1669"/>
      <c r="L245" s="1669"/>
      <c r="M245" s="1669"/>
      <c r="N245" s="1669"/>
      <c r="O245" s="975" t="s">
        <v>330</v>
      </c>
      <c r="P245" s="1669" t="str">
        <f>項目一覧!$C$145</f>
        <v/>
      </c>
      <c r="Q245" s="1669"/>
      <c r="R245" s="1669"/>
      <c r="S245" s="1669"/>
      <c r="T245" s="1669"/>
      <c r="U245" s="906" t="s">
        <v>320</v>
      </c>
      <c r="V245" s="906"/>
      <c r="W245" s="906"/>
      <c r="X245" s="906"/>
      <c r="Y245" s="906"/>
      <c r="Z245" s="906"/>
      <c r="AA245" s="906"/>
    </row>
    <row r="246" spans="1:27" ht="18" customHeight="1">
      <c r="A246" s="936"/>
      <c r="B246" s="906" t="s">
        <v>329</v>
      </c>
      <c r="C246" s="906"/>
      <c r="D246" s="906"/>
      <c r="E246" s="906"/>
      <c r="F246" s="906"/>
      <c r="G246" s="945"/>
      <c r="H246" s="906"/>
      <c r="I246" s="1714" t="str">
        <f>項目一覧!$C$146</f>
        <v/>
      </c>
      <c r="J246" s="1714"/>
      <c r="K246" s="1714"/>
      <c r="L246" s="1714"/>
      <c r="M246" s="1714"/>
      <c r="N246" s="1714"/>
      <c r="O246" s="1714"/>
      <c r="P246" s="1744" t="str">
        <f>IF(項目一覧!$C$149="","","一部　"&amp;項目一覧!$C$149)</f>
        <v/>
      </c>
      <c r="Q246" s="1744"/>
      <c r="R246" s="1744"/>
      <c r="S246" s="1744"/>
      <c r="T246" s="1744"/>
      <c r="U246" s="1744"/>
      <c r="V246" s="1744"/>
      <c r="W246" s="903"/>
      <c r="X246" s="906"/>
      <c r="Y246" s="906"/>
      <c r="Z246" s="906"/>
      <c r="AA246" s="906"/>
    </row>
    <row r="247" spans="1:27" ht="18" customHeight="1">
      <c r="A247" s="936"/>
      <c r="B247" s="906" t="s">
        <v>2242</v>
      </c>
      <c r="C247" s="906" t="s">
        <v>2243</v>
      </c>
      <c r="D247" s="906"/>
      <c r="E247" s="906"/>
      <c r="F247" s="906"/>
      <c r="G247" s="906"/>
      <c r="H247" s="906"/>
      <c r="I247" s="906"/>
      <c r="J247" s="906"/>
      <c r="K247" s="906"/>
      <c r="L247" s="906"/>
      <c r="M247" s="906"/>
      <c r="N247" s="906"/>
      <c r="O247" s="906"/>
      <c r="P247" s="906"/>
      <c r="Q247" s="936" t="str">
        <f>IF(項目一覧!$D$152=TRUE,"■","□")</f>
        <v>□</v>
      </c>
      <c r="R247" s="903" t="s">
        <v>328</v>
      </c>
      <c r="S247" s="903"/>
      <c r="T247" s="936" t="str">
        <f>IF(項目一覧!$E$152=TRUE,"■","□")</f>
        <v>□</v>
      </c>
      <c r="U247" s="903" t="s">
        <v>327</v>
      </c>
      <c r="V247" s="903"/>
      <c r="W247" s="906"/>
      <c r="X247" s="906"/>
      <c r="Y247" s="906"/>
      <c r="Z247" s="906"/>
      <c r="AA247" s="906"/>
    </row>
    <row r="248" spans="1:27" ht="18" customHeight="1">
      <c r="A248" s="936"/>
      <c r="B248" s="906" t="s">
        <v>2261</v>
      </c>
      <c r="C248" s="906" t="s">
        <v>2250</v>
      </c>
      <c r="D248" s="906"/>
      <c r="E248" s="906"/>
      <c r="F248" s="906"/>
      <c r="G248" s="906"/>
      <c r="H248" s="906"/>
      <c r="I248" s="906"/>
      <c r="J248" s="936"/>
      <c r="K248" s="906"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06"/>
      <c r="M248" s="906"/>
      <c r="N248" s="906"/>
      <c r="O248" s="906"/>
      <c r="P248" s="936"/>
      <c r="Q248" s="906"/>
      <c r="R248" s="903"/>
      <c r="S248" s="906"/>
      <c r="T248" s="906"/>
      <c r="U248" s="906"/>
      <c r="V248" s="936"/>
      <c r="W248" s="906"/>
      <c r="X248" s="906"/>
      <c r="Y248" s="903"/>
      <c r="Z248" s="906"/>
      <c r="AA248" s="906"/>
    </row>
    <row r="249" spans="1:27" ht="18" customHeight="1">
      <c r="A249" s="959" t="s">
        <v>323</v>
      </c>
      <c r="B249" s="937" t="s">
        <v>521</v>
      </c>
      <c r="C249" s="937"/>
      <c r="D249" s="937"/>
      <c r="E249" s="937"/>
      <c r="F249" s="937"/>
      <c r="G249" s="937"/>
      <c r="H249" s="1664" t="str">
        <f>項目一覧!$C$154</f>
        <v/>
      </c>
      <c r="I249" s="1664"/>
      <c r="J249" s="1664"/>
      <c r="K249" s="1664"/>
      <c r="L249" s="1664"/>
      <c r="M249" s="1664"/>
      <c r="N249" s="1664"/>
      <c r="O249" s="1664"/>
      <c r="P249" s="1664"/>
      <c r="Q249" s="1664"/>
      <c r="R249" s="1664"/>
      <c r="S249" s="1664"/>
      <c r="T249" s="1664"/>
      <c r="U249" s="1664"/>
      <c r="V249" s="1664"/>
      <c r="W249" s="1664"/>
      <c r="X249" s="1664"/>
      <c r="Y249" s="1664"/>
      <c r="Z249" s="1664"/>
      <c r="AA249" s="1664"/>
    </row>
    <row r="250" spans="1:27" ht="18" customHeight="1">
      <c r="A250" s="936"/>
      <c r="B250" s="906"/>
      <c r="C250" s="906"/>
      <c r="D250" s="906"/>
      <c r="E250" s="906"/>
      <c r="F250" s="906"/>
      <c r="G250" s="906"/>
      <c r="H250" s="1727"/>
      <c r="I250" s="1727"/>
      <c r="J250" s="1727"/>
      <c r="K250" s="1727"/>
      <c r="L250" s="1727"/>
      <c r="M250" s="1727"/>
      <c r="N250" s="1727"/>
      <c r="O250" s="1727"/>
      <c r="P250" s="1727"/>
      <c r="Q250" s="1727"/>
      <c r="R250" s="1727"/>
      <c r="S250" s="1727"/>
      <c r="T250" s="1727"/>
      <c r="U250" s="1727"/>
      <c r="V250" s="1727"/>
      <c r="W250" s="1727"/>
      <c r="X250" s="1727"/>
      <c r="Y250" s="1727"/>
      <c r="Z250" s="1727"/>
      <c r="AA250" s="1727"/>
    </row>
    <row r="251" spans="1:27" ht="18" customHeight="1">
      <c r="A251" s="936"/>
      <c r="B251" s="906"/>
      <c r="C251" s="906"/>
      <c r="D251" s="906"/>
      <c r="E251" s="906"/>
      <c r="F251" s="906"/>
      <c r="G251" s="906"/>
      <c r="H251" s="1730"/>
      <c r="I251" s="1730"/>
      <c r="J251" s="1730"/>
      <c r="K251" s="1730"/>
      <c r="L251" s="1730"/>
      <c r="M251" s="1730"/>
      <c r="N251" s="1730"/>
      <c r="O251" s="1730"/>
      <c r="P251" s="1730"/>
      <c r="Q251" s="1730"/>
      <c r="R251" s="1730"/>
      <c r="S251" s="1730"/>
      <c r="T251" s="1730"/>
      <c r="U251" s="1730"/>
      <c r="V251" s="1730"/>
      <c r="W251" s="1730"/>
      <c r="X251" s="1730"/>
      <c r="Y251" s="1730"/>
      <c r="Z251" s="1730"/>
      <c r="AA251" s="1730"/>
    </row>
    <row r="252" spans="1:27" ht="18" customHeight="1">
      <c r="A252" s="972" t="s">
        <v>323</v>
      </c>
      <c r="B252" s="973" t="s">
        <v>325</v>
      </c>
      <c r="C252" s="973"/>
      <c r="D252" s="973"/>
      <c r="E252" s="973"/>
      <c r="F252" s="973"/>
      <c r="G252" s="973"/>
      <c r="H252" s="973"/>
      <c r="I252" s="973"/>
      <c r="J252" s="973" t="str">
        <f>IF(項目一覧!$C$155="","",IF(項目一覧!$C$155&lt;DATE(2019,5,1),"平成","令和"))</f>
        <v/>
      </c>
      <c r="K252" s="973"/>
      <c r="L252" s="984" t="str">
        <f>IF(項目一覧!$C$155="","",IF(項目一覧!$C$155&lt;DATE(2019,5,1),YEAR(項目一覧!$C$155)-1988,IF(YEAR(項目一覧!$C$155)-2018=1,"元",YEAR(項目一覧!$C$155)-2018)))</f>
        <v/>
      </c>
      <c r="M252" s="973" t="s">
        <v>318</v>
      </c>
      <c r="N252" s="972" t="str">
        <f>IF(項目一覧!$C$155="","",MONTH(項目一覧!$C$155))</f>
        <v/>
      </c>
      <c r="O252" s="973" t="s">
        <v>317</v>
      </c>
      <c r="P252" s="972" t="str">
        <f>IF(項目一覧!$C$155="","",DAY(項目一覧!$C$155))</f>
        <v/>
      </c>
      <c r="Q252" s="973" t="s">
        <v>316</v>
      </c>
      <c r="R252" s="973"/>
      <c r="S252" s="922"/>
      <c r="T252" s="922"/>
      <c r="U252" s="973"/>
      <c r="V252" s="973"/>
      <c r="W252" s="973"/>
      <c r="X252" s="973"/>
      <c r="Y252" s="973"/>
      <c r="Z252" s="973"/>
      <c r="AA252" s="973"/>
    </row>
    <row r="253" spans="1:27" ht="18" customHeight="1">
      <c r="A253" s="972" t="s">
        <v>323</v>
      </c>
      <c r="B253" s="973" t="s">
        <v>324</v>
      </c>
      <c r="C253" s="973"/>
      <c r="D253" s="973"/>
      <c r="E253" s="973"/>
      <c r="F253" s="973"/>
      <c r="G253" s="973"/>
      <c r="H253" s="973"/>
      <c r="I253" s="973"/>
      <c r="J253" s="935" t="str">
        <f>IF(項目一覧!$C$156="","",IF(項目一覧!$C$156&lt;DATE(2019,5,1),"平成","令和"))</f>
        <v/>
      </c>
      <c r="K253" s="973"/>
      <c r="L253" s="984" t="str">
        <f>IF(項目一覧!$C$156="","",IF(項目一覧!$C$156&lt;DATE(2019,5,1),YEAR(項目一覧!$C$156)-1988,IF(YEAR(項目一覧!$C$156)-2018=1,"元",YEAR(項目一覧!$C$156)-2018)))</f>
        <v/>
      </c>
      <c r="M253" s="973" t="s">
        <v>318</v>
      </c>
      <c r="N253" s="972" t="str">
        <f>IF(項目一覧!$C$156="","",MONTH(項目一覧!$C$156))</f>
        <v/>
      </c>
      <c r="O253" s="973" t="s">
        <v>317</v>
      </c>
      <c r="P253" s="972" t="str">
        <f>IF(項目一覧!$C$156="","",DAY(項目一覧!$C$156))</f>
        <v/>
      </c>
      <c r="Q253" s="973" t="s">
        <v>316</v>
      </c>
      <c r="R253" s="973"/>
      <c r="S253" s="922"/>
      <c r="T253" s="922"/>
      <c r="U253" s="973"/>
      <c r="V253" s="973"/>
      <c r="W253" s="973"/>
      <c r="X253" s="973"/>
      <c r="Y253" s="973"/>
      <c r="Z253" s="973"/>
      <c r="AA253" s="973"/>
    </row>
    <row r="254" spans="1:27" ht="18" customHeight="1">
      <c r="A254" s="936" t="s">
        <v>323</v>
      </c>
      <c r="B254" s="906" t="s">
        <v>322</v>
      </c>
      <c r="C254" s="906"/>
      <c r="D254" s="906"/>
      <c r="E254" s="906"/>
      <c r="F254" s="906"/>
      <c r="G254" s="906"/>
      <c r="H254" s="906"/>
      <c r="I254" s="906"/>
      <c r="J254" s="906"/>
      <c r="K254" s="906"/>
      <c r="L254" s="975"/>
      <c r="M254" s="906"/>
      <c r="N254" s="906"/>
      <c r="O254" s="906"/>
      <c r="P254" s="906"/>
      <c r="Q254" s="906"/>
      <c r="R254" s="906"/>
      <c r="S254" s="903"/>
      <c r="T254" s="903"/>
      <c r="U254" s="906" t="s">
        <v>321</v>
      </c>
      <c r="V254" s="906"/>
      <c r="W254" s="906"/>
      <c r="X254" s="906"/>
      <c r="Y254" s="906"/>
      <c r="Z254" s="906"/>
      <c r="AA254" s="906"/>
    </row>
    <row r="255" spans="1:27" ht="18" customHeight="1">
      <c r="A255" s="936"/>
      <c r="B255" s="906"/>
      <c r="C255" s="906"/>
      <c r="D255" s="906"/>
      <c r="E255" s="975" t="s">
        <v>319</v>
      </c>
      <c r="F255" s="1662" t="str">
        <f>項目一覧!$C$157</f>
        <v/>
      </c>
      <c r="G255" s="1662"/>
      <c r="H255" s="1662"/>
      <c r="I255" s="975" t="s">
        <v>320</v>
      </c>
      <c r="J255" s="906" t="str">
        <f>IF(項目一覧!$C$158="","",IF(項目一覧!$C$158&lt;DATE(2019,5,1),"平成","令和"))</f>
        <v/>
      </c>
      <c r="K255" s="906"/>
      <c r="L255" s="975" t="str">
        <f>IF(項目一覧!$C$158="","",IF(項目一覧!$C$158&lt;DATE(2019,5,1),YEAR(項目一覧!$C$158)-1988,IF(YEAR(項目一覧!$C$158)-2018=1,"元",YEAR(項目一覧!$C$158)-2018)))</f>
        <v/>
      </c>
      <c r="M255" s="906" t="s">
        <v>318</v>
      </c>
      <c r="N255" s="906" t="str">
        <f>IF(項目一覧!$C$158="","",MONTH(項目一覧!$C$158))</f>
        <v/>
      </c>
      <c r="O255" s="906" t="s">
        <v>317</v>
      </c>
      <c r="P255" s="906" t="str">
        <f>IF(項目一覧!$C$158="","",DAY(項目一覧!$C$158))</f>
        <v/>
      </c>
      <c r="Q255" s="906" t="s">
        <v>316</v>
      </c>
      <c r="R255" s="975" t="s">
        <v>319</v>
      </c>
      <c r="S255" s="1756" t="str">
        <f>項目一覧!$C$159</f>
        <v/>
      </c>
      <c r="T255" s="1756"/>
      <c r="U255" s="1756"/>
      <c r="V255" s="1756"/>
      <c r="W255" s="1756"/>
      <c r="X255" s="1756"/>
      <c r="Y255" s="1756"/>
      <c r="Z255" s="1756"/>
      <c r="AA255" s="975" t="s">
        <v>320</v>
      </c>
    </row>
    <row r="256" spans="1:27" ht="18" customHeight="1">
      <c r="A256" s="903"/>
      <c r="B256" s="903"/>
      <c r="C256" s="903"/>
      <c r="D256" s="903"/>
      <c r="E256" s="975" t="s">
        <v>293</v>
      </c>
      <c r="F256" s="1662" t="str">
        <f>項目一覧!$C$160</f>
        <v/>
      </c>
      <c r="G256" s="1662"/>
      <c r="H256" s="1662"/>
      <c r="I256" s="975" t="s">
        <v>314</v>
      </c>
      <c r="J256" s="906" t="str">
        <f>IF(項目一覧!$C$161="","",IF(項目一覧!$C$161&lt;DATE(2019,5,1),"平成","令和"))</f>
        <v/>
      </c>
      <c r="K256" s="906"/>
      <c r="L256" s="975" t="str">
        <f>IF(項目一覧!$C$161="","",IF(項目一覧!$C$161&lt;DATE(2019,5,1),YEAR(項目一覧!$C$161)-1988,IF(YEAR(項目一覧!$C$161)-2018=1,"元",YEAR(項目一覧!$C$161)-2018)))</f>
        <v/>
      </c>
      <c r="M256" s="906" t="s">
        <v>318</v>
      </c>
      <c r="N256" s="906" t="str">
        <f>IF(項目一覧!$C$161="","",MONTH(項目一覧!$C$161))</f>
        <v/>
      </c>
      <c r="O256" s="906" t="s">
        <v>317</v>
      </c>
      <c r="P256" s="906" t="str">
        <f>IF(項目一覧!$C$161="","",DAY(項目一覧!$C$161))</f>
        <v/>
      </c>
      <c r="Q256" s="906" t="s">
        <v>316</v>
      </c>
      <c r="R256" s="975" t="s">
        <v>319</v>
      </c>
      <c r="S256" s="1756" t="str">
        <f>項目一覧!$C$162</f>
        <v/>
      </c>
      <c r="T256" s="1756"/>
      <c r="U256" s="1756"/>
      <c r="V256" s="1756"/>
      <c r="W256" s="1756"/>
      <c r="X256" s="1756"/>
      <c r="Y256" s="1756"/>
      <c r="Z256" s="1756"/>
      <c r="AA256" s="934" t="s">
        <v>314</v>
      </c>
    </row>
    <row r="257" spans="1:28" ht="18" customHeight="1">
      <c r="A257" s="970"/>
      <c r="B257" s="970"/>
      <c r="C257" s="970"/>
      <c r="D257" s="970"/>
      <c r="E257" s="986" t="s">
        <v>293</v>
      </c>
      <c r="F257" s="1758" t="str">
        <f>項目一覧!$C$163</f>
        <v/>
      </c>
      <c r="G257" s="1758"/>
      <c r="H257" s="1758"/>
      <c r="I257" s="986" t="s">
        <v>314</v>
      </c>
      <c r="J257" s="956" t="str">
        <f>IF(項目一覧!$C$164="","",IF(項目一覧!$C$164&lt;DATE(2019,5,1),"平成","令和"))</f>
        <v/>
      </c>
      <c r="K257" s="956"/>
      <c r="L257" s="986" t="str">
        <f>IF(項目一覧!$C$164="","",IF(項目一覧!$C$164&lt;DATE(2019,5,1),YEAR(項目一覧!$C$164)-1988,IF(YEAR(項目一覧!$C$164)-2018=1,"元",YEAR(項目一覧!$C$164)-2018)))</f>
        <v/>
      </c>
      <c r="M257" s="956" t="s">
        <v>318</v>
      </c>
      <c r="N257" s="956" t="str">
        <f>IF(項目一覧!$C$164="","",MONTH(項目一覧!$C$164))</f>
        <v/>
      </c>
      <c r="O257" s="956" t="s">
        <v>317</v>
      </c>
      <c r="P257" s="956" t="str">
        <f>IF(項目一覧!$C$164="","",DAY(項目一覧!$C$164))</f>
        <v/>
      </c>
      <c r="Q257" s="956" t="s">
        <v>316</v>
      </c>
      <c r="R257" s="986" t="s">
        <v>520</v>
      </c>
      <c r="S257" s="1757" t="str">
        <f>項目一覧!$C$165</f>
        <v/>
      </c>
      <c r="T257" s="1757"/>
      <c r="U257" s="1757"/>
      <c r="V257" s="1757"/>
      <c r="W257" s="1757"/>
      <c r="X257" s="1757"/>
      <c r="Y257" s="1757"/>
      <c r="Z257" s="1757"/>
      <c r="AA257" s="989" t="s">
        <v>314</v>
      </c>
    </row>
    <row r="258" spans="1:28" ht="18" customHeight="1">
      <c r="A258" s="959" t="s">
        <v>109</v>
      </c>
      <c r="B258" s="937" t="s">
        <v>3804</v>
      </c>
      <c r="C258" s="903"/>
      <c r="D258" s="903"/>
      <c r="E258" s="975"/>
      <c r="F258" s="960"/>
      <c r="G258" s="960"/>
      <c r="H258" s="960"/>
      <c r="I258" s="975"/>
      <c r="J258" s="906"/>
      <c r="K258" s="906"/>
      <c r="L258" s="975"/>
      <c r="M258" s="906"/>
      <c r="N258" s="906"/>
      <c r="O258" s="906"/>
      <c r="P258" s="906"/>
      <c r="Q258" s="906"/>
      <c r="R258" s="975"/>
      <c r="S258" s="985"/>
      <c r="T258" s="985"/>
      <c r="U258" s="985"/>
      <c r="V258" s="985"/>
      <c r="W258" s="985"/>
      <c r="X258" s="985"/>
      <c r="Y258" s="985"/>
      <c r="Z258" s="985"/>
      <c r="AA258" s="934"/>
    </row>
    <row r="259" spans="1:28" ht="18" customHeight="1">
      <c r="A259" s="970"/>
      <c r="B259" s="970"/>
      <c r="C259" s="989" t="str">
        <f>IF(項目一覧!$D$359=TRUE,"■","□")</f>
        <v>□</v>
      </c>
      <c r="D259" s="970" t="s">
        <v>3070</v>
      </c>
      <c r="E259" s="986"/>
      <c r="F259" s="1079" t="str">
        <f>IF(項目一覧!$E$359=TRUE,"■","□")</f>
        <v>□</v>
      </c>
      <c r="G259" s="987" t="s">
        <v>3071</v>
      </c>
      <c r="H259" s="987"/>
      <c r="I259" s="986"/>
      <c r="J259" s="956"/>
      <c r="K259" s="956"/>
      <c r="L259" s="986"/>
      <c r="M259" s="956"/>
      <c r="N259" s="956"/>
      <c r="O259" s="956"/>
      <c r="P259" s="956"/>
      <c r="Q259" s="956"/>
      <c r="R259" s="986"/>
      <c r="S259" s="988"/>
      <c r="T259" s="988"/>
      <c r="U259" s="988"/>
      <c r="V259" s="988"/>
      <c r="W259" s="988"/>
      <c r="X259" s="988"/>
      <c r="Y259" s="988"/>
      <c r="Z259" s="988"/>
      <c r="AA259" s="989"/>
    </row>
    <row r="260" spans="1:28" ht="18" customHeight="1">
      <c r="A260" s="936" t="s">
        <v>519</v>
      </c>
      <c r="B260" s="906" t="s">
        <v>3069</v>
      </c>
      <c r="C260" s="903"/>
      <c r="D260" s="903"/>
      <c r="E260" s="975"/>
      <c r="F260" s="960"/>
      <c r="G260" s="960"/>
      <c r="H260" s="960"/>
      <c r="I260" s="975"/>
      <c r="J260" s="906"/>
      <c r="K260" s="906"/>
      <c r="L260" s="975"/>
      <c r="M260" s="906"/>
      <c r="N260" s="906"/>
      <c r="O260" s="906"/>
      <c r="P260" s="906"/>
      <c r="Q260" s="906"/>
      <c r="R260" s="975"/>
      <c r="S260" s="985"/>
      <c r="T260" s="985"/>
      <c r="U260" s="985"/>
      <c r="V260" s="985"/>
      <c r="W260" s="985"/>
      <c r="X260" s="985"/>
      <c r="Y260" s="985"/>
      <c r="Z260" s="985"/>
      <c r="AA260" s="934"/>
    </row>
    <row r="261" spans="1:28" ht="18" customHeight="1">
      <c r="A261" s="970"/>
      <c r="B261" s="970"/>
      <c r="C261" s="989" t="str">
        <f>IF(項目一覧!$D$358=TRUE,"■","□")</f>
        <v>□</v>
      </c>
      <c r="D261" s="970" t="s">
        <v>2759</v>
      </c>
      <c r="E261" s="986"/>
      <c r="F261" s="1079" t="str">
        <f>IF(項目一覧!$E$358=TRUE,"■","□")</f>
        <v>□</v>
      </c>
      <c r="G261" s="987" t="s">
        <v>2761</v>
      </c>
      <c r="H261" s="987"/>
      <c r="I261" s="986"/>
      <c r="J261" s="956"/>
      <c r="K261" s="956"/>
      <c r="L261" s="986"/>
      <c r="M261" s="956"/>
      <c r="N261" s="956"/>
      <c r="O261" s="956"/>
      <c r="P261" s="956"/>
      <c r="Q261" s="956"/>
      <c r="R261" s="986"/>
      <c r="S261" s="988"/>
      <c r="T261" s="988"/>
      <c r="U261" s="988"/>
      <c r="V261" s="988"/>
      <c r="W261" s="988"/>
      <c r="X261" s="988"/>
      <c r="Y261" s="988"/>
      <c r="Z261" s="988"/>
      <c r="AA261" s="989"/>
      <c r="AB261" s="917"/>
    </row>
    <row r="262" spans="1:28" ht="18" customHeight="1">
      <c r="A262" s="959" t="s">
        <v>109</v>
      </c>
      <c r="B262" s="966" t="s">
        <v>3597</v>
      </c>
      <c r="C262" s="934"/>
      <c r="D262" s="903"/>
      <c r="E262" s="975"/>
      <c r="F262" s="1002"/>
      <c r="G262" s="960"/>
      <c r="H262" s="960"/>
      <c r="I262" s="975"/>
      <c r="J262" s="906"/>
      <c r="K262" s="906"/>
      <c r="L262" s="975"/>
      <c r="M262" s="906"/>
      <c r="N262" s="906"/>
      <c r="O262" s="906"/>
      <c r="P262" s="906"/>
      <c r="Q262" s="906"/>
      <c r="R262" s="975"/>
      <c r="S262" s="985"/>
      <c r="T262" s="985"/>
      <c r="U262" s="985"/>
      <c r="V262" s="985"/>
      <c r="W262" s="985"/>
      <c r="X262" s="985"/>
      <c r="Y262" s="985"/>
      <c r="Z262" s="985"/>
      <c r="AA262" s="934"/>
    </row>
    <row r="263" spans="1:28" ht="18" customHeight="1">
      <c r="A263" s="903"/>
      <c r="B263" s="903"/>
      <c r="C263" s="906" t="s">
        <v>3598</v>
      </c>
      <c r="D263" s="903"/>
      <c r="E263" s="975"/>
      <c r="F263" s="1002"/>
      <c r="G263" s="960"/>
      <c r="H263" s="934" t="str">
        <f>IF(項目一覧!$D$377=TRUE,"■","□")</f>
        <v>□</v>
      </c>
      <c r="I263" s="903" t="s">
        <v>2759</v>
      </c>
      <c r="J263" s="906"/>
      <c r="K263" s="1002" t="str">
        <f>IF(項目一覧!$E$377=TRUE,"■","□")</f>
        <v>□</v>
      </c>
      <c r="L263" s="960" t="s">
        <v>2761</v>
      </c>
      <c r="M263" s="906"/>
      <c r="N263" s="906"/>
      <c r="O263" s="906"/>
      <c r="P263" s="906"/>
      <c r="Q263" s="906"/>
      <c r="R263" s="975"/>
      <c r="S263" s="985"/>
      <c r="T263" s="985"/>
      <c r="U263" s="985"/>
      <c r="V263" s="985"/>
      <c r="W263" s="985"/>
      <c r="X263" s="985"/>
      <c r="Y263" s="985"/>
      <c r="Z263" s="985"/>
      <c r="AA263" s="934"/>
    </row>
    <row r="264" spans="1:28" ht="18" customHeight="1">
      <c r="A264" s="903"/>
      <c r="B264" s="903"/>
      <c r="C264" s="906" t="s">
        <v>3782</v>
      </c>
      <c r="D264" s="903"/>
      <c r="E264" s="975"/>
      <c r="F264" s="1002"/>
      <c r="G264" s="960"/>
      <c r="H264" s="960"/>
      <c r="I264" s="975"/>
      <c r="J264" s="906"/>
      <c r="K264" s="906"/>
      <c r="L264" s="975"/>
      <c r="M264" s="906"/>
      <c r="N264" s="906"/>
      <c r="O264" s="906"/>
      <c r="P264" s="906"/>
      <c r="Q264" s="906"/>
      <c r="R264" s="975"/>
      <c r="S264" s="985"/>
      <c r="T264" s="985"/>
      <c r="U264" s="985"/>
      <c r="V264" s="985"/>
      <c r="W264" s="985"/>
      <c r="X264" s="985"/>
      <c r="Y264" s="985"/>
      <c r="Z264" s="985"/>
      <c r="AA264" s="934"/>
    </row>
    <row r="265" spans="1:28" ht="18" customHeight="1">
      <c r="A265" s="903"/>
      <c r="B265" s="903"/>
      <c r="C265" s="906"/>
      <c r="D265" s="934" t="str">
        <f>IF(項目一覧!$D$378=TRUE,"■","□")</f>
        <v>□</v>
      </c>
      <c r="E265" s="945" t="s">
        <v>3599</v>
      </c>
      <c r="F265" s="1002"/>
      <c r="G265" s="960"/>
      <c r="H265" s="960"/>
      <c r="I265" s="975"/>
      <c r="J265" s="906"/>
      <c r="K265" s="906"/>
      <c r="L265" s="975"/>
      <c r="M265" s="906"/>
      <c r="N265" s="906"/>
      <c r="O265" s="906"/>
      <c r="P265" s="906"/>
      <c r="Q265" s="906"/>
      <c r="R265" s="975"/>
      <c r="S265" s="985"/>
      <c r="T265" s="985"/>
      <c r="U265" s="985"/>
      <c r="V265" s="985"/>
      <c r="W265" s="985"/>
      <c r="X265" s="985"/>
      <c r="Y265" s="985"/>
      <c r="Z265" s="985"/>
      <c r="AA265" s="934"/>
    </row>
    <row r="266" spans="1:28" ht="18" customHeight="1">
      <c r="A266" s="903"/>
      <c r="B266" s="903"/>
      <c r="C266" s="906"/>
      <c r="D266" s="934" t="str">
        <f>IF(項目一覧!$E$378=TRUE,"■","□")</f>
        <v>□</v>
      </c>
      <c r="E266" s="945" t="s">
        <v>1977</v>
      </c>
      <c r="F266" s="1002"/>
      <c r="G266" s="960"/>
      <c r="H266" s="960"/>
      <c r="I266" s="975"/>
      <c r="J266" s="906"/>
      <c r="K266" s="906"/>
      <c r="L266" s="975"/>
      <c r="M266" s="906"/>
      <c r="N266" s="906"/>
      <c r="O266" s="906"/>
      <c r="P266" s="906"/>
      <c r="Q266" s="906"/>
      <c r="R266" s="975"/>
      <c r="S266" s="985"/>
      <c r="T266" s="985"/>
      <c r="U266" s="985"/>
      <c r="V266" s="985"/>
      <c r="W266" s="985"/>
      <c r="X266" s="985"/>
      <c r="Y266" s="985"/>
      <c r="Z266" s="985"/>
      <c r="AA266" s="934"/>
    </row>
    <row r="267" spans="1:28" ht="18" customHeight="1">
      <c r="A267" s="959" t="s">
        <v>519</v>
      </c>
      <c r="B267" s="966" t="s">
        <v>3596</v>
      </c>
      <c r="C267" s="937"/>
      <c r="D267" s="937"/>
      <c r="E267" s="937"/>
      <c r="F267" s="937"/>
      <c r="G267" s="937"/>
      <c r="H267" s="937"/>
      <c r="I267" s="1750" t="str">
        <f>項目一覧!$C$166</f>
        <v/>
      </c>
      <c r="J267" s="1750"/>
      <c r="K267" s="1750"/>
      <c r="L267" s="1750"/>
      <c r="M267" s="1750"/>
      <c r="N267" s="1750"/>
      <c r="O267" s="1750"/>
      <c r="P267" s="1750"/>
      <c r="Q267" s="1750"/>
      <c r="R267" s="1750"/>
      <c r="S267" s="1750"/>
      <c r="T267" s="1750"/>
      <c r="U267" s="1750"/>
      <c r="V267" s="1750"/>
      <c r="W267" s="1750"/>
      <c r="X267" s="1750"/>
      <c r="Y267" s="1750"/>
      <c r="Z267" s="1750"/>
      <c r="AA267" s="1750"/>
    </row>
    <row r="268" spans="1:28" ht="18" customHeight="1">
      <c r="A268" s="903"/>
      <c r="B268" s="903"/>
      <c r="C268" s="903"/>
      <c r="D268" s="903"/>
      <c r="E268" s="903"/>
      <c r="F268" s="903"/>
      <c r="G268" s="903"/>
      <c r="H268" s="903"/>
      <c r="I268" s="1783"/>
      <c r="J268" s="1783"/>
      <c r="K268" s="1783"/>
      <c r="L268" s="1783"/>
      <c r="M268" s="1783"/>
      <c r="N268" s="1783"/>
      <c r="O268" s="1783"/>
      <c r="P268" s="1783"/>
      <c r="Q268" s="1783"/>
      <c r="R268" s="1783"/>
      <c r="S268" s="1783"/>
      <c r="T268" s="1783"/>
      <c r="U268" s="1783"/>
      <c r="V268" s="1783"/>
      <c r="W268" s="1783"/>
      <c r="X268" s="1783"/>
      <c r="Y268" s="1783"/>
      <c r="Z268" s="1783"/>
      <c r="AA268" s="1783"/>
    </row>
    <row r="269" spans="1:28" ht="18" customHeight="1"/>
    <row r="270" spans="1:28" s="903" customFormat="1" ht="18" customHeight="1">
      <c r="A270" s="1080" t="s">
        <v>518</v>
      </c>
      <c r="B270" s="1080"/>
      <c r="C270" s="1080"/>
      <c r="D270" s="1080"/>
      <c r="E270" s="1080"/>
      <c r="F270" s="1080"/>
      <c r="G270" s="1080"/>
      <c r="H270" s="1080"/>
      <c r="I270" s="1080"/>
      <c r="J270" s="1080"/>
      <c r="K270" s="1080"/>
      <c r="L270" s="1080"/>
      <c r="M270" s="1080"/>
      <c r="N270" s="1080"/>
      <c r="O270" s="1080"/>
      <c r="P270" s="1080"/>
      <c r="Q270" s="1080"/>
      <c r="R270" s="1080"/>
      <c r="S270" s="1080"/>
      <c r="T270" s="1080"/>
      <c r="U270" s="1080"/>
      <c r="V270" s="1080"/>
      <c r="W270" s="1080"/>
      <c r="X270" s="1080"/>
      <c r="Y270" s="1080"/>
      <c r="Z270" s="1080"/>
      <c r="AA270" s="1080"/>
    </row>
    <row r="271" spans="1:28" ht="18" customHeight="1">
      <c r="B271" s="904" t="s">
        <v>517</v>
      </c>
    </row>
    <row r="272" spans="1:28" ht="18" customHeight="1">
      <c r="A272" s="1781"/>
      <c r="B272" s="1781"/>
      <c r="C272" s="1781"/>
      <c r="D272" s="1781"/>
      <c r="E272" s="1781"/>
      <c r="F272" s="1781"/>
      <c r="G272" s="1781"/>
      <c r="H272" s="1781"/>
      <c r="I272" s="1781"/>
      <c r="J272" s="1781"/>
      <c r="K272" s="1781"/>
      <c r="L272" s="1781"/>
      <c r="M272" s="1781"/>
      <c r="N272" s="1781"/>
      <c r="O272" s="1781"/>
      <c r="P272" s="1781"/>
      <c r="Q272" s="1781"/>
      <c r="R272" s="1781"/>
      <c r="S272" s="1781"/>
      <c r="T272" s="1781"/>
      <c r="U272" s="1781"/>
      <c r="V272" s="1781"/>
      <c r="W272" s="1781"/>
      <c r="X272" s="1781"/>
      <c r="Y272" s="1781"/>
      <c r="Z272" s="1781"/>
      <c r="AA272" s="1781"/>
    </row>
    <row r="273" spans="1:27" ht="18" customHeight="1">
      <c r="A273" s="1781"/>
      <c r="B273" s="1781"/>
      <c r="C273" s="1781"/>
      <c r="D273" s="1781"/>
      <c r="E273" s="1781"/>
      <c r="F273" s="1781"/>
      <c r="G273" s="1781"/>
      <c r="H273" s="1781"/>
      <c r="I273" s="1781"/>
      <c r="J273" s="1781"/>
      <c r="K273" s="1781"/>
      <c r="L273" s="1781"/>
      <c r="M273" s="1781"/>
      <c r="N273" s="1781"/>
      <c r="O273" s="1781"/>
      <c r="P273" s="1781"/>
      <c r="Q273" s="1781"/>
      <c r="R273" s="1781"/>
      <c r="S273" s="1781"/>
      <c r="T273" s="1781"/>
      <c r="U273" s="1781"/>
      <c r="V273" s="1781"/>
      <c r="W273" s="1781"/>
      <c r="X273" s="1781"/>
      <c r="Y273" s="1781"/>
      <c r="Z273" s="1781"/>
      <c r="AA273" s="1781"/>
    </row>
    <row r="274" spans="1:27" ht="18" customHeight="1">
      <c r="A274" s="1781"/>
      <c r="B274" s="1781"/>
      <c r="C274" s="1781"/>
      <c r="D274" s="1781"/>
      <c r="E274" s="1781"/>
      <c r="F274" s="1781"/>
      <c r="G274" s="1781"/>
      <c r="H274" s="1781"/>
      <c r="I274" s="1781"/>
      <c r="J274" s="1781"/>
      <c r="K274" s="1781"/>
      <c r="L274" s="1781"/>
      <c r="M274" s="1781"/>
      <c r="N274" s="1781"/>
      <c r="O274" s="1781"/>
      <c r="P274" s="1781"/>
      <c r="Q274" s="1781"/>
      <c r="R274" s="1781"/>
      <c r="S274" s="1781"/>
      <c r="T274" s="1781"/>
      <c r="U274" s="1781"/>
      <c r="V274" s="1781"/>
      <c r="W274" s="1781"/>
      <c r="X274" s="1781"/>
      <c r="Y274" s="1781"/>
      <c r="Z274" s="1781"/>
      <c r="AA274" s="1781"/>
    </row>
    <row r="275" spans="1:27" ht="18" customHeight="1">
      <c r="A275" s="1781"/>
      <c r="B275" s="1781"/>
      <c r="C275" s="1781"/>
      <c r="D275" s="1781"/>
      <c r="E275" s="1781"/>
      <c r="F275" s="1781"/>
      <c r="G275" s="1781"/>
      <c r="H275" s="1781"/>
      <c r="I275" s="1781"/>
      <c r="J275" s="1781"/>
      <c r="K275" s="1781"/>
      <c r="L275" s="1781"/>
      <c r="M275" s="1781"/>
      <c r="N275" s="1781"/>
      <c r="O275" s="1781"/>
      <c r="P275" s="1781"/>
      <c r="Q275" s="1781"/>
      <c r="R275" s="1781"/>
      <c r="S275" s="1781"/>
      <c r="T275" s="1781"/>
      <c r="U275" s="1781"/>
      <c r="V275" s="1781"/>
      <c r="W275" s="1781"/>
      <c r="X275" s="1781"/>
      <c r="Y275" s="1781"/>
      <c r="Z275" s="1781"/>
      <c r="AA275" s="1781"/>
    </row>
    <row r="276" spans="1:27" ht="18" customHeight="1">
      <c r="A276" s="1781"/>
      <c r="B276" s="1781"/>
      <c r="C276" s="1781"/>
      <c r="D276" s="1781"/>
      <c r="E276" s="1781"/>
      <c r="F276" s="1781"/>
      <c r="G276" s="1781"/>
      <c r="H276" s="1781"/>
      <c r="I276" s="1781"/>
      <c r="J276" s="1781"/>
      <c r="K276" s="1781"/>
      <c r="L276" s="1781"/>
      <c r="M276" s="1781"/>
      <c r="N276" s="1781"/>
      <c r="O276" s="1781"/>
      <c r="P276" s="1781"/>
      <c r="Q276" s="1781"/>
      <c r="R276" s="1781"/>
      <c r="S276" s="1781"/>
      <c r="T276" s="1781"/>
      <c r="U276" s="1781"/>
      <c r="V276" s="1781"/>
      <c r="W276" s="1781"/>
      <c r="X276" s="1781"/>
      <c r="Y276" s="1781"/>
      <c r="Z276" s="1781"/>
      <c r="AA276" s="1781"/>
    </row>
    <row r="277" spans="1:27" ht="18" customHeight="1">
      <c r="A277" s="1781"/>
      <c r="B277" s="1781"/>
      <c r="C277" s="1781"/>
      <c r="D277" s="1781"/>
      <c r="E277" s="1781"/>
      <c r="F277" s="1781"/>
      <c r="G277" s="1781"/>
      <c r="H277" s="1781"/>
      <c r="I277" s="1781"/>
      <c r="J277" s="1781"/>
      <c r="K277" s="1781"/>
      <c r="L277" s="1781"/>
      <c r="M277" s="1781"/>
      <c r="N277" s="1781"/>
      <c r="O277" s="1781"/>
      <c r="P277" s="1781"/>
      <c r="Q277" s="1781"/>
      <c r="R277" s="1781"/>
      <c r="S277" s="1781"/>
      <c r="T277" s="1781"/>
      <c r="U277" s="1781"/>
      <c r="V277" s="1781"/>
      <c r="W277" s="1781"/>
      <c r="X277" s="1781"/>
      <c r="Y277" s="1781"/>
      <c r="Z277" s="1781"/>
      <c r="AA277" s="1781"/>
    </row>
    <row r="278" spans="1:27" ht="18" customHeight="1">
      <c r="A278" s="1781"/>
      <c r="B278" s="1781"/>
      <c r="C278" s="1781"/>
      <c r="D278" s="1781"/>
      <c r="E278" s="1781"/>
      <c r="F278" s="1781"/>
      <c r="G278" s="1781"/>
      <c r="H278" s="1781"/>
      <c r="I278" s="1781"/>
      <c r="J278" s="1781"/>
      <c r="K278" s="1781"/>
      <c r="L278" s="1781"/>
      <c r="M278" s="1781"/>
      <c r="N278" s="1781"/>
      <c r="O278" s="1781"/>
      <c r="P278" s="1781"/>
      <c r="Q278" s="1781"/>
      <c r="R278" s="1781"/>
      <c r="S278" s="1781"/>
      <c r="T278" s="1781"/>
      <c r="U278" s="1781"/>
      <c r="V278" s="1781"/>
      <c r="W278" s="1781"/>
      <c r="X278" s="1781"/>
      <c r="Y278" s="1781"/>
      <c r="Z278" s="1781"/>
      <c r="AA278" s="1781"/>
    </row>
    <row r="279" spans="1:27" ht="18" customHeight="1">
      <c r="A279" s="1781"/>
      <c r="B279" s="1781"/>
      <c r="C279" s="1781"/>
      <c r="D279" s="1781"/>
      <c r="E279" s="1781"/>
      <c r="F279" s="1781"/>
      <c r="G279" s="1781"/>
      <c r="H279" s="1781"/>
      <c r="I279" s="1781"/>
      <c r="J279" s="1781"/>
      <c r="K279" s="1781"/>
      <c r="L279" s="1781"/>
      <c r="M279" s="1781"/>
      <c r="N279" s="1781"/>
      <c r="O279" s="1781"/>
      <c r="P279" s="1781"/>
      <c r="Q279" s="1781"/>
      <c r="R279" s="1781"/>
      <c r="S279" s="1781"/>
      <c r="T279" s="1781"/>
      <c r="U279" s="1781"/>
      <c r="V279" s="1781"/>
      <c r="W279" s="1781"/>
      <c r="X279" s="1781"/>
      <c r="Y279" s="1781"/>
      <c r="Z279" s="1781"/>
      <c r="AA279" s="1781"/>
    </row>
    <row r="280" spans="1:27" ht="18" customHeight="1">
      <c r="A280" s="1781"/>
      <c r="B280" s="1781"/>
      <c r="C280" s="1781"/>
      <c r="D280" s="1781"/>
      <c r="E280" s="1781"/>
      <c r="F280" s="1781"/>
      <c r="G280" s="1781"/>
      <c r="H280" s="1781"/>
      <c r="I280" s="1781"/>
      <c r="J280" s="1781"/>
      <c r="K280" s="1781"/>
      <c r="L280" s="1781"/>
      <c r="M280" s="1781"/>
      <c r="N280" s="1781"/>
      <c r="O280" s="1781"/>
      <c r="P280" s="1781"/>
      <c r="Q280" s="1781"/>
      <c r="R280" s="1781"/>
      <c r="S280" s="1781"/>
      <c r="T280" s="1781"/>
      <c r="U280" s="1781"/>
      <c r="V280" s="1781"/>
      <c r="W280" s="1781"/>
      <c r="X280" s="1781"/>
      <c r="Y280" s="1781"/>
      <c r="Z280" s="1781"/>
      <c r="AA280" s="1781"/>
    </row>
    <row r="281" spans="1:27" ht="18" customHeight="1">
      <c r="A281" s="1781"/>
      <c r="B281" s="1781"/>
      <c r="C281" s="1781"/>
      <c r="D281" s="1781"/>
      <c r="E281" s="1781"/>
      <c r="F281" s="1781"/>
      <c r="G281" s="1781"/>
      <c r="H281" s="1781"/>
      <c r="I281" s="1781"/>
      <c r="J281" s="1781"/>
      <c r="K281" s="1781"/>
      <c r="L281" s="1781"/>
      <c r="M281" s="1781"/>
      <c r="N281" s="1781"/>
      <c r="O281" s="1781"/>
      <c r="P281" s="1781"/>
      <c r="Q281" s="1781"/>
      <c r="R281" s="1781"/>
      <c r="S281" s="1781"/>
      <c r="T281" s="1781"/>
      <c r="U281" s="1781"/>
      <c r="V281" s="1781"/>
      <c r="W281" s="1781"/>
      <c r="X281" s="1781"/>
      <c r="Y281" s="1781"/>
      <c r="Z281" s="1781"/>
      <c r="AA281" s="1781"/>
    </row>
    <row r="282" spans="1:27" ht="18" customHeight="1">
      <c r="A282" s="1781"/>
      <c r="B282" s="1781"/>
      <c r="C282" s="1781"/>
      <c r="D282" s="1781"/>
      <c r="E282" s="1781"/>
      <c r="F282" s="1781"/>
      <c r="G282" s="1781"/>
      <c r="H282" s="1781"/>
      <c r="I282" s="1781"/>
      <c r="J282" s="1781"/>
      <c r="K282" s="1781"/>
      <c r="L282" s="1781"/>
      <c r="M282" s="1781"/>
      <c r="N282" s="1781"/>
      <c r="O282" s="1781"/>
      <c r="P282" s="1781"/>
      <c r="Q282" s="1781"/>
      <c r="R282" s="1781"/>
      <c r="S282" s="1781"/>
      <c r="T282" s="1781"/>
      <c r="U282" s="1781"/>
      <c r="V282" s="1781"/>
      <c r="W282" s="1781"/>
      <c r="X282" s="1781"/>
      <c r="Y282" s="1781"/>
      <c r="Z282" s="1781"/>
      <c r="AA282" s="1781"/>
    </row>
    <row r="283" spans="1:27" ht="18" customHeight="1">
      <c r="A283" s="1781"/>
      <c r="B283" s="1781"/>
      <c r="C283" s="1781"/>
      <c r="D283" s="1781"/>
      <c r="E283" s="1781"/>
      <c r="F283" s="1781"/>
      <c r="G283" s="1781"/>
      <c r="H283" s="1781"/>
      <c r="I283" s="1781"/>
      <c r="J283" s="1781"/>
      <c r="K283" s="1781"/>
      <c r="L283" s="1781"/>
      <c r="M283" s="1781"/>
      <c r="N283" s="1781"/>
      <c r="O283" s="1781"/>
      <c r="P283" s="1781"/>
      <c r="Q283" s="1781"/>
      <c r="R283" s="1781"/>
      <c r="S283" s="1781"/>
      <c r="T283" s="1781"/>
      <c r="U283" s="1781"/>
      <c r="V283" s="1781"/>
      <c r="W283" s="1781"/>
      <c r="X283" s="1781"/>
      <c r="Y283" s="1781"/>
      <c r="Z283" s="1781"/>
      <c r="AA283" s="1781"/>
    </row>
    <row r="284" spans="1:27" ht="18" customHeight="1">
      <c r="A284" s="1781"/>
      <c r="B284" s="1781"/>
      <c r="C284" s="1781"/>
      <c r="D284" s="1781"/>
      <c r="E284" s="1781"/>
      <c r="F284" s="1781"/>
      <c r="G284" s="1781"/>
      <c r="H284" s="1781"/>
      <c r="I284" s="1781"/>
      <c r="J284" s="1781"/>
      <c r="K284" s="1781"/>
      <c r="L284" s="1781"/>
      <c r="M284" s="1781"/>
      <c r="N284" s="1781"/>
      <c r="O284" s="1781"/>
      <c r="P284" s="1781"/>
      <c r="Q284" s="1781"/>
      <c r="R284" s="1781"/>
      <c r="S284" s="1781"/>
      <c r="T284" s="1781"/>
      <c r="U284" s="1781"/>
      <c r="V284" s="1781"/>
      <c r="W284" s="1781"/>
      <c r="X284" s="1781"/>
      <c r="Y284" s="1781"/>
      <c r="Z284" s="1781"/>
      <c r="AA284" s="1781"/>
    </row>
    <row r="285" spans="1:27" ht="18" customHeight="1">
      <c r="A285" s="1781"/>
      <c r="B285" s="1781"/>
      <c r="C285" s="1781"/>
      <c r="D285" s="1781"/>
      <c r="E285" s="1781"/>
      <c r="F285" s="1781"/>
      <c r="G285" s="1781"/>
      <c r="H285" s="1781"/>
      <c r="I285" s="1781"/>
      <c r="J285" s="1781"/>
      <c r="K285" s="1781"/>
      <c r="L285" s="1781"/>
      <c r="M285" s="1781"/>
      <c r="N285" s="1781"/>
      <c r="O285" s="1781"/>
      <c r="P285" s="1781"/>
      <c r="Q285" s="1781"/>
      <c r="R285" s="1781"/>
      <c r="S285" s="1781"/>
      <c r="T285" s="1781"/>
      <c r="U285" s="1781"/>
      <c r="V285" s="1781"/>
      <c r="W285" s="1781"/>
      <c r="X285" s="1781"/>
      <c r="Y285" s="1781"/>
      <c r="Z285" s="1781"/>
      <c r="AA285" s="1781"/>
    </row>
    <row r="286" spans="1:27" ht="18" customHeight="1">
      <c r="A286" s="1781"/>
      <c r="B286" s="1781"/>
      <c r="C286" s="1781"/>
      <c r="D286" s="1781"/>
      <c r="E286" s="1781"/>
      <c r="F286" s="1781"/>
      <c r="G286" s="1781"/>
      <c r="H286" s="1781"/>
      <c r="I286" s="1781"/>
      <c r="J286" s="1781"/>
      <c r="K286" s="1781"/>
      <c r="L286" s="1781"/>
      <c r="M286" s="1781"/>
      <c r="N286" s="1781"/>
      <c r="O286" s="1781"/>
      <c r="P286" s="1781"/>
      <c r="Q286" s="1781"/>
      <c r="R286" s="1781"/>
      <c r="S286" s="1781"/>
      <c r="T286" s="1781"/>
      <c r="U286" s="1781"/>
      <c r="V286" s="1781"/>
      <c r="W286" s="1781"/>
      <c r="X286" s="1781"/>
      <c r="Y286" s="1781"/>
      <c r="Z286" s="1781"/>
      <c r="AA286" s="1781"/>
    </row>
    <row r="287" spans="1:27" ht="18" customHeight="1">
      <c r="A287" s="1781"/>
      <c r="B287" s="1781"/>
      <c r="C287" s="1781"/>
      <c r="D287" s="1781"/>
      <c r="E287" s="1781"/>
      <c r="F287" s="1781"/>
      <c r="G287" s="1781"/>
      <c r="H287" s="1781"/>
      <c r="I287" s="1781"/>
      <c r="J287" s="1781"/>
      <c r="K287" s="1781"/>
      <c r="L287" s="1781"/>
      <c r="M287" s="1781"/>
      <c r="N287" s="1781"/>
      <c r="O287" s="1781"/>
      <c r="P287" s="1781"/>
      <c r="Q287" s="1781"/>
      <c r="R287" s="1781"/>
      <c r="S287" s="1781"/>
      <c r="T287" s="1781"/>
      <c r="U287" s="1781"/>
      <c r="V287" s="1781"/>
      <c r="W287" s="1781"/>
      <c r="X287" s="1781"/>
      <c r="Y287" s="1781"/>
      <c r="Z287" s="1781"/>
      <c r="AA287" s="1781"/>
    </row>
    <row r="288" spans="1:27" ht="18" customHeight="1">
      <c r="A288" s="1781"/>
      <c r="B288" s="1781"/>
      <c r="C288" s="1781"/>
      <c r="D288" s="1781"/>
      <c r="E288" s="1781"/>
      <c r="F288" s="1781"/>
      <c r="G288" s="1781"/>
      <c r="H288" s="1781"/>
      <c r="I288" s="1781"/>
      <c r="J288" s="1781"/>
      <c r="K288" s="1781"/>
      <c r="L288" s="1781"/>
      <c r="M288" s="1781"/>
      <c r="N288" s="1781"/>
      <c r="O288" s="1781"/>
      <c r="P288" s="1781"/>
      <c r="Q288" s="1781"/>
      <c r="R288" s="1781"/>
      <c r="S288" s="1781"/>
      <c r="T288" s="1781"/>
      <c r="U288" s="1781"/>
      <c r="V288" s="1781"/>
      <c r="W288" s="1781"/>
      <c r="X288" s="1781"/>
      <c r="Y288" s="1781"/>
      <c r="Z288" s="1781"/>
      <c r="AA288" s="1781"/>
    </row>
    <row r="289" spans="1:27" ht="18" customHeight="1">
      <c r="A289" s="1781"/>
      <c r="B289" s="1781"/>
      <c r="C289" s="1781"/>
      <c r="D289" s="1781"/>
      <c r="E289" s="1781"/>
      <c r="F289" s="1781"/>
      <c r="G289" s="1781"/>
      <c r="H289" s="1781"/>
      <c r="I289" s="1781"/>
      <c r="J289" s="1781"/>
      <c r="K289" s="1781"/>
      <c r="L289" s="1781"/>
      <c r="M289" s="1781"/>
      <c r="N289" s="1781"/>
      <c r="O289" s="1781"/>
      <c r="P289" s="1781"/>
      <c r="Q289" s="1781"/>
      <c r="R289" s="1781"/>
      <c r="S289" s="1781"/>
      <c r="T289" s="1781"/>
      <c r="U289" s="1781"/>
      <c r="V289" s="1781"/>
      <c r="W289" s="1781"/>
      <c r="X289" s="1781"/>
      <c r="Y289" s="1781"/>
      <c r="Z289" s="1781"/>
      <c r="AA289" s="1781"/>
    </row>
    <row r="290" spans="1:27" ht="18" customHeight="1">
      <c r="A290" s="1782"/>
      <c r="B290" s="1782"/>
      <c r="C290" s="1782"/>
      <c r="D290" s="1782"/>
      <c r="E290" s="1782"/>
      <c r="F290" s="1782"/>
      <c r="G290" s="1782"/>
      <c r="H290" s="1782"/>
      <c r="I290" s="1782"/>
      <c r="J290" s="1782"/>
      <c r="K290" s="1782"/>
      <c r="L290" s="1782"/>
      <c r="M290" s="1782"/>
      <c r="N290" s="1782"/>
      <c r="O290" s="1782"/>
      <c r="P290" s="1782"/>
      <c r="Q290" s="1782"/>
      <c r="R290" s="1782"/>
      <c r="S290" s="1782"/>
      <c r="T290" s="1782"/>
      <c r="U290" s="1782"/>
      <c r="V290" s="1782"/>
      <c r="W290" s="1782"/>
      <c r="X290" s="1782"/>
      <c r="Y290" s="1782"/>
      <c r="Z290" s="1782"/>
      <c r="AA290" s="1782"/>
    </row>
    <row r="291" spans="1:27" ht="18" customHeight="1">
      <c r="A291" s="916"/>
      <c r="B291" s="916" t="s">
        <v>516</v>
      </c>
      <c r="C291" s="916"/>
      <c r="D291" s="916"/>
      <c r="E291" s="916"/>
      <c r="F291" s="916"/>
      <c r="G291" s="916"/>
      <c r="H291" s="916"/>
      <c r="I291" s="916"/>
      <c r="J291" s="916"/>
      <c r="K291" s="916"/>
      <c r="L291" s="916"/>
      <c r="M291" s="916"/>
      <c r="N291" s="916"/>
      <c r="O291" s="916"/>
      <c r="P291" s="916"/>
      <c r="Q291" s="916"/>
      <c r="R291" s="916"/>
      <c r="S291" s="916"/>
      <c r="T291" s="916"/>
      <c r="U291" s="916"/>
      <c r="V291" s="916"/>
      <c r="W291" s="916"/>
      <c r="X291" s="916"/>
      <c r="Y291" s="916"/>
      <c r="Z291" s="916"/>
      <c r="AA291" s="916"/>
    </row>
    <row r="292" spans="1:27" ht="18" customHeight="1">
      <c r="A292" s="1781"/>
      <c r="B292" s="1781"/>
      <c r="C292" s="1781"/>
      <c r="D292" s="1781"/>
      <c r="E292" s="1781"/>
      <c r="F292" s="1781"/>
      <c r="G292" s="1781"/>
      <c r="H292" s="1781"/>
      <c r="I292" s="1781"/>
      <c r="J292" s="1781"/>
      <c r="K292" s="1781"/>
      <c r="L292" s="1781"/>
      <c r="M292" s="1781"/>
      <c r="N292" s="1781"/>
      <c r="O292" s="1781"/>
      <c r="P292" s="1781"/>
      <c r="Q292" s="1781"/>
      <c r="R292" s="1781"/>
      <c r="S292" s="1781"/>
      <c r="T292" s="1781"/>
      <c r="U292" s="1781"/>
      <c r="V292" s="1781"/>
      <c r="W292" s="1781"/>
      <c r="X292" s="1781"/>
      <c r="Y292" s="1781"/>
      <c r="Z292" s="1781"/>
      <c r="AA292" s="1781"/>
    </row>
    <row r="293" spans="1:27" ht="18" customHeight="1">
      <c r="A293" s="1781"/>
      <c r="B293" s="1781"/>
      <c r="C293" s="1781"/>
      <c r="D293" s="1781"/>
      <c r="E293" s="1781"/>
      <c r="F293" s="1781"/>
      <c r="G293" s="1781"/>
      <c r="H293" s="1781"/>
      <c r="I293" s="1781"/>
      <c r="J293" s="1781"/>
      <c r="K293" s="1781"/>
      <c r="L293" s="1781"/>
      <c r="M293" s="1781"/>
      <c r="N293" s="1781"/>
      <c r="O293" s="1781"/>
      <c r="P293" s="1781"/>
      <c r="Q293" s="1781"/>
      <c r="R293" s="1781"/>
      <c r="S293" s="1781"/>
      <c r="T293" s="1781"/>
      <c r="U293" s="1781"/>
      <c r="V293" s="1781"/>
      <c r="W293" s="1781"/>
      <c r="X293" s="1781"/>
      <c r="Y293" s="1781"/>
      <c r="Z293" s="1781"/>
      <c r="AA293" s="1781"/>
    </row>
    <row r="294" spans="1:27" ht="18" customHeight="1">
      <c r="A294" s="1781"/>
      <c r="B294" s="1781"/>
      <c r="C294" s="1781"/>
      <c r="D294" s="1781"/>
      <c r="E294" s="1781"/>
      <c r="F294" s="1781"/>
      <c r="G294" s="1781"/>
      <c r="H294" s="1781"/>
      <c r="I294" s="1781"/>
      <c r="J294" s="1781"/>
      <c r="K294" s="1781"/>
      <c r="L294" s="1781"/>
      <c r="M294" s="1781"/>
      <c r="N294" s="1781"/>
      <c r="O294" s="1781"/>
      <c r="P294" s="1781"/>
      <c r="Q294" s="1781"/>
      <c r="R294" s="1781"/>
      <c r="S294" s="1781"/>
      <c r="T294" s="1781"/>
      <c r="U294" s="1781"/>
      <c r="V294" s="1781"/>
      <c r="W294" s="1781"/>
      <c r="X294" s="1781"/>
      <c r="Y294" s="1781"/>
      <c r="Z294" s="1781"/>
      <c r="AA294" s="1781"/>
    </row>
    <row r="295" spans="1:27" ht="18" customHeight="1">
      <c r="A295" s="1781"/>
      <c r="B295" s="1781"/>
      <c r="C295" s="1781"/>
      <c r="D295" s="1781"/>
      <c r="E295" s="1781"/>
      <c r="F295" s="1781"/>
      <c r="G295" s="1781"/>
      <c r="H295" s="1781"/>
      <c r="I295" s="1781"/>
      <c r="J295" s="1781"/>
      <c r="K295" s="1781"/>
      <c r="L295" s="1781"/>
      <c r="M295" s="1781"/>
      <c r="N295" s="1781"/>
      <c r="O295" s="1781"/>
      <c r="P295" s="1781"/>
      <c r="Q295" s="1781"/>
      <c r="R295" s="1781"/>
      <c r="S295" s="1781"/>
      <c r="T295" s="1781"/>
      <c r="U295" s="1781"/>
      <c r="V295" s="1781"/>
      <c r="W295" s="1781"/>
      <c r="X295" s="1781"/>
      <c r="Y295" s="1781"/>
      <c r="Z295" s="1781"/>
      <c r="AA295" s="1781"/>
    </row>
    <row r="296" spans="1:27" ht="18" customHeight="1">
      <c r="A296" s="1781"/>
      <c r="B296" s="1781"/>
      <c r="C296" s="1781"/>
      <c r="D296" s="1781"/>
      <c r="E296" s="1781"/>
      <c r="F296" s="1781"/>
      <c r="G296" s="1781"/>
      <c r="H296" s="1781"/>
      <c r="I296" s="1781"/>
      <c r="J296" s="1781"/>
      <c r="K296" s="1781"/>
      <c r="L296" s="1781"/>
      <c r="M296" s="1781"/>
      <c r="N296" s="1781"/>
      <c r="O296" s="1781"/>
      <c r="P296" s="1781"/>
      <c r="Q296" s="1781"/>
      <c r="R296" s="1781"/>
      <c r="S296" s="1781"/>
      <c r="T296" s="1781"/>
      <c r="U296" s="1781"/>
      <c r="V296" s="1781"/>
      <c r="W296" s="1781"/>
      <c r="X296" s="1781"/>
      <c r="Y296" s="1781"/>
      <c r="Z296" s="1781"/>
      <c r="AA296" s="1781"/>
    </row>
    <row r="297" spans="1:27" ht="18" customHeight="1">
      <c r="A297" s="1781"/>
      <c r="B297" s="1781"/>
      <c r="C297" s="1781"/>
      <c r="D297" s="1781"/>
      <c r="E297" s="1781"/>
      <c r="F297" s="1781"/>
      <c r="G297" s="1781"/>
      <c r="H297" s="1781"/>
      <c r="I297" s="1781"/>
      <c r="J297" s="1781"/>
      <c r="K297" s="1781"/>
      <c r="L297" s="1781"/>
      <c r="M297" s="1781"/>
      <c r="N297" s="1781"/>
      <c r="O297" s="1781"/>
      <c r="P297" s="1781"/>
      <c r="Q297" s="1781"/>
      <c r="R297" s="1781"/>
      <c r="S297" s="1781"/>
      <c r="T297" s="1781"/>
      <c r="U297" s="1781"/>
      <c r="V297" s="1781"/>
      <c r="W297" s="1781"/>
      <c r="X297" s="1781"/>
      <c r="Y297" s="1781"/>
      <c r="Z297" s="1781"/>
      <c r="AA297" s="1781"/>
    </row>
    <row r="298" spans="1:27" ht="18" customHeight="1">
      <c r="A298" s="1781"/>
      <c r="B298" s="1781"/>
      <c r="C298" s="1781"/>
      <c r="D298" s="1781"/>
      <c r="E298" s="1781"/>
      <c r="F298" s="1781"/>
      <c r="G298" s="1781"/>
      <c r="H298" s="1781"/>
      <c r="I298" s="1781"/>
      <c r="J298" s="1781"/>
      <c r="K298" s="1781"/>
      <c r="L298" s="1781"/>
      <c r="M298" s="1781"/>
      <c r="N298" s="1781"/>
      <c r="O298" s="1781"/>
      <c r="P298" s="1781"/>
      <c r="Q298" s="1781"/>
      <c r="R298" s="1781"/>
      <c r="S298" s="1781"/>
      <c r="T298" s="1781"/>
      <c r="U298" s="1781"/>
      <c r="V298" s="1781"/>
      <c r="W298" s="1781"/>
      <c r="X298" s="1781"/>
      <c r="Y298" s="1781"/>
      <c r="Z298" s="1781"/>
      <c r="AA298" s="1781"/>
    </row>
    <row r="299" spans="1:27" ht="18" customHeight="1">
      <c r="A299" s="1781"/>
      <c r="B299" s="1781"/>
      <c r="C299" s="1781"/>
      <c r="D299" s="1781"/>
      <c r="E299" s="1781"/>
      <c r="F299" s="1781"/>
      <c r="G299" s="1781"/>
      <c r="H299" s="1781"/>
      <c r="I299" s="1781"/>
      <c r="J299" s="1781"/>
      <c r="K299" s="1781"/>
      <c r="L299" s="1781"/>
      <c r="M299" s="1781"/>
      <c r="N299" s="1781"/>
      <c r="O299" s="1781"/>
      <c r="P299" s="1781"/>
      <c r="Q299" s="1781"/>
      <c r="R299" s="1781"/>
      <c r="S299" s="1781"/>
      <c r="T299" s="1781"/>
      <c r="U299" s="1781"/>
      <c r="V299" s="1781"/>
      <c r="W299" s="1781"/>
      <c r="X299" s="1781"/>
      <c r="Y299" s="1781"/>
      <c r="Z299" s="1781"/>
      <c r="AA299" s="1781"/>
    </row>
    <row r="300" spans="1:27" ht="18" customHeight="1">
      <c r="A300" s="1781"/>
      <c r="B300" s="1781"/>
      <c r="C300" s="1781"/>
      <c r="D300" s="1781"/>
      <c r="E300" s="1781"/>
      <c r="F300" s="1781"/>
      <c r="G300" s="1781"/>
      <c r="H300" s="1781"/>
      <c r="I300" s="1781"/>
      <c r="J300" s="1781"/>
      <c r="K300" s="1781"/>
      <c r="L300" s="1781"/>
      <c r="M300" s="1781"/>
      <c r="N300" s="1781"/>
      <c r="O300" s="1781"/>
      <c r="P300" s="1781"/>
      <c r="Q300" s="1781"/>
      <c r="R300" s="1781"/>
      <c r="S300" s="1781"/>
      <c r="T300" s="1781"/>
      <c r="U300" s="1781"/>
      <c r="V300" s="1781"/>
      <c r="W300" s="1781"/>
      <c r="X300" s="1781"/>
      <c r="Y300" s="1781"/>
      <c r="Z300" s="1781"/>
      <c r="AA300" s="1781"/>
    </row>
    <row r="301" spans="1:27" ht="18" customHeight="1">
      <c r="A301" s="1781"/>
      <c r="B301" s="1781"/>
      <c r="C301" s="1781"/>
      <c r="D301" s="1781"/>
      <c r="E301" s="1781"/>
      <c r="F301" s="1781"/>
      <c r="G301" s="1781"/>
      <c r="H301" s="1781"/>
      <c r="I301" s="1781"/>
      <c r="J301" s="1781"/>
      <c r="K301" s="1781"/>
      <c r="L301" s="1781"/>
      <c r="M301" s="1781"/>
      <c r="N301" s="1781"/>
      <c r="O301" s="1781"/>
      <c r="P301" s="1781"/>
      <c r="Q301" s="1781"/>
      <c r="R301" s="1781"/>
      <c r="S301" s="1781"/>
      <c r="T301" s="1781"/>
      <c r="U301" s="1781"/>
      <c r="V301" s="1781"/>
      <c r="W301" s="1781"/>
      <c r="X301" s="1781"/>
      <c r="Y301" s="1781"/>
      <c r="Z301" s="1781"/>
      <c r="AA301" s="1781"/>
    </row>
    <row r="302" spans="1:27" ht="18" customHeight="1">
      <c r="A302" s="1781"/>
      <c r="B302" s="1781"/>
      <c r="C302" s="1781"/>
      <c r="D302" s="1781"/>
      <c r="E302" s="1781"/>
      <c r="F302" s="1781"/>
      <c r="G302" s="1781"/>
      <c r="H302" s="1781"/>
      <c r="I302" s="1781"/>
      <c r="J302" s="1781"/>
      <c r="K302" s="1781"/>
      <c r="L302" s="1781"/>
      <c r="M302" s="1781"/>
      <c r="N302" s="1781"/>
      <c r="O302" s="1781"/>
      <c r="P302" s="1781"/>
      <c r="Q302" s="1781"/>
      <c r="R302" s="1781"/>
      <c r="S302" s="1781"/>
      <c r="T302" s="1781"/>
      <c r="U302" s="1781"/>
      <c r="V302" s="1781"/>
      <c r="W302" s="1781"/>
      <c r="X302" s="1781"/>
      <c r="Y302" s="1781"/>
      <c r="Z302" s="1781"/>
      <c r="AA302" s="1781"/>
    </row>
    <row r="303" spans="1:27" ht="18" customHeight="1">
      <c r="A303" s="1781"/>
      <c r="B303" s="1781"/>
      <c r="C303" s="1781"/>
      <c r="D303" s="1781"/>
      <c r="E303" s="1781"/>
      <c r="F303" s="1781"/>
      <c r="G303" s="1781"/>
      <c r="H303" s="1781"/>
      <c r="I303" s="1781"/>
      <c r="J303" s="1781"/>
      <c r="K303" s="1781"/>
      <c r="L303" s="1781"/>
      <c r="M303" s="1781"/>
      <c r="N303" s="1781"/>
      <c r="O303" s="1781"/>
      <c r="P303" s="1781"/>
      <c r="Q303" s="1781"/>
      <c r="R303" s="1781"/>
      <c r="S303" s="1781"/>
      <c r="T303" s="1781"/>
      <c r="U303" s="1781"/>
      <c r="V303" s="1781"/>
      <c r="W303" s="1781"/>
      <c r="X303" s="1781"/>
      <c r="Y303" s="1781"/>
      <c r="Z303" s="1781"/>
      <c r="AA303" s="1781"/>
    </row>
    <row r="304" spans="1:27" ht="18" customHeight="1">
      <c r="A304" s="1781"/>
      <c r="B304" s="1781"/>
      <c r="C304" s="1781"/>
      <c r="D304" s="1781"/>
      <c r="E304" s="1781"/>
      <c r="F304" s="1781"/>
      <c r="G304" s="1781"/>
      <c r="H304" s="1781"/>
      <c r="I304" s="1781"/>
      <c r="J304" s="1781"/>
      <c r="K304" s="1781"/>
      <c r="L304" s="1781"/>
      <c r="M304" s="1781"/>
      <c r="N304" s="1781"/>
      <c r="O304" s="1781"/>
      <c r="P304" s="1781"/>
      <c r="Q304" s="1781"/>
      <c r="R304" s="1781"/>
      <c r="S304" s="1781"/>
      <c r="T304" s="1781"/>
      <c r="U304" s="1781"/>
      <c r="V304" s="1781"/>
      <c r="W304" s="1781"/>
      <c r="X304" s="1781"/>
      <c r="Y304" s="1781"/>
      <c r="Z304" s="1781"/>
      <c r="AA304" s="1781"/>
    </row>
    <row r="305" spans="1:30" ht="18" customHeight="1">
      <c r="A305" s="1781"/>
      <c r="B305" s="1781"/>
      <c r="C305" s="1781"/>
      <c r="D305" s="1781"/>
      <c r="E305" s="1781"/>
      <c r="F305" s="1781"/>
      <c r="G305" s="1781"/>
      <c r="H305" s="1781"/>
      <c r="I305" s="1781"/>
      <c r="J305" s="1781"/>
      <c r="K305" s="1781"/>
      <c r="L305" s="1781"/>
      <c r="M305" s="1781"/>
      <c r="N305" s="1781"/>
      <c r="O305" s="1781"/>
      <c r="P305" s="1781"/>
      <c r="Q305" s="1781"/>
      <c r="R305" s="1781"/>
      <c r="S305" s="1781"/>
      <c r="T305" s="1781"/>
      <c r="U305" s="1781"/>
      <c r="V305" s="1781"/>
      <c r="W305" s="1781"/>
      <c r="X305" s="1781"/>
      <c r="Y305" s="1781"/>
      <c r="Z305" s="1781"/>
      <c r="AA305" s="1781"/>
    </row>
    <row r="306" spans="1:30" ht="18" customHeight="1">
      <c r="A306" s="1781"/>
      <c r="B306" s="1781"/>
      <c r="C306" s="1781"/>
      <c r="D306" s="1781"/>
      <c r="E306" s="1781"/>
      <c r="F306" s="1781"/>
      <c r="G306" s="1781"/>
      <c r="H306" s="1781"/>
      <c r="I306" s="1781"/>
      <c r="J306" s="1781"/>
      <c r="K306" s="1781"/>
      <c r="L306" s="1781"/>
      <c r="M306" s="1781"/>
      <c r="N306" s="1781"/>
      <c r="O306" s="1781"/>
      <c r="P306" s="1781"/>
      <c r="Q306" s="1781"/>
      <c r="R306" s="1781"/>
      <c r="S306" s="1781"/>
      <c r="T306" s="1781"/>
      <c r="U306" s="1781"/>
      <c r="V306" s="1781"/>
      <c r="W306" s="1781"/>
      <c r="X306" s="1781"/>
      <c r="Y306" s="1781"/>
      <c r="Z306" s="1781"/>
      <c r="AA306" s="1781"/>
    </row>
    <row r="307" spans="1:30" ht="18" customHeight="1">
      <c r="A307" s="1781"/>
      <c r="B307" s="1781"/>
      <c r="C307" s="1781"/>
      <c r="D307" s="1781"/>
      <c r="E307" s="1781"/>
      <c r="F307" s="1781"/>
      <c r="G307" s="1781"/>
      <c r="H307" s="1781"/>
      <c r="I307" s="1781"/>
      <c r="J307" s="1781"/>
      <c r="K307" s="1781"/>
      <c r="L307" s="1781"/>
      <c r="M307" s="1781"/>
      <c r="N307" s="1781"/>
      <c r="O307" s="1781"/>
      <c r="P307" s="1781"/>
      <c r="Q307" s="1781"/>
      <c r="R307" s="1781"/>
      <c r="S307" s="1781"/>
      <c r="T307" s="1781"/>
      <c r="U307" s="1781"/>
      <c r="V307" s="1781"/>
      <c r="W307" s="1781"/>
      <c r="X307" s="1781"/>
      <c r="Y307" s="1781"/>
      <c r="Z307" s="1781"/>
      <c r="AA307" s="1781"/>
    </row>
    <row r="308" spans="1:30" ht="18" customHeight="1">
      <c r="A308" s="1781"/>
      <c r="B308" s="1781"/>
      <c r="C308" s="1781"/>
      <c r="D308" s="1781"/>
      <c r="E308" s="1781"/>
      <c r="F308" s="1781"/>
      <c r="G308" s="1781"/>
      <c r="H308" s="1781"/>
      <c r="I308" s="1781"/>
      <c r="J308" s="1781"/>
      <c r="K308" s="1781"/>
      <c r="L308" s="1781"/>
      <c r="M308" s="1781"/>
      <c r="N308" s="1781"/>
      <c r="O308" s="1781"/>
      <c r="P308" s="1781"/>
      <c r="Q308" s="1781"/>
      <c r="R308" s="1781"/>
      <c r="S308" s="1781"/>
      <c r="T308" s="1781"/>
      <c r="U308" s="1781"/>
      <c r="V308" s="1781"/>
      <c r="W308" s="1781"/>
      <c r="X308" s="1781"/>
      <c r="Y308" s="1781"/>
      <c r="Z308" s="1781"/>
      <c r="AA308" s="1781"/>
    </row>
    <row r="309" spans="1:30" ht="18" customHeight="1">
      <c r="A309" s="1781"/>
      <c r="B309" s="1781"/>
      <c r="C309" s="1781"/>
      <c r="D309" s="1781"/>
      <c r="E309" s="1781"/>
      <c r="F309" s="1781"/>
      <c r="G309" s="1781"/>
      <c r="H309" s="1781"/>
      <c r="I309" s="1781"/>
      <c r="J309" s="1781"/>
      <c r="K309" s="1781"/>
      <c r="L309" s="1781"/>
      <c r="M309" s="1781"/>
      <c r="N309" s="1781"/>
      <c r="O309" s="1781"/>
      <c r="P309" s="1781"/>
      <c r="Q309" s="1781"/>
      <c r="R309" s="1781"/>
      <c r="S309" s="1781"/>
      <c r="T309" s="1781"/>
      <c r="U309" s="1781"/>
      <c r="V309" s="1781"/>
      <c r="W309" s="1781"/>
      <c r="X309" s="1781"/>
      <c r="Y309" s="1781"/>
      <c r="Z309" s="1781"/>
      <c r="AA309" s="1781"/>
    </row>
    <row r="310" spans="1:30" ht="18" customHeight="1">
      <c r="A310" s="1781"/>
      <c r="B310" s="1781"/>
      <c r="C310" s="1781"/>
      <c r="D310" s="1781"/>
      <c r="E310" s="1781"/>
      <c r="F310" s="1781"/>
      <c r="G310" s="1781"/>
      <c r="H310" s="1781"/>
      <c r="I310" s="1781"/>
      <c r="J310" s="1781"/>
      <c r="K310" s="1781"/>
      <c r="L310" s="1781"/>
      <c r="M310" s="1781"/>
      <c r="N310" s="1781"/>
      <c r="O310" s="1781"/>
      <c r="P310" s="1781"/>
      <c r="Q310" s="1781"/>
      <c r="R310" s="1781"/>
      <c r="S310" s="1781"/>
      <c r="T310" s="1781"/>
      <c r="U310" s="1781"/>
      <c r="V310" s="1781"/>
      <c r="W310" s="1781"/>
      <c r="X310" s="1781"/>
      <c r="Y310" s="1781"/>
      <c r="Z310" s="1781"/>
      <c r="AA310" s="1781"/>
    </row>
    <row r="311" spans="1:30" ht="18" customHeight="1">
      <c r="A311" s="1781"/>
      <c r="B311" s="1781"/>
      <c r="C311" s="1781"/>
      <c r="D311" s="1781"/>
      <c r="E311" s="1781"/>
      <c r="F311" s="1781"/>
      <c r="G311" s="1781"/>
      <c r="H311" s="1781"/>
      <c r="I311" s="1781"/>
      <c r="J311" s="1781"/>
      <c r="K311" s="1781"/>
      <c r="L311" s="1781"/>
      <c r="M311" s="1781"/>
      <c r="N311" s="1781"/>
      <c r="O311" s="1781"/>
      <c r="P311" s="1781"/>
      <c r="Q311" s="1781"/>
      <c r="R311" s="1781"/>
      <c r="S311" s="1781"/>
      <c r="T311" s="1781"/>
      <c r="U311" s="1781"/>
      <c r="V311" s="1781"/>
      <c r="W311" s="1781"/>
      <c r="X311" s="1781"/>
      <c r="Y311" s="1781"/>
      <c r="Z311" s="1781"/>
      <c r="AA311" s="1781"/>
    </row>
    <row r="312" spans="1:30" ht="18" customHeight="1">
      <c r="A312" s="1781"/>
      <c r="B312" s="1781"/>
      <c r="C312" s="1781"/>
      <c r="D312" s="1781"/>
      <c r="E312" s="1781"/>
      <c r="F312" s="1781"/>
      <c r="G312" s="1781"/>
      <c r="H312" s="1781"/>
      <c r="I312" s="1781"/>
      <c r="J312" s="1781"/>
      <c r="K312" s="1781"/>
      <c r="L312" s="1781"/>
      <c r="M312" s="1781"/>
      <c r="N312" s="1781"/>
      <c r="O312" s="1781"/>
      <c r="P312" s="1781"/>
      <c r="Q312" s="1781"/>
      <c r="R312" s="1781"/>
      <c r="S312" s="1781"/>
      <c r="T312" s="1781"/>
      <c r="U312" s="1781"/>
      <c r="V312" s="1781"/>
      <c r="W312" s="1781"/>
      <c r="X312" s="1781"/>
      <c r="Y312" s="1781"/>
      <c r="Z312" s="1781"/>
      <c r="AA312" s="1781"/>
    </row>
    <row r="313" spans="1:30" ht="18" customHeight="1">
      <c r="A313" s="1781"/>
      <c r="B313" s="1781"/>
      <c r="C313" s="1781"/>
      <c r="D313" s="1781"/>
      <c r="E313" s="1781"/>
      <c r="F313" s="1781"/>
      <c r="G313" s="1781"/>
      <c r="H313" s="1781"/>
      <c r="I313" s="1781"/>
      <c r="J313" s="1781"/>
      <c r="K313" s="1781"/>
      <c r="L313" s="1781"/>
      <c r="M313" s="1781"/>
      <c r="N313" s="1781"/>
      <c r="O313" s="1781"/>
      <c r="P313" s="1781"/>
      <c r="Q313" s="1781"/>
      <c r="R313" s="1781"/>
      <c r="S313" s="1781"/>
      <c r="T313" s="1781"/>
      <c r="U313" s="1781"/>
      <c r="V313" s="1781"/>
      <c r="W313" s="1781"/>
      <c r="X313" s="1781"/>
      <c r="Y313" s="1781"/>
      <c r="Z313" s="1781"/>
      <c r="AA313" s="1781"/>
    </row>
    <row r="314" spans="1:30" ht="18" customHeight="1">
      <c r="A314" s="1782"/>
      <c r="B314" s="1782"/>
      <c r="C314" s="1782"/>
      <c r="D314" s="1782"/>
      <c r="E314" s="1782"/>
      <c r="F314" s="1782"/>
      <c r="G314" s="1782"/>
      <c r="H314" s="1782"/>
      <c r="I314" s="1782"/>
      <c r="J314" s="1782"/>
      <c r="K314" s="1782"/>
      <c r="L314" s="1782"/>
      <c r="M314" s="1782"/>
      <c r="N314" s="1782"/>
      <c r="O314" s="1782"/>
      <c r="P314" s="1782"/>
      <c r="Q314" s="1782"/>
      <c r="R314" s="1782"/>
      <c r="S314" s="1782"/>
      <c r="T314" s="1782"/>
      <c r="U314" s="1782"/>
      <c r="V314" s="1782"/>
      <c r="W314" s="1782"/>
      <c r="X314" s="1782"/>
      <c r="Y314" s="1782"/>
      <c r="Z314" s="1782"/>
      <c r="AA314" s="1782"/>
    </row>
    <row r="315" spans="1:30" s="1068" customFormat="1" ht="18" customHeight="1">
      <c r="A315" s="950" t="s">
        <v>3042</v>
      </c>
      <c r="B315" s="1081"/>
      <c r="C315" s="1081"/>
      <c r="D315" s="1081"/>
      <c r="E315" s="1081"/>
      <c r="F315" s="1081"/>
      <c r="G315" s="1081"/>
      <c r="H315" s="1081"/>
      <c r="I315" s="1081"/>
      <c r="J315" s="1081"/>
      <c r="K315" s="1081"/>
      <c r="L315" s="1081"/>
      <c r="M315" s="1081"/>
      <c r="N315" s="1081"/>
      <c r="O315" s="1081"/>
      <c r="P315" s="1081"/>
      <c r="Q315" s="1081"/>
      <c r="R315" s="1081"/>
      <c r="S315" s="1081"/>
      <c r="T315" s="1081"/>
      <c r="U315" s="1081"/>
      <c r="V315" s="1081"/>
      <c r="W315" s="1081"/>
      <c r="X315" s="1081"/>
      <c r="Y315" s="1081"/>
      <c r="Z315" s="1081"/>
      <c r="AA315" s="1081"/>
      <c r="AB315" s="1081"/>
      <c r="AC315" s="1081"/>
      <c r="AD315" s="1082" t="s">
        <v>515</v>
      </c>
    </row>
    <row r="316" spans="1:30" s="1068" customFormat="1" ht="18" customHeight="1">
      <c r="A316" s="1083"/>
      <c r="B316" s="1083"/>
      <c r="C316" s="1083"/>
      <c r="D316" s="1083"/>
      <c r="E316" s="1083"/>
      <c r="F316" s="1083"/>
      <c r="G316" s="1083"/>
      <c r="H316" s="1083"/>
      <c r="I316" s="1083"/>
      <c r="J316" s="1780" t="s">
        <v>514</v>
      </c>
      <c r="K316" s="1780"/>
      <c r="L316" s="1780"/>
      <c r="M316" s="1780"/>
      <c r="N316" s="1780"/>
      <c r="O316" s="1780"/>
      <c r="P316" s="1780"/>
      <c r="Q316" s="1780"/>
      <c r="R316" s="1780"/>
      <c r="S316" s="1780"/>
      <c r="T316" s="1083"/>
      <c r="U316" s="1083"/>
      <c r="V316" s="1083"/>
      <c r="W316" s="1083"/>
      <c r="X316" s="1083"/>
      <c r="Y316" s="1083"/>
      <c r="Z316" s="1083"/>
      <c r="AA316" s="1083"/>
      <c r="AB316" s="1081"/>
      <c r="AC316" s="1081"/>
    </row>
    <row r="317" spans="1:30" s="1084" customFormat="1" ht="18" customHeight="1">
      <c r="A317" s="950" t="s">
        <v>513</v>
      </c>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row>
    <row r="318" spans="1:30" s="1084" customFormat="1" ht="18" customHeight="1">
      <c r="A318" s="950"/>
      <c r="B318" s="950"/>
      <c r="C318" s="950" t="s">
        <v>510</v>
      </c>
      <c r="D318" s="950"/>
      <c r="E318" s="950"/>
      <c r="F318" s="950"/>
      <c r="G318" s="950"/>
      <c r="H318" s="950"/>
      <c r="I318" s="950" t="s">
        <v>512</v>
      </c>
      <c r="J318" s="950"/>
      <c r="K318" s="950"/>
      <c r="L318" s="950"/>
      <c r="M318" s="950"/>
      <c r="N318" s="950"/>
      <c r="O318" s="950"/>
      <c r="P318" s="950"/>
      <c r="Q318" s="950"/>
      <c r="R318" s="950"/>
      <c r="S318" s="950"/>
      <c r="T318" s="950"/>
      <c r="U318" s="950"/>
      <c r="V318" s="950"/>
      <c r="W318" s="950"/>
      <c r="X318" s="950"/>
      <c r="Y318" s="950"/>
      <c r="Z318" s="950"/>
      <c r="AA318" s="950"/>
      <c r="AB318" s="950"/>
      <c r="AC318" s="950"/>
    </row>
    <row r="319" spans="1:30" s="1084" customFormat="1" ht="18" customHeight="1">
      <c r="A319" s="950"/>
      <c r="B319" s="950"/>
      <c r="C319" s="950" t="s">
        <v>509</v>
      </c>
      <c r="D319" s="950"/>
      <c r="E319" s="950"/>
      <c r="F319" s="950"/>
      <c r="G319" s="950"/>
      <c r="H319" s="950"/>
      <c r="I319" s="950" t="s">
        <v>112</v>
      </c>
      <c r="J319" s="950"/>
      <c r="K319" s="950"/>
      <c r="L319" s="950"/>
      <c r="M319" s="1085"/>
      <c r="N319" s="950"/>
      <c r="O319" s="950"/>
      <c r="P319" s="950"/>
      <c r="Q319" s="950"/>
      <c r="R319" s="950" t="s">
        <v>111</v>
      </c>
      <c r="S319" s="950" t="s">
        <v>2809</v>
      </c>
      <c r="T319" s="950"/>
      <c r="U319" s="950"/>
      <c r="V319" s="950"/>
      <c r="W319" s="950"/>
      <c r="X319" s="950"/>
      <c r="Y319" s="950"/>
      <c r="Z319" s="950"/>
      <c r="AA319" s="950"/>
      <c r="AB319" s="950"/>
      <c r="AC319" s="950"/>
    </row>
    <row r="320" spans="1:30" s="1084" customFormat="1" ht="18" customHeight="1">
      <c r="A320" s="950" t="s">
        <v>511</v>
      </c>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row>
    <row r="321" spans="1:29" s="1084" customFormat="1" ht="18" customHeight="1">
      <c r="A321" s="950"/>
      <c r="B321" s="950" t="s">
        <v>507</v>
      </c>
      <c r="C321" s="950" t="s">
        <v>510</v>
      </c>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row>
    <row r="322" spans="1:29" s="1084" customFormat="1" ht="18" customHeight="1">
      <c r="A322" s="950"/>
      <c r="B322" s="950"/>
      <c r="C322" s="950" t="s">
        <v>509</v>
      </c>
      <c r="D322" s="950"/>
      <c r="E322" s="950"/>
      <c r="F322" s="950"/>
      <c r="G322" s="950"/>
      <c r="H322" s="950"/>
      <c r="I322" s="950" t="s">
        <v>112</v>
      </c>
      <c r="J322" s="950"/>
      <c r="K322" s="950"/>
      <c r="L322" s="950"/>
      <c r="M322" s="1085"/>
      <c r="N322" s="950"/>
      <c r="O322" s="950"/>
      <c r="P322" s="950"/>
      <c r="Q322" s="950"/>
      <c r="R322" s="950" t="s">
        <v>111</v>
      </c>
      <c r="S322" s="950" t="s">
        <v>2809</v>
      </c>
      <c r="T322" s="950"/>
      <c r="U322" s="950"/>
      <c r="V322" s="950"/>
      <c r="W322" s="950"/>
      <c r="X322" s="950"/>
      <c r="Y322" s="950"/>
      <c r="Z322" s="950"/>
      <c r="AA322" s="950"/>
      <c r="AB322" s="950"/>
      <c r="AC322" s="950"/>
    </row>
    <row r="323" spans="1:29" s="1084" customFormat="1" ht="18" customHeight="1">
      <c r="A323" s="950"/>
      <c r="B323" s="950" t="s">
        <v>506</v>
      </c>
      <c r="C323" s="950" t="s">
        <v>510</v>
      </c>
      <c r="D323" s="950"/>
      <c r="E323" s="950"/>
      <c r="F323" s="950"/>
      <c r="G323" s="950"/>
      <c r="H323" s="950"/>
      <c r="I323" s="950"/>
      <c r="J323" s="950"/>
      <c r="K323" s="950"/>
      <c r="L323" s="950"/>
      <c r="M323" s="950"/>
      <c r="N323" s="950"/>
      <c r="O323" s="950"/>
      <c r="P323" s="950"/>
      <c r="Q323" s="950"/>
      <c r="R323" s="950"/>
      <c r="S323" s="950"/>
      <c r="T323" s="950"/>
      <c r="U323" s="950"/>
      <c r="V323" s="950"/>
      <c r="W323" s="950"/>
      <c r="X323" s="950"/>
      <c r="Y323" s="950"/>
      <c r="Z323" s="950"/>
      <c r="AA323" s="950"/>
      <c r="AB323" s="950"/>
      <c r="AC323" s="950"/>
    </row>
    <row r="324" spans="1:29" s="1084" customFormat="1" ht="18" customHeight="1">
      <c r="A324" s="950"/>
      <c r="B324" s="950"/>
      <c r="C324" s="950" t="s">
        <v>509</v>
      </c>
      <c r="D324" s="950"/>
      <c r="E324" s="950"/>
      <c r="F324" s="950"/>
      <c r="G324" s="950"/>
      <c r="H324" s="950"/>
      <c r="I324" s="950" t="s">
        <v>112</v>
      </c>
      <c r="J324" s="950"/>
      <c r="K324" s="950"/>
      <c r="L324" s="950"/>
      <c r="M324" s="1085"/>
      <c r="N324" s="950"/>
      <c r="O324" s="950"/>
      <c r="P324" s="950"/>
      <c r="Q324" s="950"/>
      <c r="R324" s="950" t="s">
        <v>111</v>
      </c>
      <c r="S324" s="950" t="s">
        <v>2809</v>
      </c>
      <c r="T324" s="950"/>
      <c r="U324" s="950"/>
      <c r="V324" s="950"/>
      <c r="W324" s="950"/>
      <c r="X324" s="950"/>
      <c r="Y324" s="950"/>
      <c r="Z324" s="950"/>
      <c r="AA324" s="950"/>
      <c r="AB324" s="950"/>
      <c r="AC324" s="950"/>
    </row>
    <row r="325" spans="1:29" s="1084" customFormat="1" ht="18" customHeight="1">
      <c r="A325" s="950"/>
      <c r="B325" s="950" t="s">
        <v>505</v>
      </c>
      <c r="C325" s="950" t="s">
        <v>510</v>
      </c>
      <c r="D325" s="950"/>
      <c r="E325" s="950"/>
      <c r="F325" s="950"/>
      <c r="G325" s="950"/>
      <c r="H325" s="950"/>
      <c r="I325" s="950"/>
      <c r="J325" s="950"/>
      <c r="K325" s="950"/>
      <c r="L325" s="950"/>
      <c r="M325" s="950"/>
      <c r="N325" s="950"/>
      <c r="O325" s="950"/>
      <c r="P325" s="950"/>
      <c r="Q325" s="950"/>
      <c r="R325" s="950"/>
      <c r="S325" s="950"/>
      <c r="T325" s="950"/>
      <c r="U325" s="950"/>
      <c r="V325" s="950"/>
      <c r="W325" s="950"/>
      <c r="X325" s="950"/>
      <c r="Y325" s="950"/>
      <c r="Z325" s="950"/>
      <c r="AA325" s="950"/>
      <c r="AB325" s="950"/>
      <c r="AC325" s="950"/>
    </row>
    <row r="326" spans="1:29" s="1084" customFormat="1" ht="18" customHeight="1">
      <c r="A326" s="950"/>
      <c r="B326" s="950"/>
      <c r="C326" s="950" t="s">
        <v>509</v>
      </c>
      <c r="D326" s="950"/>
      <c r="E326" s="950"/>
      <c r="F326" s="950"/>
      <c r="G326" s="950"/>
      <c r="H326" s="950"/>
      <c r="I326" s="950" t="s">
        <v>112</v>
      </c>
      <c r="J326" s="950"/>
      <c r="K326" s="950"/>
      <c r="L326" s="950"/>
      <c r="M326" s="1085"/>
      <c r="N326" s="950"/>
      <c r="O326" s="950"/>
      <c r="P326" s="950"/>
      <c r="Q326" s="950"/>
      <c r="R326" s="950" t="s">
        <v>111</v>
      </c>
      <c r="S326" s="950" t="s">
        <v>2809</v>
      </c>
      <c r="T326" s="950"/>
      <c r="U326" s="950"/>
      <c r="V326" s="950"/>
      <c r="W326" s="950"/>
      <c r="X326" s="950"/>
      <c r="Y326" s="950"/>
      <c r="Z326" s="950"/>
      <c r="AA326" s="950"/>
      <c r="AB326" s="950"/>
      <c r="AC326" s="950"/>
    </row>
    <row r="327" spans="1:29" s="1084" customFormat="1" ht="18" customHeight="1">
      <c r="A327" s="950" t="s">
        <v>1963</v>
      </c>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row>
    <row r="328" spans="1:29" s="1084" customFormat="1" ht="18" customHeight="1">
      <c r="A328" s="950"/>
      <c r="B328" s="950"/>
      <c r="C328" s="950" t="s">
        <v>2221</v>
      </c>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row>
    <row r="329" spans="1:29" s="1084" customFormat="1" ht="18" customHeight="1">
      <c r="A329" s="1086"/>
      <c r="B329" s="1086"/>
      <c r="C329" s="1086" t="s">
        <v>2222</v>
      </c>
      <c r="D329" s="1086"/>
      <c r="E329" s="1086"/>
      <c r="F329" s="1086"/>
      <c r="G329" s="1086"/>
      <c r="H329" s="1086"/>
      <c r="I329" s="1086"/>
      <c r="J329" s="1086" t="s">
        <v>114</v>
      </c>
      <c r="K329" s="1087"/>
      <c r="L329" s="1086"/>
      <c r="M329" s="1088"/>
      <c r="N329" s="1086"/>
      <c r="O329" s="1086"/>
      <c r="P329" s="1086"/>
      <c r="Q329" s="1086"/>
      <c r="R329" s="1086" t="s">
        <v>111</v>
      </c>
      <c r="S329" s="1086" t="s">
        <v>2809</v>
      </c>
      <c r="T329" s="1086"/>
      <c r="U329" s="1086"/>
      <c r="V329" s="1086"/>
      <c r="W329" s="1086"/>
      <c r="X329" s="1086"/>
      <c r="Y329" s="1086"/>
      <c r="Z329" s="1086"/>
      <c r="AA329" s="1086"/>
      <c r="AB329" s="950"/>
      <c r="AC329" s="950"/>
    </row>
    <row r="330" spans="1:29" s="1084" customFormat="1" ht="18" customHeight="1">
      <c r="A330" s="950" t="s">
        <v>508</v>
      </c>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row>
    <row r="331" spans="1:29" s="1084" customFormat="1" ht="18" customHeight="1">
      <c r="A331" s="950"/>
      <c r="B331" s="950" t="s">
        <v>507</v>
      </c>
      <c r="C331" s="950" t="s">
        <v>504</v>
      </c>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row>
    <row r="332" spans="1:29" s="1084" customFormat="1" ht="18" customHeight="1">
      <c r="A332" s="950"/>
      <c r="B332" s="950"/>
      <c r="C332" s="950" t="s">
        <v>503</v>
      </c>
      <c r="D332" s="950"/>
      <c r="E332" s="950"/>
      <c r="F332" s="950"/>
      <c r="G332" s="950"/>
      <c r="H332" s="950"/>
      <c r="I332" s="950" t="s">
        <v>2812</v>
      </c>
      <c r="J332" s="950"/>
      <c r="K332" s="950"/>
      <c r="L332" s="950"/>
      <c r="M332" s="950"/>
      <c r="N332" s="950"/>
      <c r="O332" s="950"/>
      <c r="P332" s="950"/>
      <c r="Q332" s="950"/>
      <c r="R332" s="950"/>
      <c r="S332" s="950"/>
      <c r="T332" s="950"/>
      <c r="U332" s="950"/>
      <c r="V332" s="950"/>
      <c r="W332" s="950"/>
      <c r="X332" s="950"/>
      <c r="Y332" s="950"/>
      <c r="Z332" s="950"/>
      <c r="AA332" s="950"/>
      <c r="AB332" s="950"/>
      <c r="AC332" s="950"/>
    </row>
    <row r="333" spans="1:29" s="1084" customFormat="1" ht="18" customHeight="1">
      <c r="A333" s="950"/>
      <c r="B333" s="950"/>
      <c r="C333" s="950" t="s">
        <v>502</v>
      </c>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row>
    <row r="334" spans="1:29" s="1084" customFormat="1" ht="18" customHeight="1">
      <c r="A334" s="950"/>
      <c r="B334" s="950"/>
      <c r="C334" s="950" t="s">
        <v>501</v>
      </c>
      <c r="D334" s="950"/>
      <c r="E334" s="950"/>
      <c r="F334" s="950"/>
      <c r="G334" s="950"/>
      <c r="H334" s="950"/>
      <c r="I334" s="950"/>
      <c r="J334" s="950" t="s">
        <v>112</v>
      </c>
      <c r="K334" s="950"/>
      <c r="L334" s="950"/>
      <c r="M334" s="950"/>
      <c r="N334" s="1085"/>
      <c r="O334" s="950"/>
      <c r="P334" s="950"/>
      <c r="Q334" s="950"/>
      <c r="R334" s="950" t="s">
        <v>111</v>
      </c>
      <c r="S334" s="950" t="s">
        <v>2810</v>
      </c>
      <c r="T334" s="950"/>
      <c r="U334" s="950"/>
      <c r="V334" s="950"/>
      <c r="W334" s="950"/>
      <c r="X334" s="950"/>
      <c r="Y334" s="950"/>
      <c r="Z334" s="950"/>
      <c r="AA334" s="950"/>
      <c r="AB334" s="950"/>
      <c r="AC334" s="950"/>
    </row>
    <row r="335" spans="1:29" s="1084" customFormat="1" ht="18" customHeight="1">
      <c r="A335" s="950"/>
      <c r="B335" s="950" t="s">
        <v>506</v>
      </c>
      <c r="C335" s="950" t="s">
        <v>504</v>
      </c>
      <c r="D335" s="950"/>
      <c r="E335" s="950"/>
      <c r="F335" s="950"/>
      <c r="G335" s="950"/>
      <c r="H335" s="950"/>
      <c r="I335" s="950"/>
      <c r="J335" s="950"/>
      <c r="K335" s="950"/>
      <c r="L335" s="950"/>
      <c r="M335" s="950"/>
      <c r="N335" s="950"/>
      <c r="O335" s="950"/>
      <c r="P335" s="950"/>
      <c r="Q335" s="950"/>
      <c r="R335" s="950"/>
      <c r="S335" s="950"/>
      <c r="T335" s="950"/>
      <c r="U335" s="950"/>
      <c r="V335" s="950"/>
      <c r="W335" s="950"/>
      <c r="X335" s="950"/>
      <c r="Y335" s="950"/>
      <c r="Z335" s="950"/>
      <c r="AA335" s="950"/>
      <c r="AB335" s="950"/>
      <c r="AC335" s="950"/>
    </row>
    <row r="336" spans="1:29" s="1084" customFormat="1" ht="18" customHeight="1">
      <c r="A336" s="950"/>
      <c r="B336" s="950"/>
      <c r="C336" s="950" t="s">
        <v>503</v>
      </c>
      <c r="D336" s="950"/>
      <c r="E336" s="950"/>
      <c r="F336" s="950"/>
      <c r="G336" s="950"/>
      <c r="H336" s="950"/>
      <c r="I336" s="950" t="s">
        <v>2812</v>
      </c>
      <c r="J336" s="950"/>
      <c r="K336" s="950"/>
      <c r="L336" s="950"/>
      <c r="M336" s="950"/>
      <c r="N336" s="950"/>
      <c r="O336" s="950"/>
      <c r="P336" s="950"/>
      <c r="Q336" s="950"/>
      <c r="R336" s="950"/>
      <c r="S336" s="950"/>
      <c r="T336" s="950"/>
      <c r="U336" s="950"/>
      <c r="V336" s="950"/>
      <c r="W336" s="950"/>
      <c r="X336" s="950"/>
      <c r="Y336" s="950"/>
      <c r="Z336" s="950"/>
      <c r="AA336" s="950"/>
      <c r="AB336" s="950"/>
      <c r="AC336" s="950"/>
    </row>
    <row r="337" spans="1:29" s="1084" customFormat="1" ht="18" customHeight="1">
      <c r="A337" s="950"/>
      <c r="B337" s="950"/>
      <c r="C337" s="950" t="s">
        <v>502</v>
      </c>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row>
    <row r="338" spans="1:29" s="1084" customFormat="1" ht="18" customHeight="1">
      <c r="A338" s="950"/>
      <c r="B338" s="950"/>
      <c r="C338" s="950" t="s">
        <v>501</v>
      </c>
      <c r="D338" s="950"/>
      <c r="E338" s="950"/>
      <c r="F338" s="950"/>
      <c r="G338" s="950"/>
      <c r="H338" s="950"/>
      <c r="I338" s="950"/>
      <c r="J338" s="950" t="s">
        <v>112</v>
      </c>
      <c r="K338" s="950"/>
      <c r="L338" s="950"/>
      <c r="M338" s="950"/>
      <c r="N338" s="1085"/>
      <c r="O338" s="950"/>
      <c r="P338" s="950"/>
      <c r="Q338" s="950"/>
      <c r="R338" s="950" t="s">
        <v>111</v>
      </c>
      <c r="S338" s="950" t="s">
        <v>2810</v>
      </c>
      <c r="T338" s="950"/>
      <c r="U338" s="950"/>
      <c r="V338" s="950"/>
      <c r="W338" s="950"/>
      <c r="X338" s="950"/>
      <c r="Y338" s="950"/>
      <c r="Z338" s="950"/>
      <c r="AA338" s="950"/>
      <c r="AB338" s="950"/>
      <c r="AC338" s="950"/>
    </row>
    <row r="339" spans="1:29" s="1084" customFormat="1" ht="18" customHeight="1">
      <c r="A339" s="950"/>
      <c r="B339" s="950" t="s">
        <v>505</v>
      </c>
      <c r="C339" s="950" t="s">
        <v>504</v>
      </c>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row>
    <row r="340" spans="1:29" s="1084" customFormat="1" ht="18" customHeight="1">
      <c r="A340" s="950"/>
      <c r="B340" s="950"/>
      <c r="C340" s="950" t="s">
        <v>503</v>
      </c>
      <c r="D340" s="950"/>
      <c r="E340" s="950"/>
      <c r="F340" s="950"/>
      <c r="G340" s="950"/>
      <c r="H340" s="950"/>
      <c r="I340" s="950" t="s">
        <v>2812</v>
      </c>
      <c r="J340" s="950"/>
      <c r="K340" s="950"/>
      <c r="L340" s="950"/>
      <c r="M340" s="950"/>
      <c r="N340" s="950"/>
      <c r="O340" s="950"/>
      <c r="P340" s="950"/>
      <c r="Q340" s="950"/>
      <c r="R340" s="950"/>
      <c r="S340" s="950"/>
      <c r="T340" s="950"/>
      <c r="U340" s="950"/>
      <c r="V340" s="950"/>
      <c r="W340" s="950"/>
      <c r="X340" s="950"/>
      <c r="Y340" s="950"/>
      <c r="Z340" s="950"/>
      <c r="AA340" s="950"/>
      <c r="AB340" s="950"/>
      <c r="AC340" s="950"/>
    </row>
    <row r="341" spans="1:29" s="1084" customFormat="1" ht="18" customHeight="1">
      <c r="A341" s="950"/>
      <c r="B341" s="950"/>
      <c r="C341" s="950" t="s">
        <v>502</v>
      </c>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row>
    <row r="342" spans="1:29" s="1084" customFormat="1" ht="18" customHeight="1">
      <c r="A342" s="1086"/>
      <c r="B342" s="1086"/>
      <c r="C342" s="1086" t="s">
        <v>501</v>
      </c>
      <c r="D342" s="1086"/>
      <c r="E342" s="1086"/>
      <c r="F342" s="1086"/>
      <c r="G342" s="1086"/>
      <c r="H342" s="1086"/>
      <c r="I342" s="1086"/>
      <c r="J342" s="1086" t="s">
        <v>112</v>
      </c>
      <c r="K342" s="1086"/>
      <c r="L342" s="1086"/>
      <c r="M342" s="1086"/>
      <c r="N342" s="1088"/>
      <c r="O342" s="1086"/>
      <c r="P342" s="1086"/>
      <c r="Q342" s="1086"/>
      <c r="R342" s="1086" t="s">
        <v>111</v>
      </c>
      <c r="S342" s="1086" t="s">
        <v>2810</v>
      </c>
      <c r="T342" s="1086"/>
      <c r="U342" s="1086"/>
      <c r="V342" s="1086"/>
      <c r="W342" s="1086"/>
      <c r="X342" s="1086"/>
      <c r="Y342" s="1086"/>
      <c r="Z342" s="1086"/>
      <c r="AA342" s="1086"/>
      <c r="AB342" s="950"/>
      <c r="AC342" s="950"/>
    </row>
    <row r="343" spans="1:29" s="1084" customFormat="1" ht="18" customHeight="1">
      <c r="A343" s="950" t="s">
        <v>500</v>
      </c>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row>
    <row r="344" spans="1:29" s="1084" customFormat="1" ht="18" customHeight="1">
      <c r="A344" s="950"/>
      <c r="B344" s="950"/>
      <c r="C344" s="950" t="s">
        <v>499</v>
      </c>
      <c r="D344" s="950"/>
      <c r="E344" s="950"/>
      <c r="F344" s="950"/>
      <c r="G344" s="950"/>
      <c r="H344" s="950"/>
      <c r="I344" s="950" t="s">
        <v>2812</v>
      </c>
      <c r="J344" s="950"/>
      <c r="K344" s="950"/>
      <c r="L344" s="950"/>
      <c r="M344" s="950"/>
      <c r="N344" s="950"/>
      <c r="O344" s="950"/>
      <c r="P344" s="950"/>
      <c r="Q344" s="950"/>
      <c r="R344" s="950"/>
      <c r="S344" s="950"/>
      <c r="T344" s="950"/>
      <c r="U344" s="950"/>
      <c r="V344" s="950"/>
      <c r="W344" s="950"/>
      <c r="X344" s="950"/>
      <c r="Y344" s="950"/>
      <c r="Z344" s="950"/>
      <c r="AA344" s="950"/>
      <c r="AB344" s="950"/>
      <c r="AC344" s="950"/>
    </row>
    <row r="345" spans="1:29" s="1084" customFormat="1" ht="18" customHeight="1">
      <c r="A345" s="950"/>
      <c r="B345" s="950"/>
      <c r="C345" s="950" t="s">
        <v>498</v>
      </c>
      <c r="D345" s="950"/>
      <c r="E345" s="950"/>
      <c r="F345" s="950"/>
      <c r="G345" s="950"/>
      <c r="H345" s="950"/>
      <c r="I345" s="950"/>
      <c r="J345" s="950"/>
      <c r="K345" s="950"/>
      <c r="L345" s="950"/>
      <c r="M345" s="950"/>
      <c r="N345" s="950"/>
      <c r="O345" s="950"/>
      <c r="P345" s="950"/>
      <c r="Q345" s="950"/>
      <c r="R345" s="950"/>
      <c r="S345" s="950"/>
      <c r="T345" s="950"/>
      <c r="U345" s="950"/>
      <c r="V345" s="950"/>
      <c r="W345" s="950"/>
      <c r="X345" s="950"/>
      <c r="Y345" s="950"/>
      <c r="Z345" s="950"/>
      <c r="AA345" s="950"/>
      <c r="AB345" s="950"/>
      <c r="AC345" s="950"/>
    </row>
    <row r="346" spans="1:29" s="1084" customFormat="1" ht="18" customHeight="1">
      <c r="A346" s="1086"/>
      <c r="B346" s="1086"/>
      <c r="C346" s="1086" t="s">
        <v>497</v>
      </c>
      <c r="D346" s="1086"/>
      <c r="E346" s="1086"/>
      <c r="F346" s="1086"/>
      <c r="G346" s="1086"/>
      <c r="H346" s="1086"/>
      <c r="I346" s="1086"/>
      <c r="J346" s="1086" t="s">
        <v>112</v>
      </c>
      <c r="K346" s="1086"/>
      <c r="L346" s="1086"/>
      <c r="M346" s="1088"/>
      <c r="N346" s="1086"/>
      <c r="O346" s="1086"/>
      <c r="P346" s="1086"/>
      <c r="Q346" s="1086"/>
      <c r="R346" s="1086" t="s">
        <v>111</v>
      </c>
      <c r="S346" s="1086" t="s">
        <v>2813</v>
      </c>
      <c r="T346" s="1086"/>
      <c r="U346" s="1086"/>
      <c r="V346" s="1086"/>
      <c r="W346" s="1086"/>
      <c r="X346" s="1086"/>
      <c r="Y346" s="1086"/>
      <c r="Z346" s="1086"/>
      <c r="AA346" s="1086"/>
      <c r="AB346" s="950"/>
      <c r="AC346" s="950"/>
    </row>
    <row r="347" spans="1:29" s="1084" customFormat="1" ht="18" customHeight="1">
      <c r="A347" s="950" t="s">
        <v>496</v>
      </c>
      <c r="B347" s="950"/>
      <c r="C347" s="950"/>
      <c r="D347" s="950"/>
      <c r="E347" s="950"/>
      <c r="F347" s="1777"/>
      <c r="G347" s="1777"/>
      <c r="H347" s="1777"/>
      <c r="I347" s="1777"/>
      <c r="J347" s="1777"/>
      <c r="K347" s="1777"/>
      <c r="L347" s="1777"/>
      <c r="M347" s="1777"/>
      <c r="N347" s="1777"/>
      <c r="O347" s="1777"/>
      <c r="P347" s="1777"/>
      <c r="Q347" s="1777"/>
      <c r="R347" s="1777"/>
      <c r="S347" s="1777"/>
      <c r="T347" s="1777"/>
      <c r="U347" s="1777"/>
      <c r="V347" s="1777"/>
      <c r="W347" s="1777"/>
      <c r="X347" s="1777"/>
      <c r="Y347" s="1777"/>
      <c r="Z347" s="1777"/>
      <c r="AA347" s="1777"/>
      <c r="AB347" s="950"/>
      <c r="AC347" s="950"/>
    </row>
    <row r="348" spans="1:29" s="1084" customFormat="1" ht="18" customHeight="1">
      <c r="A348" s="950"/>
      <c r="B348" s="950"/>
      <c r="C348" s="950"/>
      <c r="D348" s="950"/>
      <c r="E348" s="950"/>
      <c r="F348" s="1778"/>
      <c r="G348" s="1778"/>
      <c r="H348" s="1778"/>
      <c r="I348" s="1778"/>
      <c r="J348" s="1778"/>
      <c r="K348" s="1778"/>
      <c r="L348" s="1778"/>
      <c r="M348" s="1778"/>
      <c r="N348" s="1778"/>
      <c r="O348" s="1778"/>
      <c r="P348" s="1778"/>
      <c r="Q348" s="1778"/>
      <c r="R348" s="1778"/>
      <c r="S348" s="1778"/>
      <c r="T348" s="1778"/>
      <c r="U348" s="1778"/>
      <c r="V348" s="1778"/>
      <c r="W348" s="1778"/>
      <c r="X348" s="1778"/>
      <c r="Y348" s="1778"/>
      <c r="Z348" s="1778"/>
      <c r="AA348" s="1778"/>
      <c r="AB348" s="950"/>
      <c r="AC348" s="950"/>
    </row>
    <row r="349" spans="1:29" s="1084" customFormat="1" ht="18" customHeight="1">
      <c r="A349" s="1086"/>
      <c r="B349" s="1086"/>
      <c r="C349" s="1086"/>
      <c r="D349" s="1086"/>
      <c r="E349" s="1086"/>
      <c r="F349" s="1779"/>
      <c r="G349" s="1779"/>
      <c r="H349" s="1779"/>
      <c r="I349" s="1779"/>
      <c r="J349" s="1779"/>
      <c r="K349" s="1779"/>
      <c r="L349" s="1779"/>
      <c r="M349" s="1779"/>
      <c r="N349" s="1779"/>
      <c r="O349" s="1779"/>
      <c r="P349" s="1779"/>
      <c r="Q349" s="1779"/>
      <c r="R349" s="1779"/>
      <c r="S349" s="1779"/>
      <c r="T349" s="1779"/>
      <c r="U349" s="1779"/>
      <c r="V349" s="1779"/>
      <c r="W349" s="1779"/>
      <c r="X349" s="1779"/>
      <c r="Y349" s="1779"/>
      <c r="Z349" s="1779"/>
      <c r="AA349" s="1779"/>
      <c r="AB349" s="950"/>
      <c r="AC349" s="950"/>
    </row>
    <row r="350" spans="1:29" s="1084" customFormat="1" ht="18" customHeight="1">
      <c r="A350" s="950" t="s">
        <v>495</v>
      </c>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row>
    <row r="351" spans="1:29" s="1084" customFormat="1" ht="18" customHeight="1">
      <c r="A351" s="950"/>
      <c r="B351" s="950"/>
      <c r="C351" s="950" t="s">
        <v>494</v>
      </c>
      <c r="F351" s="950"/>
      <c r="G351" s="950"/>
      <c r="H351" s="950"/>
      <c r="I351" s="950" t="s">
        <v>2812</v>
      </c>
      <c r="J351" s="950"/>
      <c r="K351" s="950"/>
      <c r="L351" s="950"/>
      <c r="M351" s="950"/>
      <c r="N351" s="950"/>
      <c r="O351" s="950"/>
      <c r="P351" s="950"/>
      <c r="Q351" s="950"/>
      <c r="R351" s="950"/>
      <c r="S351" s="950"/>
      <c r="T351" s="950"/>
      <c r="U351" s="950"/>
      <c r="V351" s="950"/>
      <c r="W351" s="950"/>
      <c r="X351" s="950"/>
      <c r="Y351" s="950"/>
      <c r="Z351" s="950"/>
      <c r="AA351" s="950"/>
      <c r="AB351" s="950"/>
      <c r="AC351" s="950"/>
    </row>
    <row r="352" spans="1:29" s="1084" customFormat="1" ht="18" customHeight="1">
      <c r="A352" s="950"/>
      <c r="B352" s="950"/>
      <c r="C352" s="950" t="s">
        <v>493</v>
      </c>
      <c r="F352" s="950"/>
      <c r="G352" s="950"/>
      <c r="H352" s="950"/>
      <c r="I352" s="950" t="s">
        <v>2812</v>
      </c>
      <c r="J352" s="950"/>
      <c r="K352" s="950"/>
      <c r="L352" s="950"/>
      <c r="M352" s="950"/>
      <c r="N352" s="950"/>
      <c r="O352" s="950"/>
      <c r="P352" s="950"/>
      <c r="Q352" s="950"/>
      <c r="R352" s="950"/>
      <c r="S352" s="950"/>
      <c r="T352" s="950"/>
      <c r="U352" s="950"/>
      <c r="V352" s="950"/>
      <c r="W352" s="950"/>
      <c r="X352" s="950"/>
      <c r="Y352" s="950"/>
      <c r="Z352" s="950"/>
      <c r="AA352" s="950"/>
      <c r="AB352" s="950"/>
      <c r="AC352" s="950"/>
    </row>
    <row r="353" spans="1:29" s="1084" customFormat="1" ht="18" customHeight="1">
      <c r="C353" s="950" t="s">
        <v>492</v>
      </c>
      <c r="F353" s="950"/>
      <c r="G353" s="950"/>
      <c r="I353" s="950" t="s">
        <v>2812</v>
      </c>
    </row>
    <row r="354" spans="1:29" s="1084" customFormat="1" ht="18" customHeight="1">
      <c r="A354" s="950"/>
      <c r="B354" s="950"/>
      <c r="C354" s="950" t="s">
        <v>491</v>
      </c>
      <c r="F354" s="950"/>
      <c r="G354" s="950"/>
      <c r="H354" s="950"/>
      <c r="I354" s="950" t="s">
        <v>2812</v>
      </c>
      <c r="J354" s="950"/>
      <c r="K354" s="950"/>
      <c r="L354" s="950"/>
      <c r="M354" s="950"/>
      <c r="N354" s="950"/>
      <c r="O354" s="950"/>
      <c r="P354" s="950"/>
      <c r="Q354" s="950"/>
      <c r="R354" s="950"/>
      <c r="S354" s="950"/>
      <c r="T354" s="950"/>
      <c r="U354" s="950"/>
      <c r="V354" s="950"/>
      <c r="W354" s="950"/>
      <c r="X354" s="950"/>
      <c r="Y354" s="950"/>
      <c r="Z354" s="950"/>
      <c r="AA354" s="950"/>
      <c r="AB354" s="950"/>
      <c r="AC354" s="950"/>
    </row>
    <row r="355" spans="1:29" s="1084" customFormat="1" ht="18" customHeight="1">
      <c r="A355" s="950"/>
      <c r="B355" s="950"/>
      <c r="C355" s="950" t="s">
        <v>490</v>
      </c>
      <c r="F355" s="950"/>
      <c r="G355" s="950"/>
      <c r="H355" s="950"/>
      <c r="I355" s="950" t="s">
        <v>2812</v>
      </c>
      <c r="J355" s="950"/>
      <c r="K355" s="950"/>
      <c r="L355" s="950"/>
      <c r="M355" s="950"/>
      <c r="N355" s="950"/>
      <c r="O355" s="950"/>
      <c r="P355" s="950"/>
      <c r="Q355" s="950"/>
      <c r="R355" s="950"/>
      <c r="S355" s="950"/>
      <c r="T355" s="950"/>
      <c r="U355" s="950"/>
      <c r="V355" s="950"/>
      <c r="W355" s="950"/>
      <c r="X355" s="950"/>
      <c r="Y355" s="950"/>
      <c r="Z355" s="950"/>
      <c r="AA355" s="950"/>
      <c r="AB355" s="950"/>
      <c r="AC355" s="950"/>
    </row>
    <row r="356" spans="1:29" s="1084" customFormat="1" ht="18" customHeight="1">
      <c r="A356" s="950"/>
      <c r="B356" s="950"/>
      <c r="C356" s="950"/>
      <c r="D356" s="950"/>
      <c r="E356" s="950"/>
      <c r="F356" s="950"/>
      <c r="G356" s="950"/>
      <c r="H356" s="950"/>
      <c r="I356" s="950"/>
      <c r="J356" s="950"/>
      <c r="K356" s="950"/>
      <c r="L356" s="950"/>
      <c r="M356" s="950"/>
      <c r="N356" s="950"/>
      <c r="O356" s="950"/>
      <c r="P356" s="950"/>
      <c r="Q356" s="950"/>
      <c r="R356" s="950"/>
      <c r="S356" s="950"/>
      <c r="T356" s="950"/>
      <c r="U356" s="950"/>
      <c r="V356" s="950"/>
      <c r="W356" s="950"/>
      <c r="X356" s="950"/>
      <c r="Y356" s="950"/>
      <c r="Z356" s="950"/>
      <c r="AA356" s="950"/>
      <c r="AB356" s="950"/>
      <c r="AC356" s="950"/>
    </row>
    <row r="357" spans="1:29" s="1084" customFormat="1" ht="18" customHeight="1">
      <c r="A357" s="1090" t="s">
        <v>489</v>
      </c>
      <c r="B357" s="1090"/>
      <c r="C357" s="1090"/>
      <c r="D357" s="1777"/>
      <c r="E357" s="1777"/>
      <c r="F357" s="1777"/>
      <c r="G357" s="1777"/>
      <c r="H357" s="1777"/>
      <c r="I357" s="1777"/>
      <c r="J357" s="1777"/>
      <c r="K357" s="1777"/>
      <c r="L357" s="1777"/>
      <c r="M357" s="1777"/>
      <c r="N357" s="1777"/>
      <c r="O357" s="1777"/>
      <c r="P357" s="1777"/>
      <c r="Q357" s="1777"/>
      <c r="R357" s="1777"/>
      <c r="S357" s="1777"/>
      <c r="T357" s="1777"/>
      <c r="U357" s="1777"/>
      <c r="V357" s="1777"/>
      <c r="W357" s="1777"/>
      <c r="X357" s="1777"/>
      <c r="Y357" s="1777"/>
      <c r="Z357" s="1777"/>
      <c r="AA357" s="1777"/>
      <c r="AB357" s="1085"/>
      <c r="AC357" s="1085"/>
    </row>
    <row r="358" spans="1:29" s="1084" customFormat="1" ht="18" customHeight="1">
      <c r="A358" s="950"/>
      <c r="B358" s="950"/>
      <c r="C358" s="950"/>
      <c r="D358" s="1778"/>
      <c r="E358" s="1778"/>
      <c r="F358" s="1778"/>
      <c r="G358" s="1778"/>
      <c r="H358" s="1778"/>
      <c r="I358" s="1778"/>
      <c r="J358" s="1778"/>
      <c r="K358" s="1778"/>
      <c r="L358" s="1778"/>
      <c r="M358" s="1778"/>
      <c r="N358" s="1778"/>
      <c r="O358" s="1778"/>
      <c r="P358" s="1778"/>
      <c r="Q358" s="1778"/>
      <c r="R358" s="1778"/>
      <c r="S358" s="1778"/>
      <c r="T358" s="1778"/>
      <c r="U358" s="1778"/>
      <c r="V358" s="1778"/>
      <c r="W358" s="1778"/>
      <c r="X358" s="1778"/>
      <c r="Y358" s="1778"/>
      <c r="Z358" s="1778"/>
      <c r="AA358" s="1778"/>
      <c r="AB358" s="950"/>
      <c r="AC358" s="950"/>
    </row>
    <row r="359" spans="1:29" s="1084" customFormat="1" ht="18" customHeight="1">
      <c r="A359" s="950"/>
      <c r="B359" s="950"/>
      <c r="C359" s="950"/>
      <c r="D359" s="1778"/>
      <c r="E359" s="1778"/>
      <c r="F359" s="1778"/>
      <c r="G359" s="1778"/>
      <c r="H359" s="1778"/>
      <c r="I359" s="1778"/>
      <c r="J359" s="1778"/>
      <c r="K359" s="1778"/>
      <c r="L359" s="1778"/>
      <c r="M359" s="1778"/>
      <c r="N359" s="1778"/>
      <c r="O359" s="1778"/>
      <c r="P359" s="1778"/>
      <c r="Q359" s="1778"/>
      <c r="R359" s="1778"/>
      <c r="S359" s="1778"/>
      <c r="T359" s="1778"/>
      <c r="U359" s="1778"/>
      <c r="V359" s="1778"/>
      <c r="W359" s="1778"/>
      <c r="X359" s="1778"/>
      <c r="Y359" s="1778"/>
      <c r="Z359" s="1778"/>
      <c r="AA359" s="1778"/>
      <c r="AB359" s="950"/>
      <c r="AC359" s="950"/>
    </row>
    <row r="360" spans="1:29" s="1084" customFormat="1" ht="18" customHeight="1">
      <c r="A360" s="1086"/>
      <c r="B360" s="1086"/>
      <c r="C360" s="1086"/>
      <c r="D360" s="1779"/>
      <c r="E360" s="1779"/>
      <c r="F360" s="1779"/>
      <c r="G360" s="1779"/>
      <c r="H360" s="1779"/>
      <c r="I360" s="1779"/>
      <c r="J360" s="1779"/>
      <c r="K360" s="1779"/>
      <c r="L360" s="1779"/>
      <c r="M360" s="1779"/>
      <c r="N360" s="1779"/>
      <c r="O360" s="1779"/>
      <c r="P360" s="1779"/>
      <c r="Q360" s="1779"/>
      <c r="R360" s="1779"/>
      <c r="S360" s="1779"/>
      <c r="T360" s="1779"/>
      <c r="U360" s="1779"/>
      <c r="V360" s="1779"/>
      <c r="W360" s="1779"/>
      <c r="X360" s="1779"/>
      <c r="Y360" s="1779"/>
      <c r="Z360" s="1779"/>
      <c r="AA360" s="1779"/>
      <c r="AB360" s="950"/>
      <c r="AC360" s="950"/>
    </row>
    <row r="361" spans="1:29" s="1084" customFormat="1" ht="12">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row>
    <row r="362" spans="1:29">
      <c r="A362" s="936"/>
      <c r="B362" s="906"/>
      <c r="C362" s="906"/>
      <c r="D362" s="906"/>
      <c r="E362" s="906"/>
      <c r="F362" s="906"/>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1091"/>
    </row>
    <row r="363" spans="1:29">
      <c r="A363" s="1084"/>
      <c r="B363" s="1084"/>
      <c r="C363" s="1084"/>
      <c r="D363" s="1084"/>
      <c r="E363" s="1084"/>
      <c r="F363" s="1084"/>
      <c r="G363" s="1084"/>
      <c r="H363" s="1084"/>
      <c r="I363" s="1084"/>
      <c r="J363" s="1084"/>
      <c r="K363" s="1084"/>
      <c r="L363" s="1084"/>
      <c r="M363" s="1084"/>
      <c r="N363" s="1084"/>
      <c r="O363" s="1084"/>
      <c r="P363" s="1084"/>
      <c r="Q363" s="1084"/>
      <c r="R363" s="1084"/>
      <c r="S363" s="1084"/>
      <c r="T363" s="1084"/>
      <c r="U363" s="1084"/>
      <c r="V363" s="1084"/>
      <c r="W363" s="1084"/>
      <c r="X363" s="1084"/>
      <c r="Y363" s="1084"/>
      <c r="Z363" s="1084"/>
      <c r="AA363" s="1084"/>
      <c r="AB363" s="1091"/>
    </row>
    <row r="364" spans="1:29">
      <c r="A364" s="1084"/>
      <c r="B364" s="1084"/>
      <c r="C364" s="1084"/>
      <c r="D364" s="1084"/>
      <c r="E364" s="1084"/>
      <c r="F364" s="1084"/>
      <c r="G364" s="1084"/>
      <c r="H364" s="1084"/>
      <c r="I364" s="1084"/>
      <c r="J364" s="1084"/>
      <c r="K364" s="1084"/>
      <c r="L364" s="1084"/>
      <c r="M364" s="1084"/>
      <c r="N364" s="1084"/>
      <c r="O364" s="1084"/>
      <c r="P364" s="1084"/>
      <c r="Q364" s="1084"/>
      <c r="R364" s="1084"/>
      <c r="S364" s="1084"/>
      <c r="T364" s="1084"/>
      <c r="U364" s="1084"/>
      <c r="V364" s="1084"/>
      <c r="W364" s="1084"/>
      <c r="X364" s="1084"/>
      <c r="Y364" s="1084"/>
      <c r="Z364" s="1084"/>
      <c r="AA364" s="1084"/>
      <c r="AB364" s="1091"/>
    </row>
    <row r="365" spans="1:29">
      <c r="A365" s="1084"/>
      <c r="B365" s="1084"/>
      <c r="C365" s="1084"/>
      <c r="D365" s="1084"/>
      <c r="E365" s="1084"/>
      <c r="F365" s="1084"/>
      <c r="G365" s="1084"/>
      <c r="H365" s="1084"/>
      <c r="I365" s="1084"/>
      <c r="J365" s="1084"/>
      <c r="K365" s="1084"/>
      <c r="L365" s="1084"/>
      <c r="M365" s="1084"/>
      <c r="N365" s="1084"/>
      <c r="O365" s="1084"/>
      <c r="P365" s="1084"/>
      <c r="Q365" s="1084"/>
      <c r="R365" s="1084"/>
      <c r="S365" s="1084"/>
      <c r="T365" s="1084"/>
      <c r="U365" s="1084"/>
      <c r="V365" s="1084"/>
      <c r="W365" s="1084"/>
      <c r="X365" s="1084"/>
      <c r="Y365" s="1084"/>
      <c r="Z365" s="1084"/>
      <c r="AA365" s="1084"/>
      <c r="AB365" s="1091"/>
    </row>
    <row r="366" spans="1:29">
      <c r="A366" s="1084"/>
      <c r="B366" s="1084"/>
      <c r="C366" s="1084"/>
      <c r="D366" s="1084"/>
      <c r="E366" s="1084"/>
      <c r="F366" s="1084"/>
      <c r="G366" s="1084"/>
      <c r="H366" s="1084"/>
      <c r="I366" s="1092"/>
      <c r="J366" s="1084"/>
      <c r="K366" s="1084"/>
      <c r="L366" s="1084"/>
      <c r="M366" s="1084"/>
      <c r="N366" s="1084"/>
      <c r="O366" s="1084"/>
      <c r="P366" s="1084"/>
      <c r="Q366" s="1084"/>
      <c r="R366" s="1084"/>
      <c r="S366" s="1084"/>
      <c r="T366" s="1084"/>
      <c r="U366" s="1084"/>
      <c r="V366" s="1084"/>
      <c r="W366" s="1084"/>
      <c r="X366" s="1084"/>
      <c r="Y366" s="1084"/>
      <c r="Z366" s="1084"/>
      <c r="AA366" s="1084"/>
      <c r="AB366" s="1091"/>
    </row>
    <row r="367" spans="1:29">
      <c r="A367" s="1084"/>
      <c r="B367" s="1084"/>
      <c r="E367" s="1084"/>
      <c r="F367" s="1084"/>
      <c r="G367" s="1084"/>
      <c r="H367" s="1084"/>
      <c r="I367" s="1092"/>
      <c r="J367" s="1084"/>
      <c r="K367" s="1084"/>
      <c r="L367" s="1084"/>
      <c r="M367" s="1084"/>
      <c r="N367" s="1084"/>
      <c r="O367" s="1084"/>
      <c r="P367" s="1084"/>
      <c r="Q367" s="1084"/>
      <c r="R367" s="1084"/>
      <c r="S367" s="1084"/>
      <c r="T367" s="1084"/>
      <c r="U367" s="1084"/>
      <c r="V367" s="1084"/>
      <c r="W367" s="1084"/>
      <c r="X367" s="1084"/>
      <c r="Y367" s="1084"/>
      <c r="Z367" s="1084"/>
      <c r="AA367" s="1084"/>
      <c r="AB367" s="1091"/>
    </row>
    <row r="368" spans="1:29">
      <c r="A368" s="1084"/>
      <c r="B368" s="1084"/>
      <c r="C368" s="1084"/>
      <c r="D368" s="1084"/>
      <c r="E368" s="1084"/>
      <c r="F368" s="1084"/>
      <c r="G368" s="1084"/>
      <c r="H368" s="1084"/>
      <c r="I368" s="1084"/>
      <c r="J368" s="1084"/>
      <c r="K368" s="1084"/>
      <c r="L368" s="1084"/>
      <c r="M368" s="1084"/>
      <c r="N368" s="1084"/>
      <c r="O368" s="1084"/>
      <c r="P368" s="1084"/>
      <c r="Q368" s="1084"/>
      <c r="R368" s="1084"/>
      <c r="S368" s="1084"/>
      <c r="T368" s="1084"/>
      <c r="U368" s="1084"/>
      <c r="V368" s="1084"/>
      <c r="W368" s="1084"/>
      <c r="X368" s="1084"/>
      <c r="Y368" s="1084"/>
      <c r="Z368" s="1084"/>
      <c r="AA368" s="1084"/>
      <c r="AB368" s="1091"/>
    </row>
    <row r="369" spans="1:28">
      <c r="A369" s="1084"/>
      <c r="B369" s="1084"/>
      <c r="C369" s="1084"/>
      <c r="D369" s="1084"/>
      <c r="E369" s="1084"/>
      <c r="F369" s="1084"/>
      <c r="G369" s="1084"/>
      <c r="H369" s="1084"/>
      <c r="I369" s="1084"/>
      <c r="J369" s="1084"/>
      <c r="K369" s="1084"/>
      <c r="L369" s="1084"/>
      <c r="M369" s="1084"/>
      <c r="N369" s="1084"/>
      <c r="O369" s="1084"/>
      <c r="P369" s="1084"/>
      <c r="Q369" s="1084"/>
      <c r="R369" s="1084"/>
      <c r="S369" s="1084"/>
      <c r="T369" s="1084"/>
      <c r="U369" s="1084"/>
      <c r="V369" s="1084"/>
      <c r="W369" s="1084"/>
      <c r="X369" s="1084"/>
      <c r="Y369" s="1084"/>
      <c r="Z369" s="1084"/>
      <c r="AA369" s="1084"/>
      <c r="AB369" s="1091"/>
    </row>
    <row r="370" spans="1:28">
      <c r="A370" s="1084"/>
      <c r="B370" s="1084"/>
      <c r="C370" s="1084"/>
      <c r="D370" s="1084"/>
      <c r="E370" s="1084"/>
      <c r="F370" s="1084"/>
      <c r="G370" s="1084"/>
      <c r="H370" s="1084"/>
      <c r="I370" s="1084"/>
      <c r="K370" s="1084"/>
      <c r="L370" s="1084"/>
      <c r="M370" s="1084"/>
      <c r="N370" s="1084"/>
      <c r="O370" s="1084"/>
      <c r="P370" s="1084"/>
      <c r="Q370" s="1084"/>
      <c r="R370" s="1084"/>
      <c r="S370" s="1084"/>
      <c r="T370" s="1084"/>
      <c r="U370" s="1084"/>
      <c r="V370" s="1084"/>
      <c r="W370" s="1084"/>
      <c r="X370" s="1084"/>
      <c r="Y370" s="1084"/>
      <c r="Z370" s="1084"/>
      <c r="AA370" s="1084"/>
      <c r="AB370" s="1091"/>
    </row>
    <row r="371" spans="1:28">
      <c r="A371" s="1068"/>
      <c r="B371" s="1068"/>
      <c r="C371" s="1068"/>
      <c r="D371" s="1068"/>
      <c r="E371" s="1068"/>
      <c r="F371" s="1068"/>
      <c r="G371" s="1068"/>
      <c r="H371" s="1068"/>
      <c r="I371" s="1068"/>
      <c r="J371" s="1068"/>
      <c r="K371" s="1068"/>
      <c r="L371" s="1068"/>
      <c r="M371" s="1068"/>
      <c r="N371" s="1068"/>
      <c r="O371" s="1068"/>
      <c r="P371" s="1068"/>
      <c r="Q371" s="1068"/>
      <c r="R371" s="1068"/>
      <c r="S371" s="1068"/>
      <c r="T371" s="1068"/>
      <c r="U371" s="1068"/>
      <c r="V371" s="1068"/>
      <c r="W371" s="1068"/>
      <c r="X371" s="1068"/>
      <c r="Y371" s="1068"/>
      <c r="Z371" s="1068"/>
      <c r="AA371" s="1068"/>
    </row>
    <row r="372" spans="1:28">
      <c r="A372" s="1068"/>
      <c r="B372" s="1068"/>
      <c r="C372" s="1068"/>
      <c r="D372" s="1068"/>
      <c r="E372" s="1068"/>
      <c r="F372" s="1068"/>
      <c r="G372" s="1068"/>
      <c r="H372" s="1068"/>
      <c r="I372" s="1068"/>
      <c r="J372" s="1068"/>
      <c r="K372" s="1068"/>
      <c r="L372" s="1068"/>
      <c r="M372" s="1068"/>
      <c r="N372" s="1068"/>
      <c r="O372" s="1068"/>
      <c r="P372" s="1068"/>
      <c r="Q372" s="1068"/>
      <c r="R372" s="1068"/>
      <c r="S372" s="1068"/>
      <c r="T372" s="1068"/>
      <c r="U372" s="1068"/>
      <c r="V372" s="1068"/>
      <c r="W372" s="1068"/>
      <c r="X372" s="1068"/>
      <c r="Y372" s="1068"/>
      <c r="Z372" s="1068"/>
      <c r="AA372" s="1068"/>
    </row>
    <row r="373" spans="1:28">
      <c r="A373" s="1068"/>
      <c r="B373" s="1068"/>
      <c r="C373" s="1068"/>
      <c r="D373" s="1068"/>
      <c r="E373" s="1068"/>
      <c r="F373" s="1068"/>
      <c r="G373" s="1068"/>
      <c r="H373" s="1068"/>
      <c r="I373" s="1068"/>
      <c r="J373" s="1068"/>
      <c r="K373" s="1068"/>
      <c r="L373" s="1068"/>
      <c r="M373" s="1068"/>
      <c r="N373" s="1068"/>
      <c r="O373" s="1068"/>
      <c r="P373" s="1068"/>
      <c r="Q373" s="1068"/>
      <c r="R373" s="1068"/>
      <c r="S373" s="1068"/>
      <c r="T373" s="1068"/>
      <c r="U373" s="1068"/>
      <c r="V373" s="1068"/>
      <c r="W373" s="1068"/>
      <c r="X373" s="1068"/>
      <c r="Y373" s="1068"/>
      <c r="Z373" s="1068"/>
      <c r="AA373" s="1068"/>
    </row>
    <row r="374" spans="1:28">
      <c r="A374" s="1068"/>
      <c r="B374" s="1068"/>
      <c r="C374" s="1068"/>
      <c r="D374" s="1068"/>
      <c r="E374" s="1068"/>
      <c r="F374" s="1068"/>
      <c r="G374" s="1068"/>
      <c r="H374" s="1068"/>
      <c r="I374" s="1068"/>
      <c r="J374" s="1068"/>
      <c r="K374" s="1068"/>
      <c r="L374" s="1068"/>
      <c r="M374" s="1068"/>
      <c r="N374" s="1068"/>
      <c r="O374" s="1068"/>
      <c r="P374" s="1068"/>
      <c r="Q374" s="1068"/>
      <c r="R374" s="1068"/>
      <c r="S374" s="1068"/>
      <c r="T374" s="1068"/>
      <c r="U374" s="1068"/>
      <c r="V374" s="1068"/>
      <c r="W374" s="1068"/>
      <c r="X374" s="1068"/>
      <c r="Y374" s="1068"/>
      <c r="Z374" s="1068"/>
      <c r="AA374" s="1068"/>
    </row>
  </sheetData>
  <sheetProtection selectLockedCells="1"/>
  <mergeCells count="142">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F347:AA349"/>
    <mergeCell ref="D357:AA360"/>
    <mergeCell ref="P229:T229"/>
    <mergeCell ref="J228:N228"/>
    <mergeCell ref="J236:N236"/>
    <mergeCell ref="P236:T236"/>
    <mergeCell ref="V236:Z236"/>
    <mergeCell ref="J235:N235"/>
    <mergeCell ref="V235:Z235"/>
    <mergeCell ref="P235:T235"/>
    <mergeCell ref="J316:S316"/>
    <mergeCell ref="A272:AA290"/>
    <mergeCell ref="A292:AA314"/>
    <mergeCell ref="I267:AA268"/>
    <mergeCell ref="F256:H256"/>
    <mergeCell ref="F257:H257"/>
    <mergeCell ref="S257:Z257"/>
    <mergeCell ref="P245:T245"/>
    <mergeCell ref="J242:N242"/>
    <mergeCell ref="V229:Z229"/>
    <mergeCell ref="P230:T230"/>
    <mergeCell ref="J233:N233"/>
    <mergeCell ref="P233:T233"/>
    <mergeCell ref="V233:Z233"/>
    <mergeCell ref="V217:Z217"/>
    <mergeCell ref="J227:N227"/>
    <mergeCell ref="P227:T227"/>
    <mergeCell ref="V227:Z227"/>
    <mergeCell ref="J234:N234"/>
    <mergeCell ref="P234:T234"/>
    <mergeCell ref="V234:Z234"/>
    <mergeCell ref="V222:Z222"/>
    <mergeCell ref="J219:N219"/>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&amp;R250401</oddFooter>
  </headerFooter>
  <rowBreaks count="3" manualBreakCount="3">
    <brk id="180" max="26" man="1"/>
    <brk id="269" max="26" man="1"/>
    <brk id="314"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workbookViewId="0">
      <selection activeCell="N1" sqref="N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30" width="5.75" style="904" customWidth="1"/>
    <col min="31" max="58" width="2.83203125" style="904" customWidth="1"/>
    <col min="59" max="63" width="2.75" style="904" customWidth="1"/>
    <col min="64" max="64" width="9" style="904" customWidth="1"/>
    <col min="65" max="72" width="2.75" style="904" customWidth="1"/>
    <col min="73" max="16384" width="9" style="904"/>
  </cols>
  <sheetData>
    <row r="1" spans="1:73" s="897" customFormat="1" ht="40" customHeight="1" thickBot="1">
      <c r="A1" s="1047" t="s">
        <v>540</v>
      </c>
      <c r="M1" s="898" t="s">
        <v>64</v>
      </c>
      <c r="N1" s="898"/>
      <c r="O1" s="898"/>
      <c r="P1" s="898"/>
      <c r="X1" s="1093"/>
    </row>
    <row r="2" spans="1:73" ht="18" customHeight="1" thickTop="1">
      <c r="A2" s="1094" t="s">
        <v>540</v>
      </c>
    </row>
    <row r="3" spans="1:73" ht="18" customHeight="1">
      <c r="A3" s="1091"/>
      <c r="BT3" s="903"/>
      <c r="BU3" s="903"/>
    </row>
    <row r="4" spans="1:73" ht="18" customHeight="1">
      <c r="A4" s="935"/>
      <c r="B4" s="935" t="s">
        <v>433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109</v>
      </c>
      <c r="B5" s="906" t="s">
        <v>486</v>
      </c>
      <c r="C5" s="906"/>
      <c r="D5" s="906"/>
      <c r="E5" s="906"/>
      <c r="F5" s="906"/>
      <c r="G5" s="906"/>
      <c r="H5" s="906"/>
      <c r="I5" s="906"/>
      <c r="J5" s="906"/>
      <c r="K5" s="906"/>
      <c r="L5" s="906"/>
      <c r="M5" s="906"/>
      <c r="N5" s="906"/>
      <c r="O5" s="906"/>
      <c r="P5" s="906"/>
      <c r="Q5" s="906"/>
      <c r="R5" s="906"/>
      <c r="S5" s="906"/>
      <c r="T5" s="906"/>
      <c r="U5" s="937"/>
      <c r="V5" s="937"/>
      <c r="W5" s="937"/>
      <c r="X5" s="937"/>
      <c r="Y5" s="937"/>
      <c r="Z5" s="937"/>
      <c r="AA5" s="937"/>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c r="I6" s="938" t="str">
        <f>項目一覧!$C$174</f>
        <v/>
      </c>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c r="I7" s="938" t="str">
        <f>項目一覧!$C$173</f>
        <v/>
      </c>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c r="I8" s="938" t="str">
        <f>項目一覧!$C$175</f>
        <v/>
      </c>
      <c r="J8" s="906"/>
      <c r="K8" s="906"/>
      <c r="L8" s="906"/>
      <c r="M8" s="906"/>
      <c r="N8" s="906"/>
      <c r="O8" s="906"/>
      <c r="P8" s="906"/>
      <c r="Q8" s="906"/>
      <c r="R8" s="906"/>
      <c r="S8" s="906"/>
      <c r="T8" s="906"/>
      <c r="U8" s="906"/>
      <c r="V8" s="906"/>
      <c r="W8" s="906"/>
      <c r="X8" s="906"/>
      <c r="Y8" s="906"/>
      <c r="Z8" s="906"/>
      <c r="AA8" s="906"/>
      <c r="AC8" s="1095"/>
      <c r="AD8" s="1096"/>
      <c r="AE8" s="906"/>
      <c r="AF8" s="1798"/>
      <c r="AG8" s="1798"/>
      <c r="AH8" s="1798"/>
      <c r="AI8" s="1798"/>
      <c r="AJ8" s="1798"/>
      <c r="AK8" s="1798"/>
      <c r="AL8" s="1798"/>
      <c r="AM8" s="1798"/>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c r="I9" s="1036" t="str">
        <f>項目一覧!$C$176</f>
        <v/>
      </c>
      <c r="J9" s="906"/>
      <c r="K9" s="906"/>
      <c r="L9" s="906"/>
      <c r="M9" s="906"/>
      <c r="N9" s="906"/>
      <c r="O9" s="906"/>
      <c r="P9" s="906"/>
      <c r="Q9" s="906"/>
      <c r="R9" s="906"/>
      <c r="S9" s="906"/>
      <c r="T9" s="906"/>
      <c r="U9" s="906"/>
      <c r="V9" s="906"/>
      <c r="W9" s="906"/>
      <c r="X9" s="906"/>
      <c r="Y9" s="906"/>
      <c r="Z9" s="906"/>
      <c r="AA9" s="906"/>
      <c r="AB9" s="906"/>
      <c r="AC9" s="906"/>
      <c r="AD9" s="1096"/>
      <c r="AE9" s="906"/>
      <c r="AF9" s="1798"/>
      <c r="AG9" s="1798"/>
      <c r="AH9" s="1798"/>
      <c r="AI9" s="1798"/>
      <c r="AJ9" s="1798"/>
      <c r="AK9" s="1798"/>
      <c r="AL9" s="1798"/>
      <c r="AM9" s="1798"/>
      <c r="AN9" s="1798"/>
      <c r="AO9" s="1798"/>
      <c r="AP9" s="1798"/>
      <c r="AQ9" s="1798"/>
      <c r="AR9" s="1798"/>
      <c r="AS9" s="1798"/>
      <c r="AT9" s="1798"/>
      <c r="AU9" s="1798"/>
      <c r="AV9" s="1798"/>
      <c r="AW9" s="1798"/>
      <c r="AX9" s="1798"/>
      <c r="AY9" s="1798"/>
      <c r="AZ9" s="1798"/>
      <c r="BA9" s="1798"/>
      <c r="BB9" s="1798"/>
      <c r="BC9" s="1798"/>
      <c r="BD9" s="1798"/>
      <c r="BE9" s="1798"/>
      <c r="BF9" s="906"/>
      <c r="BG9" s="906"/>
      <c r="BH9" s="906"/>
      <c r="BT9" s="903"/>
      <c r="BU9" s="903"/>
    </row>
    <row r="10" spans="1:73" ht="16.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98"/>
      <c r="AG10" s="1798"/>
      <c r="AH10" s="1798"/>
      <c r="AI10" s="1798"/>
      <c r="AJ10" s="1798"/>
      <c r="AK10" s="1798"/>
      <c r="AL10" s="1798"/>
      <c r="AM10" s="1798"/>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6.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6.5">
      <c r="A12" s="936" t="s">
        <v>109</v>
      </c>
      <c r="B12" s="906" t="s">
        <v>485</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6.5">
      <c r="A13" s="936"/>
      <c r="B13" s="906" t="s">
        <v>431</v>
      </c>
      <c r="C13" s="906"/>
      <c r="D13" s="906"/>
      <c r="E13" s="906"/>
      <c r="F13" s="906"/>
      <c r="G13" s="906"/>
      <c r="H13" s="906"/>
      <c r="I13" s="938" t="str">
        <f>項目一覧!$C$179</f>
        <v/>
      </c>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6.5">
      <c r="A14" s="936"/>
      <c r="B14" s="906" t="s">
        <v>408</v>
      </c>
      <c r="C14" s="906"/>
      <c r="D14" s="906"/>
      <c r="E14" s="906"/>
      <c r="F14" s="906"/>
      <c r="G14" s="906"/>
      <c r="H14" s="906"/>
      <c r="I14" s="938" t="str">
        <f>項目一覧!$C$178</f>
        <v/>
      </c>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6.5">
      <c r="A15" s="936"/>
      <c r="B15" s="906" t="s">
        <v>399</v>
      </c>
      <c r="C15" s="906"/>
      <c r="D15" s="906"/>
      <c r="E15" s="906"/>
      <c r="F15" s="906"/>
      <c r="G15" s="906"/>
      <c r="H15" s="906"/>
      <c r="I15" s="938" t="str">
        <f>項目一覧!$C$180</f>
        <v/>
      </c>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6.5">
      <c r="A16" s="936"/>
      <c r="B16" s="906" t="s">
        <v>430</v>
      </c>
      <c r="C16" s="906"/>
      <c r="D16" s="906"/>
      <c r="E16" s="906"/>
      <c r="F16" s="906"/>
      <c r="G16" s="906"/>
      <c r="H16" s="906"/>
      <c r="I16" s="1036" t="str">
        <f>項目一覧!$C$181</f>
        <v/>
      </c>
      <c r="J16" s="906"/>
      <c r="K16" s="906"/>
      <c r="L16" s="906"/>
      <c r="M16" s="906"/>
      <c r="N16" s="906"/>
      <c r="O16" s="906"/>
      <c r="P16" s="906"/>
      <c r="Q16" s="906"/>
      <c r="R16" s="906"/>
      <c r="S16" s="906"/>
      <c r="T16" s="906"/>
      <c r="U16" s="906"/>
      <c r="V16" s="906"/>
      <c r="W16" s="906"/>
      <c r="X16" s="906"/>
      <c r="Y16" s="906"/>
      <c r="Z16" s="906"/>
      <c r="AA16" s="906"/>
      <c r="AC16" s="1095"/>
      <c r="AD16" s="1096"/>
      <c r="AE16" s="1096"/>
      <c r="AF16" s="1798"/>
      <c r="AG16" s="1798"/>
      <c r="AH16" s="1798"/>
      <c r="AI16" s="1798"/>
      <c r="AJ16" s="1798"/>
      <c r="AK16" s="1798"/>
      <c r="AL16" s="1798"/>
      <c r="AM16" s="1798"/>
      <c r="AN16" s="1798"/>
      <c r="AO16" s="1798"/>
      <c r="AP16" s="1798"/>
      <c r="AQ16" s="1798"/>
      <c r="AR16" s="1798"/>
      <c r="AS16" s="1798"/>
      <c r="AT16" s="1798"/>
      <c r="AU16" s="1798"/>
      <c r="AV16" s="1798"/>
      <c r="AW16" s="1798"/>
      <c r="AX16" s="1798"/>
      <c r="AY16" s="1798"/>
      <c r="AZ16" s="1798"/>
      <c r="BA16" s="1798"/>
      <c r="BB16" s="1798"/>
      <c r="BC16" s="1798"/>
      <c r="BD16" s="1798"/>
      <c r="BE16" s="1798"/>
      <c r="BF16" s="906"/>
      <c r="BG16" s="906"/>
      <c r="BH16" s="906"/>
    </row>
    <row r="17" spans="1:58" ht="16.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98"/>
      <c r="AG17" s="1798"/>
      <c r="AH17" s="1798"/>
      <c r="AI17" s="1798"/>
      <c r="AJ17" s="1798"/>
      <c r="AK17" s="1798"/>
      <c r="AL17" s="1798"/>
      <c r="AM17" s="1798"/>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6.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6.5">
      <c r="A19" s="936" t="s">
        <v>109</v>
      </c>
      <c r="B19" s="906" t="s">
        <v>484</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6.5">
      <c r="A20" s="936"/>
      <c r="B20" s="906" t="s">
        <v>431</v>
      </c>
      <c r="C20" s="906"/>
      <c r="D20" s="906"/>
      <c r="E20" s="906"/>
      <c r="F20" s="906"/>
      <c r="G20" s="906"/>
      <c r="H20" s="906"/>
      <c r="I20" s="938" t="str">
        <f>項目一覧!$C$185</f>
        <v/>
      </c>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6.5">
      <c r="A21" s="936"/>
      <c r="B21" s="906" t="s">
        <v>408</v>
      </c>
      <c r="C21" s="906"/>
      <c r="D21" s="906"/>
      <c r="E21" s="906"/>
      <c r="F21" s="906"/>
      <c r="G21" s="906"/>
      <c r="H21" s="906"/>
      <c r="I21" s="938" t="str">
        <f>項目一覧!$C$184</f>
        <v/>
      </c>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6.5">
      <c r="A22" s="936"/>
      <c r="B22" s="906" t="s">
        <v>399</v>
      </c>
      <c r="C22" s="906"/>
      <c r="D22" s="906"/>
      <c r="E22" s="906"/>
      <c r="F22" s="906"/>
      <c r="G22" s="906"/>
      <c r="H22" s="906"/>
      <c r="I22" s="938" t="str">
        <f>項目一覧!$C$186</f>
        <v/>
      </c>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6.5">
      <c r="A23" s="936"/>
      <c r="B23" s="906" t="s">
        <v>430</v>
      </c>
      <c r="C23" s="906"/>
      <c r="D23" s="906"/>
      <c r="E23" s="906"/>
      <c r="F23" s="906"/>
      <c r="G23" s="906"/>
      <c r="H23" s="906"/>
      <c r="I23" s="1036" t="str">
        <f>項目一覧!$C$187</f>
        <v/>
      </c>
      <c r="J23" s="906"/>
      <c r="K23" s="906"/>
      <c r="L23" s="906"/>
      <c r="M23" s="906"/>
      <c r="N23" s="906"/>
      <c r="O23" s="906"/>
      <c r="P23" s="906"/>
      <c r="Q23" s="906"/>
      <c r="R23" s="906"/>
      <c r="S23" s="906"/>
      <c r="T23" s="906"/>
      <c r="U23" s="906"/>
      <c r="V23" s="906"/>
      <c r="W23" s="906"/>
      <c r="X23" s="906"/>
      <c r="Y23" s="906"/>
      <c r="Z23" s="906"/>
      <c r="AA23" s="906"/>
      <c r="AC23" s="1095"/>
      <c r="AD23" s="1096"/>
      <c r="AE23" s="1096"/>
      <c r="AF23" s="1798"/>
      <c r="AG23" s="1798"/>
      <c r="AH23" s="1798"/>
      <c r="AI23" s="1798"/>
      <c r="AJ23" s="1798"/>
      <c r="AK23" s="1798"/>
      <c r="AL23" s="1798"/>
      <c r="AM23" s="1798"/>
      <c r="AN23" s="1798"/>
      <c r="AO23" s="1798"/>
      <c r="AP23" s="1798"/>
      <c r="AQ23" s="1798"/>
      <c r="AR23" s="1798"/>
      <c r="AS23" s="1798"/>
      <c r="AT23" s="1798"/>
      <c r="AU23" s="1798"/>
      <c r="AV23" s="1798"/>
      <c r="AW23" s="1798"/>
      <c r="AX23" s="1798"/>
      <c r="AY23" s="1798"/>
      <c r="AZ23" s="1798"/>
      <c r="BA23" s="1798"/>
      <c r="BB23" s="1798"/>
      <c r="BC23" s="1798"/>
      <c r="BD23" s="1798"/>
      <c r="BE23" s="1798"/>
      <c r="BF23" s="906"/>
    </row>
    <row r="24" spans="1:58" ht="16.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98"/>
      <c r="AG24" s="1798"/>
      <c r="AH24" s="1798"/>
      <c r="AI24" s="1798"/>
      <c r="AJ24" s="1798"/>
      <c r="AK24" s="1798"/>
      <c r="AL24" s="1798"/>
      <c r="AM24" s="1798"/>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R846"/>
  <sheetViews>
    <sheetView workbookViewId="0">
      <selection activeCell="X1" sqref="X1"/>
    </sheetView>
  </sheetViews>
  <sheetFormatPr defaultColWidth="2.58203125" defaultRowHeight="13"/>
  <cols>
    <col min="1" max="1" width="1.58203125" style="1104" customWidth="1"/>
    <col min="2" max="8" width="2.58203125" style="1104"/>
    <col min="9" max="9" width="3" style="1104" customWidth="1"/>
    <col min="10" max="14" width="2.58203125" style="1104"/>
    <col min="15" max="15" width="2.58203125" style="1104" customWidth="1"/>
    <col min="16" max="34" width="2.58203125" style="1104"/>
    <col min="35" max="37" width="2.5" style="1104" customWidth="1"/>
    <col min="38" max="38" width="0.83203125" style="1104" customWidth="1"/>
    <col min="39" max="39" width="1.83203125" style="1104" customWidth="1"/>
    <col min="40" max="40" width="1.5" style="1104" customWidth="1"/>
    <col min="41" max="41" width="1.33203125" style="1104" customWidth="1"/>
    <col min="42" max="43" width="1.5" style="1104" customWidth="1"/>
    <col min="44" max="44" width="1.08203125" style="1104" customWidth="1"/>
    <col min="45" max="50" width="2.58203125" style="1104"/>
    <col min="51" max="51" width="4.83203125" style="1104" bestFit="1" customWidth="1"/>
    <col min="52" max="16384" width="2.58203125" style="1104"/>
  </cols>
  <sheetData>
    <row r="1" spans="1:39" s="1100" customFormat="1" ht="40" customHeight="1" thickBot="1">
      <c r="A1" s="1099" t="s">
        <v>33</v>
      </c>
      <c r="X1" s="1029" t="s">
        <v>64</v>
      </c>
      <c r="AC1" s="1101" t="s">
        <v>549</v>
      </c>
      <c r="AD1" s="1102"/>
      <c r="AE1" s="1102"/>
      <c r="AF1" s="1102"/>
      <c r="AH1" s="1102"/>
    </row>
    <row r="2" spans="1:39" ht="13.5" thickTop="1">
      <c r="A2" s="1888" t="s">
        <v>3344</v>
      </c>
      <c r="B2" s="1888"/>
      <c r="C2" s="1888"/>
      <c r="D2" s="1888"/>
      <c r="E2" s="1888"/>
      <c r="F2" s="1888"/>
      <c r="G2" s="1888"/>
      <c r="H2" s="1888"/>
      <c r="I2" s="1888"/>
      <c r="J2" s="1888"/>
      <c r="K2" s="1888"/>
      <c r="L2" s="1888"/>
      <c r="M2" s="1888"/>
    </row>
    <row r="3" spans="1:39">
      <c r="A3" s="1888"/>
      <c r="B3" s="1888"/>
      <c r="C3" s="1888"/>
      <c r="D3" s="1888"/>
      <c r="E3" s="1888"/>
      <c r="F3" s="1888"/>
      <c r="G3" s="1888"/>
      <c r="H3" s="1888"/>
      <c r="I3" s="1888"/>
      <c r="J3" s="1888"/>
      <c r="K3" s="1888"/>
      <c r="L3" s="1888"/>
      <c r="M3" s="1888"/>
    </row>
    <row r="5" spans="1:39" ht="8.15" customHeight="1">
      <c r="A5" s="1888" t="s">
        <v>3343</v>
      </c>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888"/>
      <c r="Z5" s="1888"/>
      <c r="AA5" s="1888"/>
      <c r="AB5" s="1888"/>
      <c r="AC5" s="1888"/>
      <c r="AD5" s="1888"/>
      <c r="AE5" s="1888"/>
      <c r="AF5" s="1888"/>
      <c r="AG5" s="1888"/>
      <c r="AH5" s="1888"/>
      <c r="AI5" s="1888"/>
      <c r="AJ5" s="1888"/>
      <c r="AK5" s="1103"/>
      <c r="AL5" s="1103"/>
      <c r="AM5" s="1103"/>
    </row>
    <row r="6" spans="1:39" ht="8.15" customHeight="1">
      <c r="A6" s="1888"/>
      <c r="B6" s="1888"/>
      <c r="C6" s="1888"/>
      <c r="D6" s="1888"/>
      <c r="E6" s="1888"/>
      <c r="F6" s="1888"/>
      <c r="G6" s="1888"/>
      <c r="H6" s="1888"/>
      <c r="I6" s="1888"/>
      <c r="J6" s="1888"/>
      <c r="K6" s="1888"/>
      <c r="L6" s="1888"/>
      <c r="M6" s="1888"/>
      <c r="N6" s="1888"/>
      <c r="O6" s="1888"/>
      <c r="P6" s="1888"/>
      <c r="Q6" s="1888"/>
      <c r="R6" s="1888"/>
      <c r="S6" s="1888"/>
      <c r="T6" s="1888"/>
      <c r="U6" s="1888"/>
      <c r="V6" s="1888"/>
      <c r="W6" s="1888"/>
      <c r="X6" s="1888"/>
      <c r="Y6" s="1888"/>
      <c r="Z6" s="1888"/>
      <c r="AA6" s="1888"/>
      <c r="AB6" s="1888"/>
      <c r="AC6" s="1888"/>
      <c r="AD6" s="1888"/>
      <c r="AE6" s="1888"/>
      <c r="AF6" s="1888"/>
      <c r="AG6" s="1888"/>
      <c r="AH6" s="1888"/>
      <c r="AI6" s="1888"/>
      <c r="AJ6" s="1888"/>
      <c r="AK6" s="1103"/>
      <c r="AL6" s="1103"/>
      <c r="AM6" s="1103"/>
    </row>
    <row r="7" spans="1:39" ht="8.15" customHeight="1">
      <c r="A7" s="1889" t="s">
        <v>548</v>
      </c>
      <c r="B7" s="1889"/>
      <c r="C7" s="1889"/>
      <c r="D7" s="1889"/>
      <c r="E7" s="1889"/>
      <c r="F7" s="1889"/>
      <c r="G7" s="1889"/>
      <c r="H7" s="1889"/>
      <c r="I7" s="1889"/>
      <c r="J7" s="1889"/>
      <c r="K7" s="1889"/>
      <c r="L7" s="1889"/>
      <c r="M7" s="1889"/>
      <c r="N7" s="1889"/>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103"/>
      <c r="AL7" s="1103"/>
      <c r="AM7" s="1103"/>
    </row>
    <row r="8" spans="1:39" ht="8.15" customHeight="1">
      <c r="A8" s="1889"/>
      <c r="B8" s="1889"/>
      <c r="C8" s="1889"/>
      <c r="D8" s="1889"/>
      <c r="E8" s="1889"/>
      <c r="F8" s="1889"/>
      <c r="G8" s="1889"/>
      <c r="H8" s="1889"/>
      <c r="I8" s="1889"/>
      <c r="J8" s="1889"/>
      <c r="K8" s="1889"/>
      <c r="L8" s="1889"/>
      <c r="M8" s="1889"/>
      <c r="N8" s="1889"/>
      <c r="O8" s="1889"/>
      <c r="P8" s="1889"/>
      <c r="Q8" s="1889"/>
      <c r="R8" s="1889"/>
      <c r="S8" s="1889"/>
      <c r="T8" s="1889"/>
      <c r="U8" s="1889"/>
      <c r="V8" s="1889"/>
      <c r="W8" s="1889"/>
      <c r="X8" s="1889"/>
      <c r="Y8" s="1889"/>
      <c r="Z8" s="1889"/>
      <c r="AA8" s="1889"/>
      <c r="AB8" s="1889"/>
      <c r="AC8" s="1889"/>
      <c r="AD8" s="1889"/>
      <c r="AE8" s="1889"/>
      <c r="AF8" s="1889"/>
      <c r="AG8" s="1889"/>
      <c r="AH8" s="1889"/>
      <c r="AI8" s="1889"/>
      <c r="AJ8" s="1889"/>
      <c r="AK8" s="1103"/>
      <c r="AL8" s="1103"/>
      <c r="AM8" s="1103"/>
    </row>
    <row r="9" spans="1:39" ht="8.15" customHeight="1">
      <c r="A9" s="1888" t="s">
        <v>3342</v>
      </c>
      <c r="B9" s="1888"/>
      <c r="C9" s="1888"/>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888"/>
      <c r="AF9" s="1888"/>
      <c r="AG9" s="1888"/>
      <c r="AH9" s="1888"/>
      <c r="AI9" s="1888"/>
      <c r="AJ9" s="1888"/>
      <c r="AK9" s="1103"/>
      <c r="AL9" s="1103"/>
      <c r="AM9" s="1103"/>
    </row>
    <row r="10" spans="1:39" ht="8.15" customHeight="1">
      <c r="A10" s="1888"/>
      <c r="B10" s="1888"/>
      <c r="C10" s="1888"/>
      <c r="D10" s="1888"/>
      <c r="E10" s="1888"/>
      <c r="F10" s="1888"/>
      <c r="G10" s="1888"/>
      <c r="H10" s="1888"/>
      <c r="I10" s="1888"/>
      <c r="J10" s="1888"/>
      <c r="K10" s="1888"/>
      <c r="L10" s="1888"/>
      <c r="M10" s="1888"/>
      <c r="N10" s="1888"/>
      <c r="O10" s="1888"/>
      <c r="P10" s="1888"/>
      <c r="Q10" s="1888"/>
      <c r="R10" s="1888"/>
      <c r="S10" s="1888"/>
      <c r="T10" s="1888"/>
      <c r="U10" s="1888"/>
      <c r="V10" s="1888"/>
      <c r="W10" s="1888"/>
      <c r="X10" s="1888"/>
      <c r="Y10" s="1888"/>
      <c r="Z10" s="1888"/>
      <c r="AA10" s="1888"/>
      <c r="AB10" s="1888"/>
      <c r="AC10" s="1888"/>
      <c r="AD10" s="1888"/>
      <c r="AE10" s="1888"/>
      <c r="AF10" s="1888"/>
      <c r="AG10" s="1888"/>
      <c r="AH10" s="1888"/>
      <c r="AI10" s="1888"/>
      <c r="AJ10" s="1888"/>
      <c r="AK10" s="1103"/>
      <c r="AL10" s="1103"/>
      <c r="AM10" s="1103"/>
    </row>
    <row r="11" spans="1:39">
      <c r="Y11" s="1890"/>
      <c r="Z11" s="1890"/>
      <c r="AA11" s="1890"/>
      <c r="AB11" s="1890"/>
      <c r="AC11" s="1888" t="s">
        <v>318</v>
      </c>
      <c r="AD11" s="1890"/>
      <c r="AE11" s="1890"/>
      <c r="AF11" s="1888" t="s">
        <v>317</v>
      </c>
      <c r="AG11" s="1890"/>
      <c r="AH11" s="1890"/>
      <c r="AI11" s="1888" t="s">
        <v>2463</v>
      </c>
    </row>
    <row r="12" spans="1:39">
      <c r="Y12" s="1891"/>
      <c r="Z12" s="1891"/>
      <c r="AA12" s="1891"/>
      <c r="AB12" s="1891"/>
      <c r="AC12" s="1888"/>
      <c r="AD12" s="1891"/>
      <c r="AE12" s="1891"/>
      <c r="AF12" s="1888"/>
      <c r="AG12" s="1891"/>
      <c r="AH12" s="1891"/>
      <c r="AI12" s="1888"/>
    </row>
    <row r="13" spans="1:39">
      <c r="A13" s="1892"/>
      <c r="B13" s="1892"/>
      <c r="C13" s="1892"/>
      <c r="D13" s="1892"/>
      <c r="E13" s="1892"/>
      <c r="F13" s="1892"/>
      <c r="G13" s="1892"/>
      <c r="H13" s="1892"/>
      <c r="I13" s="1892"/>
      <c r="J13" s="1892"/>
      <c r="K13" s="1892"/>
      <c r="L13" s="1892"/>
      <c r="M13" s="1888" t="s">
        <v>3341</v>
      </c>
      <c r="N13" s="1888"/>
      <c r="O13" s="1888"/>
      <c r="P13" s="1888"/>
    </row>
    <row r="14" spans="1:39">
      <c r="A14" s="1893"/>
      <c r="B14" s="1893"/>
      <c r="C14" s="1893"/>
      <c r="D14" s="1893"/>
      <c r="E14" s="1893"/>
      <c r="F14" s="1893"/>
      <c r="G14" s="1893"/>
      <c r="H14" s="1893"/>
      <c r="I14" s="1893"/>
      <c r="J14" s="1893"/>
      <c r="K14" s="1893"/>
      <c r="L14" s="1893"/>
      <c r="M14" s="1888"/>
      <c r="N14" s="1888"/>
      <c r="O14" s="1888"/>
      <c r="P14" s="1888"/>
    </row>
    <row r="15" spans="1:39" ht="3.75" customHeight="1">
      <c r="D15" s="1833"/>
      <c r="E15" s="1833"/>
      <c r="F15" s="1833"/>
      <c r="G15" s="1833"/>
      <c r="H15" s="1833"/>
    </row>
    <row r="16" spans="1:39" ht="18" customHeight="1">
      <c r="A16" s="1834" t="s">
        <v>3340</v>
      </c>
      <c r="B16" s="1835"/>
      <c r="C16" s="1835"/>
      <c r="D16" s="1835"/>
      <c r="E16" s="1835"/>
      <c r="F16" s="1835"/>
      <c r="G16" s="1835"/>
      <c r="H16" s="1835"/>
      <c r="I16" s="1835"/>
      <c r="J16" s="1835"/>
      <c r="K16" s="1835"/>
      <c r="L16" s="1835"/>
      <c r="M16" s="1835"/>
      <c r="N16" s="1107"/>
      <c r="O16" s="1107"/>
      <c r="P16" s="1107"/>
      <c r="Q16" s="1107"/>
      <c r="R16" s="1107"/>
      <c r="S16" s="1107"/>
      <c r="T16" s="1107"/>
      <c r="U16" s="1107"/>
      <c r="V16" s="1107"/>
      <c r="W16" s="1107"/>
      <c r="X16" s="1107"/>
      <c r="Y16" s="1107"/>
      <c r="Z16" s="1107"/>
      <c r="AA16" s="1107"/>
      <c r="AB16" s="1107"/>
      <c r="AC16" s="1107"/>
      <c r="AD16" s="1107"/>
      <c r="AE16" s="1107"/>
      <c r="AF16" s="1107"/>
      <c r="AG16" s="1107"/>
      <c r="AH16" s="1107"/>
      <c r="AI16" s="1107"/>
      <c r="AJ16" s="1107"/>
      <c r="AK16" s="1107"/>
      <c r="AL16" s="1108"/>
    </row>
    <row r="17" spans="1:43" ht="20.149999999999999" customHeight="1">
      <c r="A17" s="1109"/>
      <c r="D17" s="1811" t="s">
        <v>3328</v>
      </c>
      <c r="E17" s="1811"/>
      <c r="F17" s="1811"/>
      <c r="G17" s="1811"/>
      <c r="H17" s="1811"/>
      <c r="I17" s="1808" t="str">
        <f>IF(項目一覧!$C$4=0,"",項目一覧!$C$4)</f>
        <v/>
      </c>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10"/>
      <c r="AL17" s="1110"/>
      <c r="AP17" s="1111" t="s">
        <v>547</v>
      </c>
      <c r="AQ17" s="906"/>
    </row>
    <row r="18" spans="1:43" ht="20.149999999999999" customHeight="1">
      <c r="A18" s="1109"/>
      <c r="D18" s="1811" t="s">
        <v>3327</v>
      </c>
      <c r="E18" s="1811"/>
      <c r="F18" s="1811"/>
      <c r="G18" s="1811"/>
      <c r="H18" s="1811"/>
      <c r="I18" s="1808" t="str">
        <f>項目一覧!$C$6</f>
        <v/>
      </c>
      <c r="J18" s="1809"/>
      <c r="K18" s="1809"/>
      <c r="L18" s="1809"/>
      <c r="M18" s="1809"/>
      <c r="N18" s="1809"/>
      <c r="O18" s="1809"/>
      <c r="P18" s="1809"/>
      <c r="Q18" s="1809"/>
      <c r="R18" s="1809"/>
      <c r="S18" s="1809"/>
      <c r="T18" s="1810"/>
      <c r="U18" s="1112"/>
      <c r="V18" s="1112"/>
      <c r="W18" s="1112"/>
      <c r="X18" s="1112"/>
      <c r="Y18" s="1112"/>
      <c r="Z18" s="1112"/>
      <c r="AA18" s="1112"/>
      <c r="AB18" s="1112"/>
      <c r="AC18" s="1112"/>
      <c r="AD18" s="1112"/>
      <c r="AE18" s="1112"/>
      <c r="AF18" s="1112"/>
      <c r="AG18" s="1112"/>
      <c r="AL18" s="1110"/>
      <c r="AP18" s="1111" t="s">
        <v>546</v>
      </c>
      <c r="AQ18" s="906"/>
    </row>
    <row r="19" spans="1:43" ht="20.149999999999999" customHeight="1">
      <c r="A19" s="1109"/>
      <c r="D19" s="1811" t="s">
        <v>3339</v>
      </c>
      <c r="E19" s="1811"/>
      <c r="F19" s="1811"/>
      <c r="G19" s="1811"/>
      <c r="H19" s="1811"/>
      <c r="I19" s="1808" t="str">
        <f>項目一覧!$C$7</f>
        <v/>
      </c>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10"/>
      <c r="AL19" s="1110"/>
      <c r="AP19" s="906"/>
      <c r="AQ19" s="906"/>
    </row>
    <row r="20" spans="1:43" ht="20.149999999999999" customHeight="1">
      <c r="A20" s="1109"/>
      <c r="D20" s="1811" t="s">
        <v>2503</v>
      </c>
      <c r="E20" s="1811"/>
      <c r="F20" s="1811"/>
      <c r="G20" s="1811"/>
      <c r="H20" s="1811"/>
      <c r="I20" s="1824" t="str">
        <f>項目一覧!$C$8</f>
        <v/>
      </c>
      <c r="J20" s="1825"/>
      <c r="K20" s="1825"/>
      <c r="L20" s="1825"/>
      <c r="M20" s="1825"/>
      <c r="N20" s="1825"/>
      <c r="O20" s="1825"/>
      <c r="P20" s="1825"/>
      <c r="Q20" s="1825"/>
      <c r="R20" s="1825"/>
      <c r="S20" s="1825"/>
      <c r="T20" s="1825"/>
      <c r="U20" s="1825"/>
      <c r="V20" s="1825"/>
      <c r="W20" s="1825"/>
      <c r="X20" s="1825"/>
      <c r="Y20" s="1825"/>
      <c r="Z20" s="1826"/>
      <c r="AA20" s="1112"/>
      <c r="AB20" s="1112"/>
      <c r="AC20" s="1112"/>
      <c r="AD20" s="1112"/>
      <c r="AE20" s="1112"/>
      <c r="AF20" s="1112"/>
      <c r="AG20" s="1112"/>
      <c r="AL20" s="1110"/>
      <c r="AP20" s="950" t="s">
        <v>545</v>
      </c>
      <c r="AQ20" s="906"/>
    </row>
    <row r="21" spans="1:43" ht="3.75" customHeight="1">
      <c r="A21" s="1109"/>
      <c r="AL21" s="1110"/>
      <c r="AQ21" s="906"/>
    </row>
    <row r="22" spans="1:43" ht="18" customHeight="1">
      <c r="A22" s="1109" t="s">
        <v>3338</v>
      </c>
      <c r="AL22" s="1110"/>
      <c r="AN22" s="1113" t="s">
        <v>2945</v>
      </c>
      <c r="AP22" s="906">
        <f>他の建築主入力!S8</f>
        <v>0</v>
      </c>
      <c r="AQ22" s="906"/>
    </row>
    <row r="23" spans="1:43" ht="20.149999999999999" customHeight="1">
      <c r="A23" s="1109"/>
      <c r="D23" s="1811" t="s">
        <v>3328</v>
      </c>
      <c r="E23" s="1811"/>
      <c r="F23" s="1811"/>
      <c r="G23" s="1811"/>
      <c r="H23" s="1811"/>
      <c r="I23" s="1808" t="str">
        <f>項目一覧!$C$55</f>
        <v/>
      </c>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10"/>
      <c r="AL23" s="1110"/>
      <c r="AP23" s="906">
        <f>他の建築主入力!S9</f>
        <v>0</v>
      </c>
      <c r="AQ23" s="906"/>
    </row>
    <row r="24" spans="1:43" ht="20.149999999999999" customHeight="1">
      <c r="A24" s="1109"/>
      <c r="D24" s="1805" t="s">
        <v>3337</v>
      </c>
      <c r="E24" s="1806"/>
      <c r="F24" s="1806"/>
      <c r="G24" s="1806"/>
      <c r="H24" s="1806"/>
      <c r="I24" s="1837"/>
      <c r="J24" s="1837"/>
      <c r="K24" s="1837"/>
      <c r="L24" s="1837"/>
      <c r="M24" s="1837"/>
      <c r="N24" s="1837"/>
      <c r="O24" s="1886"/>
      <c r="P24" s="1808" t="str">
        <f>項目一覧!$C$59</f>
        <v/>
      </c>
      <c r="Q24" s="1809"/>
      <c r="R24" s="1809"/>
      <c r="S24" s="1809"/>
      <c r="T24" s="1809"/>
      <c r="U24" s="1809"/>
      <c r="V24" s="1809"/>
      <c r="W24" s="1809"/>
      <c r="X24" s="1809"/>
      <c r="Y24" s="1809"/>
      <c r="Z24" s="1809"/>
      <c r="AA24" s="1809"/>
      <c r="AB24" s="1809"/>
      <c r="AC24" s="1809"/>
      <c r="AD24" s="1809"/>
      <c r="AE24" s="1809"/>
      <c r="AF24" s="1809"/>
      <c r="AG24" s="1809"/>
      <c r="AH24" s="1809"/>
      <c r="AI24" s="1809"/>
      <c r="AJ24" s="1810"/>
      <c r="AL24" s="1110"/>
      <c r="AP24" s="906">
        <f>他の建築主入力!S10</f>
        <v>0</v>
      </c>
      <c r="AQ24" s="906"/>
    </row>
    <row r="25" spans="1:43" ht="20.149999999999999" customHeight="1">
      <c r="A25" s="1109"/>
      <c r="D25" s="1811" t="s">
        <v>2504</v>
      </c>
      <c r="E25" s="1811"/>
      <c r="F25" s="1811"/>
      <c r="G25" s="1811"/>
      <c r="H25" s="1811"/>
      <c r="I25" s="1808" t="str">
        <f>項目一覧!$C$60</f>
        <v/>
      </c>
      <c r="J25" s="1809"/>
      <c r="K25" s="1809"/>
      <c r="L25" s="1809"/>
      <c r="M25" s="1809"/>
      <c r="N25" s="1809"/>
      <c r="O25" s="1809"/>
      <c r="P25" s="1809"/>
      <c r="Q25" s="1809"/>
      <c r="R25" s="1809"/>
      <c r="S25" s="1809"/>
      <c r="T25" s="1810"/>
      <c r="U25" s="1112"/>
      <c r="V25" s="1112"/>
      <c r="W25" s="1112"/>
      <c r="X25" s="1112"/>
      <c r="Y25" s="1112"/>
      <c r="Z25" s="1112"/>
      <c r="AA25" s="1112"/>
      <c r="AB25" s="1112"/>
      <c r="AC25" s="1112"/>
      <c r="AD25" s="1112"/>
      <c r="AE25" s="1112"/>
      <c r="AF25" s="1112"/>
      <c r="AG25" s="1112"/>
      <c r="AL25" s="1110"/>
      <c r="AP25" s="906">
        <f>他の建築主入力!S11</f>
        <v>0</v>
      </c>
      <c r="AQ25" s="906"/>
    </row>
    <row r="26" spans="1:43" ht="20.149999999999999" customHeight="1">
      <c r="A26" s="1109"/>
      <c r="D26" s="1811" t="s">
        <v>2944</v>
      </c>
      <c r="E26" s="1811"/>
      <c r="F26" s="1811"/>
      <c r="G26" s="1811"/>
      <c r="H26" s="1811"/>
      <c r="I26" s="1808" t="str">
        <f>項目一覧!$C$61</f>
        <v/>
      </c>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10"/>
      <c r="AL26" s="1110"/>
      <c r="AN26" s="1113" t="s">
        <v>2946</v>
      </c>
      <c r="AP26" s="906">
        <f>他の建築主入力!S16</f>
        <v>0</v>
      </c>
      <c r="AQ26" s="906"/>
    </row>
    <row r="27" spans="1:43" ht="20.149999999999999" customHeight="1">
      <c r="A27" s="1109"/>
      <c r="D27" s="1811" t="s">
        <v>2503</v>
      </c>
      <c r="E27" s="1811"/>
      <c r="F27" s="1811"/>
      <c r="G27" s="1811"/>
      <c r="H27" s="1811"/>
      <c r="I27" s="1824" t="str">
        <f>項目一覧!$C$62</f>
        <v/>
      </c>
      <c r="J27" s="1825"/>
      <c r="K27" s="1825"/>
      <c r="L27" s="1825"/>
      <c r="M27" s="1825"/>
      <c r="N27" s="1825"/>
      <c r="O27" s="1825"/>
      <c r="P27" s="1825"/>
      <c r="Q27" s="1825"/>
      <c r="R27" s="1825"/>
      <c r="S27" s="1825"/>
      <c r="T27" s="1825"/>
      <c r="U27" s="1825"/>
      <c r="V27" s="1825"/>
      <c r="W27" s="1825"/>
      <c r="X27" s="1825"/>
      <c r="Y27" s="1825"/>
      <c r="Z27" s="1826"/>
      <c r="AA27" s="1116"/>
      <c r="AB27" s="1112"/>
      <c r="AC27" s="1112"/>
      <c r="AD27" s="1112"/>
      <c r="AE27" s="1112"/>
      <c r="AF27" s="1112"/>
      <c r="AG27" s="1112"/>
      <c r="AL27" s="1110"/>
      <c r="AP27" s="906">
        <f>他の建築主入力!S17</f>
        <v>0</v>
      </c>
      <c r="AQ27" s="906"/>
    </row>
    <row r="28" spans="1:43" ht="20.149999999999999" customHeight="1">
      <c r="A28" s="1109"/>
      <c r="D28" s="1805" t="s">
        <v>3326</v>
      </c>
      <c r="E28" s="1806"/>
      <c r="F28" s="1806"/>
      <c r="G28" s="1806"/>
      <c r="H28" s="1806"/>
      <c r="I28" s="1806"/>
      <c r="J28" s="1806"/>
      <c r="K28" s="1821"/>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3"/>
      <c r="AL28" s="1110"/>
      <c r="AP28" s="906">
        <f>他の建築主入力!S18</f>
        <v>0</v>
      </c>
      <c r="AQ28" s="906"/>
    </row>
    <row r="29" spans="1:43" ht="20.149999999999999" customHeight="1">
      <c r="A29" s="1109"/>
      <c r="D29" s="1805" t="s">
        <v>3325</v>
      </c>
      <c r="E29" s="1806"/>
      <c r="F29" s="1806"/>
      <c r="G29" s="1806"/>
      <c r="H29" s="1806"/>
      <c r="I29" s="1806"/>
      <c r="J29" s="1807"/>
      <c r="K29" s="1818"/>
      <c r="L29" s="1819"/>
      <c r="M29" s="1819"/>
      <c r="N29" s="1819"/>
      <c r="O29" s="1819"/>
      <c r="P29" s="1120" t="s">
        <v>3324</v>
      </c>
      <c r="Q29" s="1819"/>
      <c r="R29" s="1819"/>
      <c r="S29" s="1819"/>
      <c r="T29" s="1819"/>
      <c r="U29" s="1819"/>
      <c r="V29" s="1120" t="s">
        <v>3323</v>
      </c>
      <c r="W29" s="1819"/>
      <c r="X29" s="1819"/>
      <c r="Y29" s="1819"/>
      <c r="Z29" s="1819"/>
      <c r="AA29" s="1819"/>
      <c r="AB29" s="1820"/>
      <c r="AC29" s="1121"/>
      <c r="AD29" s="1121"/>
      <c r="AE29" s="1121"/>
      <c r="AF29" s="1121"/>
      <c r="AG29" s="1121"/>
      <c r="AH29" s="1121"/>
      <c r="AI29" s="1121"/>
      <c r="AJ29" s="1121"/>
      <c r="AL29" s="1110"/>
      <c r="AP29" s="906">
        <f>他の建築主入力!S19</f>
        <v>0</v>
      </c>
      <c r="AQ29" s="906"/>
    </row>
    <row r="30" spans="1:43" ht="3.75" customHeight="1">
      <c r="A30" s="1109"/>
      <c r="AL30" s="1110"/>
      <c r="AQ30" s="906"/>
    </row>
    <row r="31" spans="1:43" ht="18" customHeight="1">
      <c r="A31" s="1109" t="s">
        <v>3336</v>
      </c>
      <c r="AL31" s="1110"/>
      <c r="AN31" s="1113" t="s">
        <v>2947</v>
      </c>
      <c r="AP31" s="906">
        <f>他の建築主入力!S23</f>
        <v>0</v>
      </c>
    </row>
    <row r="32" spans="1:43" ht="20.149999999999999" customHeight="1">
      <c r="A32" s="1109"/>
      <c r="D32" s="1811" t="s">
        <v>3328</v>
      </c>
      <c r="E32" s="1811"/>
      <c r="F32" s="1811"/>
      <c r="G32" s="1811"/>
      <c r="H32" s="1811"/>
      <c r="I32" s="1808" t="str">
        <f>項目一覧!$C$46</f>
        <v/>
      </c>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10"/>
      <c r="AL32" s="1110"/>
      <c r="AP32" s="906">
        <f>他の建築主入力!S24</f>
        <v>0</v>
      </c>
    </row>
    <row r="33" spans="1:43" ht="20.149999999999999" customHeight="1">
      <c r="A33" s="1109"/>
      <c r="D33" s="1805" t="s">
        <v>3335</v>
      </c>
      <c r="E33" s="1806"/>
      <c r="F33" s="1806"/>
      <c r="G33" s="1806"/>
      <c r="H33" s="1806"/>
      <c r="I33" s="1806"/>
      <c r="J33" s="1806"/>
      <c r="K33" s="1806"/>
      <c r="L33" s="1806"/>
      <c r="M33" s="1806"/>
      <c r="N33" s="1806"/>
      <c r="O33" s="1807"/>
      <c r="P33" s="1808" t="str">
        <f>項目一覧!$C$50</f>
        <v/>
      </c>
      <c r="Q33" s="1809"/>
      <c r="R33" s="1809"/>
      <c r="S33" s="1809"/>
      <c r="T33" s="1809"/>
      <c r="U33" s="1809"/>
      <c r="V33" s="1809"/>
      <c r="W33" s="1809"/>
      <c r="X33" s="1809"/>
      <c r="Y33" s="1809"/>
      <c r="Z33" s="1809"/>
      <c r="AA33" s="1809"/>
      <c r="AB33" s="1809"/>
      <c r="AC33" s="1809"/>
      <c r="AD33" s="1809"/>
      <c r="AE33" s="1809"/>
      <c r="AF33" s="1809"/>
      <c r="AG33" s="1809"/>
      <c r="AH33" s="1809"/>
      <c r="AI33" s="1809"/>
      <c r="AJ33" s="1810"/>
      <c r="AL33" s="1110"/>
      <c r="AP33" s="906">
        <f>他の建築主入力!S25</f>
        <v>0</v>
      </c>
    </row>
    <row r="34" spans="1:43" ht="20.149999999999999" customHeight="1">
      <c r="A34" s="1109"/>
      <c r="D34" s="1811" t="s">
        <v>3327</v>
      </c>
      <c r="E34" s="1811"/>
      <c r="F34" s="1811"/>
      <c r="G34" s="1811"/>
      <c r="H34" s="1811"/>
      <c r="I34" s="1808" t="str">
        <f>項目一覧!$C$51</f>
        <v/>
      </c>
      <c r="J34" s="1809"/>
      <c r="K34" s="1809"/>
      <c r="L34" s="1809"/>
      <c r="M34" s="1809"/>
      <c r="N34" s="1809"/>
      <c r="O34" s="1809"/>
      <c r="P34" s="1809"/>
      <c r="Q34" s="1809"/>
      <c r="R34" s="1809"/>
      <c r="S34" s="1809"/>
      <c r="T34" s="1810"/>
      <c r="U34" s="1112"/>
      <c r="V34" s="1112"/>
      <c r="W34" s="1112"/>
      <c r="X34" s="1112"/>
      <c r="Y34" s="1112"/>
      <c r="Z34" s="1112"/>
      <c r="AA34" s="1112"/>
      <c r="AB34" s="1112"/>
      <c r="AC34" s="1112"/>
      <c r="AD34" s="1112"/>
      <c r="AE34" s="1112"/>
      <c r="AF34" s="1112"/>
      <c r="AG34" s="1112"/>
      <c r="AL34" s="1110"/>
      <c r="AP34" s="906">
        <f>他の建築主入力!S26</f>
        <v>0</v>
      </c>
    </row>
    <row r="35" spans="1:43" ht="20.149999999999999" customHeight="1">
      <c r="A35" s="1109"/>
      <c r="D35" s="1805" t="s">
        <v>3334</v>
      </c>
      <c r="E35" s="1806"/>
      <c r="F35" s="1806"/>
      <c r="G35" s="1806"/>
      <c r="H35" s="1807"/>
      <c r="I35" s="1808" t="str">
        <f>項目一覧!$C$52</f>
        <v/>
      </c>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10"/>
      <c r="AL35" s="1110"/>
      <c r="AP35" s="906">
        <f>他の建築主入力!S27</f>
        <v>0</v>
      </c>
    </row>
    <row r="36" spans="1:43" ht="20.149999999999999" customHeight="1">
      <c r="A36" s="1109"/>
      <c r="D36" s="1811" t="s">
        <v>2503</v>
      </c>
      <c r="E36" s="1811"/>
      <c r="F36" s="1811"/>
      <c r="G36" s="1811"/>
      <c r="H36" s="1811"/>
      <c r="I36" s="1824" t="str">
        <f>項目一覧!$C$53</f>
        <v/>
      </c>
      <c r="J36" s="1825"/>
      <c r="K36" s="1825"/>
      <c r="L36" s="1825"/>
      <c r="M36" s="1825"/>
      <c r="N36" s="1825"/>
      <c r="O36" s="1825"/>
      <c r="P36" s="1825"/>
      <c r="Q36" s="1825"/>
      <c r="R36" s="1825"/>
      <c r="S36" s="1825"/>
      <c r="T36" s="1825"/>
      <c r="U36" s="1825"/>
      <c r="V36" s="1825"/>
      <c r="W36" s="1825"/>
      <c r="X36" s="1825"/>
      <c r="Y36" s="1825"/>
      <c r="Z36" s="1826"/>
      <c r="AA36" s="1112"/>
      <c r="AB36" s="1112"/>
      <c r="AC36" s="1112"/>
      <c r="AD36" s="1112"/>
      <c r="AE36" s="1112"/>
      <c r="AF36" s="1112"/>
      <c r="AG36" s="1112"/>
      <c r="AL36" s="1110"/>
      <c r="AQ36" s="906"/>
    </row>
    <row r="37" spans="1:43" ht="3.75" customHeight="1">
      <c r="A37" s="1109"/>
      <c r="AL37" s="1110"/>
    </row>
    <row r="38" spans="1:43" ht="18" customHeight="1">
      <c r="A38" s="1832" t="s">
        <v>3333</v>
      </c>
      <c r="B38" s="1833"/>
      <c r="C38" s="1833"/>
      <c r="D38" s="1833"/>
      <c r="E38" s="1833"/>
      <c r="F38" s="1833"/>
      <c r="G38" s="1833"/>
      <c r="H38" s="1833"/>
      <c r="I38" s="1833"/>
      <c r="J38" s="1833"/>
      <c r="K38" s="1833"/>
      <c r="L38" s="1833"/>
      <c r="M38" s="1833"/>
      <c r="AL38" s="1110"/>
    </row>
    <row r="39" spans="1:43" ht="24.65" customHeight="1">
      <c r="A39" s="1109"/>
      <c r="C39" s="1110"/>
      <c r="D39" s="1805" t="s">
        <v>3332</v>
      </c>
      <c r="E39" s="1806"/>
      <c r="F39" s="1806"/>
      <c r="G39" s="1806"/>
      <c r="H39" s="1806"/>
      <c r="I39" s="1806"/>
      <c r="J39" s="1806"/>
      <c r="K39" s="1807"/>
      <c r="L39" s="1821"/>
      <c r="M39" s="1822"/>
      <c r="N39" s="1822"/>
      <c r="O39" s="1822" t="s">
        <v>112</v>
      </c>
      <c r="P39" s="1822"/>
      <c r="Q39" s="1822"/>
      <c r="R39" s="1822"/>
      <c r="S39" s="1822"/>
      <c r="T39" s="1822"/>
      <c r="U39" s="1822"/>
      <c r="V39" s="1822"/>
      <c r="W39" s="1822"/>
      <c r="X39" s="1822"/>
      <c r="Y39" s="1822"/>
      <c r="Z39" s="1822"/>
      <c r="AA39" s="1822"/>
      <c r="AB39" s="1822"/>
      <c r="AC39" s="1822"/>
      <c r="AD39" s="1822" t="s">
        <v>111</v>
      </c>
      <c r="AE39" s="1823"/>
      <c r="AL39" s="1110"/>
    </row>
    <row r="40" spans="1:43" ht="20.149999999999999" customHeight="1">
      <c r="A40" s="1109"/>
      <c r="C40" s="1110"/>
      <c r="D40" s="1839" t="s">
        <v>3331</v>
      </c>
      <c r="E40" s="1831"/>
      <c r="F40" s="1831"/>
      <c r="G40" s="1831"/>
      <c r="H40" s="1831"/>
      <c r="I40" s="1831"/>
      <c r="J40" s="1831"/>
      <c r="K40" s="1880"/>
      <c r="N40" s="1887"/>
      <c r="O40" s="1887"/>
      <c r="P40" s="1887"/>
      <c r="Q40" s="1887"/>
      <c r="R40" s="1104" t="s">
        <v>318</v>
      </c>
      <c r="S40" s="1809"/>
      <c r="T40" s="1809"/>
      <c r="U40" s="1809"/>
      <c r="V40" s="1809"/>
      <c r="W40" s="1104" t="s">
        <v>317</v>
      </c>
      <c r="X40" s="1809"/>
      <c r="Y40" s="1809"/>
      <c r="Z40" s="1809"/>
      <c r="AA40" s="1809"/>
      <c r="AB40" s="1104" t="s">
        <v>2463</v>
      </c>
      <c r="AC40" s="1122"/>
      <c r="AD40" s="1122"/>
      <c r="AE40" s="1123"/>
      <c r="AL40" s="1110"/>
    </row>
    <row r="41" spans="1:43" ht="20.149999999999999" customHeight="1">
      <c r="A41" s="1109"/>
      <c r="C41" s="1110"/>
      <c r="D41" s="1805" t="s">
        <v>3330</v>
      </c>
      <c r="E41" s="1806"/>
      <c r="F41" s="1806"/>
      <c r="G41" s="1806"/>
      <c r="H41" s="1806"/>
      <c r="I41" s="1806"/>
      <c r="J41" s="1806"/>
      <c r="K41" s="1807"/>
      <c r="L41" s="1808" t="s">
        <v>3345</v>
      </c>
      <c r="M41" s="1809"/>
      <c r="N41" s="1809"/>
      <c r="O41" s="1809"/>
      <c r="P41" s="1809"/>
      <c r="Q41" s="1809"/>
      <c r="R41" s="1809"/>
      <c r="S41" s="1809"/>
      <c r="T41" s="1809"/>
      <c r="U41" s="1809"/>
      <c r="V41" s="1809"/>
      <c r="W41" s="1809"/>
      <c r="X41" s="1809"/>
      <c r="Y41" s="1809"/>
      <c r="Z41" s="1809"/>
      <c r="AA41" s="1809"/>
      <c r="AB41" s="1809"/>
      <c r="AC41" s="1809"/>
      <c r="AD41" s="1809"/>
      <c r="AE41" s="1810"/>
      <c r="AF41" s="1112"/>
      <c r="AG41" s="1112"/>
      <c r="AL41" s="1110"/>
    </row>
    <row r="42" spans="1:43" ht="3.75" customHeight="1">
      <c r="A42" s="1109"/>
      <c r="AL42" s="1110"/>
    </row>
    <row r="43" spans="1:43" ht="18" customHeight="1">
      <c r="A43" s="1832" t="s">
        <v>3329</v>
      </c>
      <c r="B43" s="1833"/>
      <c r="C43" s="1833"/>
      <c r="D43" s="1833"/>
      <c r="E43" s="1833"/>
      <c r="F43" s="1833"/>
      <c r="G43" s="1833"/>
      <c r="H43" s="1833"/>
      <c r="I43" s="1833"/>
      <c r="J43" s="1833"/>
      <c r="K43" s="1833"/>
      <c r="L43" s="1833"/>
      <c r="M43" s="1833"/>
      <c r="AL43" s="1110"/>
    </row>
    <row r="44" spans="1:43" ht="20.149999999999999" customHeight="1">
      <c r="A44" s="1109"/>
      <c r="D44" s="1811" t="s">
        <v>3328</v>
      </c>
      <c r="E44" s="1811"/>
      <c r="F44" s="1811"/>
      <c r="G44" s="1811"/>
      <c r="H44" s="1811"/>
      <c r="I44" s="1808"/>
      <c r="J44" s="1809"/>
      <c r="K44" s="1809"/>
      <c r="L44" s="1809"/>
      <c r="M44" s="1809"/>
      <c r="N44" s="1809"/>
      <c r="O44" s="1809"/>
      <c r="P44" s="1809"/>
      <c r="Q44" s="1809"/>
      <c r="R44" s="1809"/>
      <c r="S44" s="1809"/>
      <c r="T44" s="1809"/>
      <c r="U44" s="1809"/>
      <c r="V44" s="1809"/>
      <c r="W44" s="1809"/>
      <c r="X44" s="1809"/>
      <c r="Y44" s="1809"/>
      <c r="Z44" s="1809"/>
      <c r="AA44" s="1809"/>
      <c r="AB44" s="1809"/>
      <c r="AC44" s="1809"/>
      <c r="AD44" s="1809"/>
      <c r="AE44" s="1809"/>
      <c r="AF44" s="1809"/>
      <c r="AG44" s="1809"/>
      <c r="AH44" s="1809"/>
      <c r="AI44" s="1809"/>
      <c r="AJ44" s="1810"/>
      <c r="AL44" s="1110"/>
    </row>
    <row r="45" spans="1:43" ht="20.149999999999999" customHeight="1">
      <c r="A45" s="1109"/>
      <c r="D45" s="1811" t="s">
        <v>2553</v>
      </c>
      <c r="E45" s="1811"/>
      <c r="F45" s="1811"/>
      <c r="G45" s="1811"/>
      <c r="H45" s="1811"/>
      <c r="I45" s="1808"/>
      <c r="J45" s="1809"/>
      <c r="K45" s="1809"/>
      <c r="L45" s="1809"/>
      <c r="M45" s="1809"/>
      <c r="N45" s="1809"/>
      <c r="O45" s="1809"/>
      <c r="P45" s="1809"/>
      <c r="Q45" s="1809"/>
      <c r="R45" s="1809"/>
      <c r="S45" s="1809"/>
      <c r="T45" s="1809"/>
      <c r="U45" s="1809"/>
      <c r="V45" s="1809"/>
      <c r="W45" s="1809"/>
      <c r="X45" s="1809"/>
      <c r="Y45" s="1809"/>
      <c r="Z45" s="1809"/>
      <c r="AA45" s="1809"/>
      <c r="AB45" s="1809"/>
      <c r="AC45" s="1809"/>
      <c r="AD45" s="1809"/>
      <c r="AE45" s="1809"/>
      <c r="AF45" s="1809"/>
      <c r="AG45" s="1809"/>
      <c r="AH45" s="1809"/>
      <c r="AI45" s="1809"/>
      <c r="AJ45" s="1810"/>
      <c r="AL45" s="1110"/>
    </row>
    <row r="46" spans="1:43" ht="20.149999999999999" customHeight="1">
      <c r="A46" s="1109"/>
      <c r="D46" s="1811" t="s">
        <v>3327</v>
      </c>
      <c r="E46" s="1811"/>
      <c r="F46" s="1811"/>
      <c r="G46" s="1811"/>
      <c r="H46" s="1811"/>
      <c r="I46" s="1808"/>
      <c r="J46" s="1809"/>
      <c r="K46" s="1809"/>
      <c r="L46" s="1809"/>
      <c r="M46" s="1809"/>
      <c r="N46" s="1124" t="s">
        <v>3323</v>
      </c>
      <c r="O46" s="1809"/>
      <c r="P46" s="1809"/>
      <c r="Q46" s="1809"/>
      <c r="R46" s="1809"/>
      <c r="S46" s="1809"/>
      <c r="T46" s="1810"/>
      <c r="U46" s="1112"/>
      <c r="V46" s="1112"/>
      <c r="W46" s="1112"/>
      <c r="X46" s="1112"/>
      <c r="Y46" s="1112"/>
      <c r="Z46" s="1112"/>
      <c r="AA46" s="1112"/>
      <c r="AB46" s="1112"/>
      <c r="AC46" s="1112"/>
      <c r="AD46" s="1112"/>
      <c r="AE46" s="1112"/>
      <c r="AF46" s="1112"/>
      <c r="AG46" s="1112"/>
      <c r="AL46" s="1110"/>
    </row>
    <row r="47" spans="1:43" ht="20.149999999999999" customHeight="1">
      <c r="A47" s="1109"/>
      <c r="D47" s="1811" t="s">
        <v>2944</v>
      </c>
      <c r="E47" s="1811"/>
      <c r="F47" s="1811"/>
      <c r="G47" s="1811"/>
      <c r="H47" s="1811"/>
      <c r="I47" s="1808"/>
      <c r="J47" s="1809"/>
      <c r="K47" s="1809"/>
      <c r="L47" s="1809"/>
      <c r="M47" s="1809"/>
      <c r="N47" s="1809"/>
      <c r="O47" s="1809"/>
      <c r="P47" s="1809"/>
      <c r="Q47" s="1809"/>
      <c r="R47" s="1809"/>
      <c r="S47" s="1809"/>
      <c r="T47" s="1809"/>
      <c r="U47" s="1809"/>
      <c r="V47" s="1809"/>
      <c r="W47" s="1809"/>
      <c r="X47" s="1809"/>
      <c r="Y47" s="1809"/>
      <c r="Z47" s="1809"/>
      <c r="AA47" s="1809"/>
      <c r="AB47" s="1809"/>
      <c r="AC47" s="1809"/>
      <c r="AD47" s="1809"/>
      <c r="AE47" s="1809"/>
      <c r="AF47" s="1809"/>
      <c r="AG47" s="1809"/>
      <c r="AH47" s="1809"/>
      <c r="AI47" s="1809"/>
      <c r="AJ47" s="1810"/>
      <c r="AL47" s="1110"/>
    </row>
    <row r="48" spans="1:43" ht="20.149999999999999" customHeight="1">
      <c r="A48" s="1109"/>
      <c r="D48" s="1811" t="s">
        <v>2503</v>
      </c>
      <c r="E48" s="1811"/>
      <c r="F48" s="1811"/>
      <c r="G48" s="1811"/>
      <c r="H48" s="1811"/>
      <c r="I48" s="1818"/>
      <c r="J48" s="1819"/>
      <c r="K48" s="1819"/>
      <c r="L48" s="1819"/>
      <c r="M48" s="1819"/>
      <c r="N48" s="1120" t="s">
        <v>3324</v>
      </c>
      <c r="O48" s="1825"/>
      <c r="P48" s="1825"/>
      <c r="Q48" s="1825"/>
      <c r="R48" s="1825"/>
      <c r="S48" s="1825"/>
      <c r="T48" s="1120" t="s">
        <v>3323</v>
      </c>
      <c r="U48" s="1825"/>
      <c r="V48" s="1825"/>
      <c r="W48" s="1825"/>
      <c r="X48" s="1825"/>
      <c r="Y48" s="1825"/>
      <c r="Z48" s="1826"/>
      <c r="AA48" s="1112"/>
      <c r="AB48" s="1112"/>
      <c r="AC48" s="1112"/>
      <c r="AD48" s="1112"/>
      <c r="AE48" s="1112"/>
      <c r="AF48" s="1112"/>
      <c r="AG48" s="1112"/>
      <c r="AL48" s="1110"/>
    </row>
    <row r="49" spans="1:39" ht="20.149999999999999" customHeight="1">
      <c r="A49" s="1109"/>
      <c r="D49" s="1805" t="s">
        <v>3326</v>
      </c>
      <c r="E49" s="1806"/>
      <c r="F49" s="1806"/>
      <c r="G49" s="1806"/>
      <c r="H49" s="1806"/>
      <c r="I49" s="1806"/>
      <c r="J49" s="1806"/>
      <c r="K49" s="1821"/>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c r="AI49" s="1822"/>
      <c r="AJ49" s="1823"/>
      <c r="AL49" s="1110"/>
    </row>
    <row r="50" spans="1:39" ht="20.149999999999999" customHeight="1">
      <c r="A50" s="1109"/>
      <c r="D50" s="1805" t="s">
        <v>3325</v>
      </c>
      <c r="E50" s="1806"/>
      <c r="F50" s="1806"/>
      <c r="G50" s="1806"/>
      <c r="H50" s="1806"/>
      <c r="I50" s="1806"/>
      <c r="J50" s="1807"/>
      <c r="K50" s="1818"/>
      <c r="L50" s="1819"/>
      <c r="M50" s="1819"/>
      <c r="N50" s="1819"/>
      <c r="O50" s="1819"/>
      <c r="P50" s="1120" t="s">
        <v>3324</v>
      </c>
      <c r="Q50" s="1819"/>
      <c r="R50" s="1819"/>
      <c r="S50" s="1819"/>
      <c r="T50" s="1819"/>
      <c r="U50" s="1819"/>
      <c r="V50" s="1120" t="s">
        <v>3323</v>
      </c>
      <c r="W50" s="1819"/>
      <c r="X50" s="1819"/>
      <c r="Y50" s="1819"/>
      <c r="Z50" s="1819"/>
      <c r="AA50" s="1819"/>
      <c r="AB50" s="1820"/>
      <c r="AC50" s="1121"/>
      <c r="AD50" s="1121"/>
      <c r="AE50" s="1121"/>
      <c r="AF50" s="1121"/>
      <c r="AG50" s="1121"/>
      <c r="AH50" s="1121"/>
      <c r="AI50" s="1121"/>
      <c r="AJ50" s="1121"/>
      <c r="AL50" s="1110"/>
    </row>
    <row r="51" spans="1:39" ht="5.25" customHeight="1">
      <c r="A51" s="1125"/>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1126"/>
      <c r="AJ51" s="1126"/>
      <c r="AK51" s="1126"/>
      <c r="AL51" s="1127"/>
    </row>
    <row r="52" spans="1:39" ht="5.25" customHeight="1"/>
    <row r="53" spans="1:39" ht="15" customHeight="1">
      <c r="A53" s="1833" t="s">
        <v>3322</v>
      </c>
      <c r="B53" s="1833"/>
      <c r="C53" s="1833"/>
      <c r="D53" s="1833"/>
      <c r="E53" s="1833"/>
      <c r="F53" s="1833"/>
      <c r="G53" s="1833"/>
      <c r="H53" s="1833"/>
      <c r="I53" s="1833"/>
      <c r="J53" s="1833"/>
      <c r="K53" s="1833"/>
      <c r="L53" s="1833"/>
      <c r="M53" s="1833"/>
    </row>
    <row r="54" spans="1:39" ht="15" customHeight="1">
      <c r="A54" s="1885"/>
      <c r="B54" s="1885"/>
      <c r="C54" s="1885"/>
      <c r="D54" s="1885"/>
      <c r="E54" s="1885"/>
      <c r="F54" s="1885"/>
      <c r="G54" s="1885"/>
      <c r="H54" s="1885"/>
      <c r="I54" s="1885"/>
      <c r="J54" s="1885"/>
      <c r="K54" s="1885"/>
      <c r="L54" s="1885"/>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121"/>
      <c r="AL54" s="1121"/>
      <c r="AM54" s="1128"/>
    </row>
    <row r="55" spans="1:39" ht="15" customHeight="1">
      <c r="A55" s="1885"/>
      <c r="B55" s="1885"/>
      <c r="C55" s="1885"/>
      <c r="D55" s="1885"/>
      <c r="E55" s="1885"/>
      <c r="F55" s="1885"/>
      <c r="G55" s="1885"/>
      <c r="H55" s="1885"/>
      <c r="I55" s="1885"/>
      <c r="J55" s="1885"/>
      <c r="K55" s="1885"/>
      <c r="L55" s="1885"/>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121"/>
      <c r="AL55" s="1121"/>
      <c r="AM55" s="1128"/>
    </row>
    <row r="56" spans="1:39" ht="15" customHeight="1">
      <c r="A56" s="1885"/>
      <c r="B56" s="1885"/>
      <c r="C56" s="1885"/>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121"/>
      <c r="AL56" s="1121"/>
      <c r="AM56" s="1128"/>
    </row>
    <row r="57" spans="1:39" ht="15" customHeight="1">
      <c r="A57" s="1817" t="s">
        <v>3321</v>
      </c>
      <c r="B57" s="1817"/>
      <c r="C57" s="1817"/>
      <c r="D57" s="1817"/>
      <c r="E57" s="1817"/>
      <c r="F57" s="1817"/>
      <c r="G57" s="1817"/>
      <c r="H57" s="1817"/>
      <c r="I57" s="1817"/>
      <c r="J57" s="1817"/>
      <c r="K57" s="1817"/>
      <c r="L57" s="1817"/>
      <c r="M57" s="1817"/>
      <c r="N57" s="1817"/>
      <c r="O57" s="1817"/>
      <c r="P57" s="1817"/>
      <c r="Q57" s="1817"/>
      <c r="R57" s="1817"/>
      <c r="S57" s="1817"/>
      <c r="T57" s="1817"/>
      <c r="U57" s="1817"/>
      <c r="V57" s="1817"/>
      <c r="W57" s="1817"/>
      <c r="X57" s="1817"/>
      <c r="Y57" s="1817"/>
      <c r="Z57" s="1817"/>
      <c r="AA57" s="1817"/>
      <c r="AB57" s="1817"/>
      <c r="AC57" s="1817"/>
      <c r="AD57" s="1817"/>
      <c r="AE57" s="1817"/>
      <c r="AF57" s="1817"/>
      <c r="AG57" s="1817"/>
      <c r="AH57" s="1817"/>
      <c r="AI57" s="1817"/>
      <c r="AJ57" s="1817"/>
      <c r="AK57" s="1129"/>
      <c r="AL57" s="1129"/>
    </row>
    <row r="58" spans="1:39" ht="4" customHeight="1">
      <c r="A58" s="1130"/>
      <c r="B58" s="1130"/>
      <c r="C58" s="1130"/>
      <c r="D58" s="1130"/>
      <c r="E58" s="1130"/>
      <c r="F58" s="1130"/>
      <c r="G58" s="1130"/>
      <c r="H58" s="1130"/>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0"/>
      <c r="AJ58" s="1130"/>
      <c r="AK58" s="1129"/>
      <c r="AL58" s="1129"/>
    </row>
    <row r="59" spans="1:39" ht="4" customHeight="1">
      <c r="A59" s="1131"/>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3"/>
    </row>
    <row r="60" spans="1:39" ht="18" customHeight="1">
      <c r="A60" s="1832" t="s">
        <v>3320</v>
      </c>
      <c r="B60" s="1833"/>
      <c r="C60" s="1833"/>
      <c r="D60" s="1833"/>
      <c r="E60" s="1833"/>
      <c r="F60" s="1833"/>
      <c r="G60" s="1833"/>
      <c r="H60" s="1833"/>
      <c r="I60" s="1833"/>
      <c r="J60" s="1833"/>
      <c r="K60" s="1833"/>
      <c r="L60" s="1833"/>
      <c r="M60" s="1833"/>
      <c r="N60" s="1833"/>
      <c r="O60" s="1833"/>
      <c r="AL60" s="1110"/>
    </row>
    <row r="61" spans="1:39" ht="23.15" customHeight="1">
      <c r="A61" s="1109"/>
      <c r="B61" s="1805" t="s">
        <v>3319</v>
      </c>
      <c r="C61" s="1806"/>
      <c r="D61" s="1806"/>
      <c r="E61" s="1806"/>
      <c r="F61" s="1806"/>
      <c r="G61" s="1806"/>
      <c r="H61" s="1806"/>
      <c r="I61" s="1806"/>
      <c r="J61" s="1827" t="str">
        <f>IF(項目一覧!$C$155="","　　　　　年　　　　月　　　　日",項目一覧!$C$155)</f>
        <v>　　　　　年　　　　月　　　　日</v>
      </c>
      <c r="K61" s="1828"/>
      <c r="L61" s="1828"/>
      <c r="M61" s="1828"/>
      <c r="N61" s="1828"/>
      <c r="O61" s="1828"/>
      <c r="P61" s="1828"/>
      <c r="Q61" s="1828"/>
      <c r="R61" s="1828"/>
      <c r="S61" s="1828"/>
      <c r="T61" s="1828"/>
      <c r="U61" s="1828"/>
      <c r="V61" s="1828"/>
      <c r="W61" s="1828"/>
      <c r="X61" s="1828"/>
      <c r="Y61" s="1829"/>
      <c r="AL61" s="1110"/>
      <c r="AM61" s="1104" t="str">
        <f>IF(OR(J61="",Q61="",U61=""),"未入力","")</f>
        <v>未入力</v>
      </c>
    </row>
    <row r="62" spans="1:39" ht="23.15" customHeight="1">
      <c r="A62" s="1109"/>
      <c r="B62" s="1839" t="s">
        <v>3318</v>
      </c>
      <c r="C62" s="1831"/>
      <c r="D62" s="1831"/>
      <c r="E62" s="1831"/>
      <c r="F62" s="1831"/>
      <c r="G62" s="1831"/>
      <c r="H62" s="1831"/>
      <c r="I62" s="1831"/>
      <c r="J62" s="1827" t="str">
        <f>IF(項目一覧!$C$156="","　　　　　年　　　　月　　　　日",項目一覧!$C$156)</f>
        <v>　　　　　年　　　　月　　　　日</v>
      </c>
      <c r="K62" s="1828"/>
      <c r="L62" s="1828"/>
      <c r="M62" s="1828"/>
      <c r="N62" s="1828"/>
      <c r="O62" s="1828"/>
      <c r="P62" s="1828"/>
      <c r="Q62" s="1828"/>
      <c r="R62" s="1828"/>
      <c r="S62" s="1828"/>
      <c r="T62" s="1828"/>
      <c r="U62" s="1828"/>
      <c r="V62" s="1828"/>
      <c r="W62" s="1828"/>
      <c r="X62" s="1828"/>
      <c r="Y62" s="1829"/>
      <c r="AL62" s="1110"/>
      <c r="AM62" s="1104" t="str">
        <f>IF(OR(J62="",Q62="",U62=""),"未入力","")</f>
        <v>未入力</v>
      </c>
    </row>
    <row r="63" spans="1:39" ht="4" customHeight="1">
      <c r="A63" s="1109"/>
      <c r="AL63" s="1110"/>
    </row>
    <row r="64" spans="1:39" ht="4" customHeight="1">
      <c r="A64" s="1109"/>
      <c r="AL64" s="1110"/>
    </row>
    <row r="65" spans="1:44" ht="18" customHeight="1">
      <c r="A65" s="1832" t="s">
        <v>3317</v>
      </c>
      <c r="B65" s="1833"/>
      <c r="C65" s="1833"/>
      <c r="D65" s="1833"/>
      <c r="E65" s="1833"/>
      <c r="F65" s="1833"/>
      <c r="AL65" s="1110"/>
    </row>
    <row r="66" spans="1:44" ht="17.5" customHeight="1">
      <c r="A66" s="1109"/>
      <c r="B66" s="1834" t="s">
        <v>3316</v>
      </c>
      <c r="C66" s="1835"/>
      <c r="D66" s="1835"/>
      <c r="E66" s="1835"/>
      <c r="F66" s="1835"/>
      <c r="G66" s="1835"/>
      <c r="H66" s="1835"/>
      <c r="I66" s="1857"/>
      <c r="J66" s="1134"/>
      <c r="K66" s="1107" t="s">
        <v>3315</v>
      </c>
      <c r="L66" s="1107"/>
      <c r="M66" s="1107"/>
      <c r="N66" s="1107"/>
      <c r="O66" s="1107"/>
      <c r="P66" s="1107"/>
      <c r="Q66" s="1107"/>
      <c r="R66" s="1107"/>
      <c r="S66" s="1107" t="s">
        <v>3314</v>
      </c>
      <c r="T66" s="1107"/>
      <c r="U66" s="1107"/>
      <c r="V66" s="1107"/>
      <c r="W66" s="1107"/>
      <c r="X66" s="1107"/>
      <c r="Y66" s="1107"/>
      <c r="Z66" s="1107"/>
      <c r="AA66" s="1107"/>
      <c r="AB66" s="1107"/>
      <c r="AC66" s="1107" t="s">
        <v>3313</v>
      </c>
      <c r="AD66" s="1107"/>
      <c r="AE66" s="1107"/>
      <c r="AF66" s="1107"/>
      <c r="AG66" s="1107"/>
      <c r="AH66" s="1107"/>
      <c r="AI66" s="1107"/>
      <c r="AJ66" s="1108"/>
      <c r="AL66" s="1110"/>
      <c r="AM66" s="1104" t="str">
        <f>IF(COUNTIF(AN66:AP67,TRUE)&gt;1,"複数選択",IF(COUNTIF(AN66:AP67,TRUE)=0,"未入力",""))</f>
        <v>未入力</v>
      </c>
      <c r="AN66" s="1135" t="b">
        <v>0</v>
      </c>
      <c r="AO66" s="1135" t="b">
        <v>0</v>
      </c>
      <c r="AP66" s="1135" t="b">
        <v>0</v>
      </c>
    </row>
    <row r="67" spans="1:44" ht="17.5" customHeight="1">
      <c r="A67" s="1109"/>
      <c r="B67" s="1836"/>
      <c r="C67" s="1837"/>
      <c r="D67" s="1837"/>
      <c r="E67" s="1837"/>
      <c r="F67" s="1837"/>
      <c r="G67" s="1837"/>
      <c r="H67" s="1837"/>
      <c r="I67" s="1886"/>
      <c r="J67" s="1125"/>
      <c r="K67" s="1126" t="s">
        <v>3312</v>
      </c>
      <c r="L67" s="1126"/>
      <c r="M67" s="1126"/>
      <c r="N67" s="1126"/>
      <c r="O67" s="1126"/>
      <c r="P67" s="1126"/>
      <c r="Q67" s="1126"/>
      <c r="R67" s="1126"/>
      <c r="S67" s="1126" t="s">
        <v>3311</v>
      </c>
      <c r="T67" s="1126"/>
      <c r="U67" s="1137"/>
      <c r="V67" s="1137"/>
      <c r="W67" s="1137"/>
      <c r="X67" s="1137"/>
      <c r="Y67" s="1126"/>
      <c r="Z67" s="1126"/>
      <c r="AA67" s="1126"/>
      <c r="AB67" s="1126"/>
      <c r="AC67" s="1126" t="s">
        <v>3310</v>
      </c>
      <c r="AD67" s="1126"/>
      <c r="AE67" s="1126"/>
      <c r="AF67" s="1126"/>
      <c r="AG67" s="1126"/>
      <c r="AH67" s="1126"/>
      <c r="AI67" s="1126"/>
      <c r="AJ67" s="1127"/>
      <c r="AL67" s="1110"/>
      <c r="AN67" s="1135" t="b">
        <v>0</v>
      </c>
      <c r="AO67" s="1135" t="b">
        <v>0</v>
      </c>
      <c r="AP67" s="1135" t="b">
        <v>0</v>
      </c>
    </row>
    <row r="68" spans="1:44" ht="17.5" customHeight="1">
      <c r="A68" s="1109"/>
      <c r="B68" s="1840" t="s">
        <v>3309</v>
      </c>
      <c r="C68" s="1863"/>
      <c r="D68" s="1863"/>
      <c r="E68" s="1863"/>
      <c r="F68" s="1863"/>
      <c r="G68" s="1863"/>
      <c r="H68" s="1863"/>
      <c r="I68" s="1864"/>
      <c r="J68" s="1134"/>
      <c r="K68" s="1107" t="s">
        <v>3308</v>
      </c>
      <c r="L68" s="1107"/>
      <c r="M68" s="1134"/>
      <c r="N68" s="1107"/>
      <c r="O68" s="1107"/>
      <c r="P68" s="1107"/>
      <c r="Q68" s="1107"/>
      <c r="R68" s="1107"/>
      <c r="T68" s="1107"/>
      <c r="U68" s="1107"/>
      <c r="V68" s="1107" t="s">
        <v>3307</v>
      </c>
      <c r="X68" s="1107"/>
      <c r="Y68" s="1107"/>
      <c r="Z68" s="1107"/>
      <c r="AA68" s="1107"/>
      <c r="AB68" s="1107"/>
      <c r="AC68" s="1107"/>
      <c r="AD68" s="1107"/>
      <c r="AE68" s="1107"/>
      <c r="AF68" s="1107"/>
      <c r="AG68" s="1107"/>
      <c r="AH68" s="1107"/>
      <c r="AI68" s="1107"/>
      <c r="AJ68" s="1108"/>
      <c r="AL68" s="1110"/>
      <c r="AM68" s="1104" t="str">
        <f>IF(AN67=FALSE,"",IF(COUNTIF(AN68:AP70,TRUE)&gt;1,"複数選択",IF(COUNTIF(AN68:AP70,TRUE)=0,"未入力","")))</f>
        <v/>
      </c>
      <c r="AN68" s="1135" t="b">
        <v>1</v>
      </c>
      <c r="AO68" s="1135" t="b">
        <v>0</v>
      </c>
    </row>
    <row r="69" spans="1:44" ht="17.5" customHeight="1">
      <c r="A69" s="1109"/>
      <c r="B69" s="1868"/>
      <c r="C69" s="1869"/>
      <c r="D69" s="1869"/>
      <c r="E69" s="1869"/>
      <c r="F69" s="1869"/>
      <c r="G69" s="1869"/>
      <c r="H69" s="1869"/>
      <c r="I69" s="1870"/>
      <c r="J69" s="1125"/>
      <c r="K69" s="1126" t="s">
        <v>3306</v>
      </c>
      <c r="L69" s="1126"/>
      <c r="M69" s="1125"/>
      <c r="N69" s="1126"/>
      <c r="O69" s="1126"/>
      <c r="P69" s="1126"/>
      <c r="Q69" s="1126"/>
      <c r="R69" s="1126"/>
      <c r="S69" s="1126"/>
      <c r="T69" s="1126"/>
      <c r="U69" s="1126"/>
      <c r="V69" s="1126" t="s">
        <v>3305</v>
      </c>
      <c r="W69" s="1126"/>
      <c r="X69" s="1126"/>
      <c r="Y69" s="1126"/>
      <c r="Z69" s="1126"/>
      <c r="AA69" s="1126"/>
      <c r="AB69" s="1126"/>
      <c r="AC69" s="1126"/>
      <c r="AD69" s="1126"/>
      <c r="AE69" s="1126"/>
      <c r="AF69" s="1126" t="s">
        <v>3304</v>
      </c>
      <c r="AG69" s="1126"/>
      <c r="AH69" s="1126"/>
      <c r="AI69" s="1126"/>
      <c r="AJ69" s="1127"/>
      <c r="AL69" s="1110"/>
      <c r="AN69" s="1135" t="b">
        <v>0</v>
      </c>
    </row>
    <row r="70" spans="1:44" ht="2.25" customHeight="1">
      <c r="A70" s="1109"/>
      <c r="AL70" s="1110"/>
    </row>
    <row r="71" spans="1:44" ht="1.5" customHeight="1">
      <c r="A71" s="1109"/>
      <c r="AL71" s="1110"/>
    </row>
    <row r="72" spans="1:44" ht="18" customHeight="1">
      <c r="A72" s="1109" t="s">
        <v>3303</v>
      </c>
      <c r="I72" s="1817"/>
      <c r="J72" s="1817"/>
      <c r="K72" s="1817"/>
      <c r="L72" s="1817"/>
      <c r="M72" s="1817"/>
      <c r="N72" s="1817"/>
      <c r="R72" s="1817"/>
      <c r="S72" s="1817"/>
      <c r="T72" s="1817"/>
      <c r="U72" s="1817"/>
      <c r="V72" s="1817"/>
      <c r="W72" s="1817"/>
      <c r="AL72" s="1110"/>
    </row>
    <row r="73" spans="1:44" ht="39" customHeight="1">
      <c r="A73" s="1109"/>
      <c r="B73" s="1805" t="s">
        <v>3302</v>
      </c>
      <c r="C73" s="1806"/>
      <c r="D73" s="1806"/>
      <c r="E73" s="1806"/>
      <c r="F73" s="1806"/>
      <c r="G73" s="1806"/>
      <c r="H73" s="1806"/>
      <c r="I73" s="1807"/>
      <c r="J73" s="1800" t="str">
        <f>IF(項目一覧!$C$69=0,"",IF(項目一覧!$C$71=0,項目一覧!$C$69&amp;項目一覧!$C$70,項目一覧!$C$69&amp;項目一覧!$C$70&amp;項目一覧!$C$71))</f>
        <v/>
      </c>
      <c r="K73" s="1801"/>
      <c r="L73" s="1801"/>
      <c r="M73" s="1801"/>
      <c r="N73" s="1801"/>
      <c r="O73" s="1801"/>
      <c r="P73" s="1801"/>
      <c r="Q73" s="1801"/>
      <c r="R73" s="1801"/>
      <c r="S73" s="1801"/>
      <c r="T73" s="1801"/>
      <c r="U73" s="1801"/>
      <c r="V73" s="1801"/>
      <c r="W73" s="1801"/>
      <c r="X73" s="1801"/>
      <c r="Y73" s="1801"/>
      <c r="Z73" s="1801"/>
      <c r="AA73" s="1801"/>
      <c r="AB73" s="1801"/>
      <c r="AC73" s="1801"/>
      <c r="AD73" s="1801"/>
      <c r="AE73" s="1801"/>
      <c r="AF73" s="1801"/>
      <c r="AG73" s="1801"/>
      <c r="AH73" s="1801"/>
      <c r="AI73" s="1801"/>
      <c r="AJ73" s="1802"/>
      <c r="AL73" s="1110"/>
      <c r="AM73" s="1104" t="str">
        <f>IF(OR(H73="",O73="",U73=""),"未入力（地番まで）","")</f>
        <v>未入力（地番まで）</v>
      </c>
    </row>
    <row r="74" spans="1:44" ht="17.5" customHeight="1">
      <c r="A74" s="1109"/>
      <c r="B74" s="1834" t="s">
        <v>3301</v>
      </c>
      <c r="C74" s="1835"/>
      <c r="D74" s="1835"/>
      <c r="E74" s="1835"/>
      <c r="F74" s="1835"/>
      <c r="G74" s="1835"/>
      <c r="H74" s="1835"/>
      <c r="I74" s="1835"/>
      <c r="J74" s="1134"/>
      <c r="K74" s="1106" t="s">
        <v>3300</v>
      </c>
      <c r="L74" s="1106"/>
      <c r="M74" s="1106"/>
      <c r="N74" s="1106"/>
      <c r="O74" s="1106"/>
      <c r="P74" s="1106"/>
      <c r="Q74" s="1107"/>
      <c r="R74" s="1107"/>
      <c r="T74" s="1106"/>
      <c r="U74" s="1106"/>
      <c r="V74" s="1106"/>
      <c r="W74" s="1106"/>
      <c r="X74" s="1106"/>
      <c r="Y74" s="1106"/>
      <c r="Z74" s="1106"/>
      <c r="AA74" s="1106" t="s">
        <v>3299</v>
      </c>
      <c r="AB74" s="1107"/>
      <c r="AC74" s="1107"/>
      <c r="AD74" s="1107"/>
      <c r="AE74" s="1107"/>
      <c r="AF74" s="1107"/>
      <c r="AG74" s="1107"/>
      <c r="AH74" s="1107"/>
      <c r="AI74" s="1107"/>
      <c r="AJ74" s="1108"/>
      <c r="AL74" s="1110"/>
      <c r="AM74" s="1104" t="str">
        <f>IF(COUNTIF(AN74:AP77,TRUE)&gt;1,"複数選択",IF(COUNTIF(AN74:AP77,TRUE)=0,"未入力",""))</f>
        <v>未入力</v>
      </c>
      <c r="AN74" s="1135" t="b">
        <v>0</v>
      </c>
      <c r="AO74" s="1135" t="b">
        <v>0</v>
      </c>
    </row>
    <row r="75" spans="1:44" ht="17.5" customHeight="1">
      <c r="A75" s="1109"/>
      <c r="B75" s="1832"/>
      <c r="C75" s="1833"/>
      <c r="D75" s="1833"/>
      <c r="E75" s="1833"/>
      <c r="F75" s="1833"/>
      <c r="G75" s="1833"/>
      <c r="H75" s="1833"/>
      <c r="I75" s="1833"/>
      <c r="J75" s="1109"/>
      <c r="K75" s="1104" t="s">
        <v>3298</v>
      </c>
      <c r="AA75" s="1105" t="s">
        <v>3297</v>
      </c>
      <c r="AB75" s="1105"/>
      <c r="AC75" s="1105"/>
      <c r="AD75" s="1105"/>
      <c r="AE75" s="1105"/>
      <c r="AF75" s="1105"/>
      <c r="AJ75" s="1110"/>
      <c r="AL75" s="1110"/>
      <c r="AN75" s="1135" t="b">
        <v>0</v>
      </c>
      <c r="AO75" s="1135" t="b">
        <v>0</v>
      </c>
    </row>
    <row r="76" spans="1:44" ht="17.5" customHeight="1">
      <c r="A76" s="1109"/>
      <c r="B76" s="1836"/>
      <c r="C76" s="1837"/>
      <c r="D76" s="1837"/>
      <c r="E76" s="1837"/>
      <c r="F76" s="1837"/>
      <c r="G76" s="1837"/>
      <c r="H76" s="1837"/>
      <c r="I76" s="1837"/>
      <c r="J76" s="1125"/>
      <c r="K76" s="1115" t="s">
        <v>3296</v>
      </c>
      <c r="L76" s="1115"/>
      <c r="M76" s="1115"/>
      <c r="N76" s="1115"/>
      <c r="O76" s="1115"/>
      <c r="P76" s="1115"/>
      <c r="Q76" s="1115"/>
      <c r="R76" s="1115"/>
      <c r="S76" s="1115"/>
      <c r="T76" s="1115"/>
      <c r="U76" s="1115"/>
      <c r="V76" s="1115"/>
      <c r="W76" s="1115"/>
      <c r="X76" s="1115"/>
      <c r="Y76" s="1115"/>
      <c r="Z76" s="1115"/>
      <c r="AA76" s="1115"/>
      <c r="AB76" s="1115"/>
      <c r="AC76" s="1115"/>
      <c r="AD76" s="1126"/>
      <c r="AE76" s="1126"/>
      <c r="AF76" s="1126"/>
      <c r="AG76" s="1126"/>
      <c r="AH76" s="1126"/>
      <c r="AI76" s="1126"/>
      <c r="AJ76" s="1127"/>
      <c r="AL76" s="1110"/>
      <c r="AN76" s="1135" t="b">
        <v>0</v>
      </c>
      <c r="AO76" s="1135"/>
    </row>
    <row r="77" spans="1:44" ht="4" customHeight="1">
      <c r="A77" s="1109"/>
      <c r="AL77" s="1110"/>
    </row>
    <row r="78" spans="1:44" ht="4" customHeight="1">
      <c r="A78" s="1109"/>
      <c r="AL78" s="1110"/>
    </row>
    <row r="79" spans="1:44" ht="17.5" customHeight="1">
      <c r="A79" s="1109" t="s">
        <v>3295</v>
      </c>
      <c r="I79" s="1110"/>
      <c r="J79" s="1139"/>
      <c r="K79" s="1114" t="s">
        <v>3294</v>
      </c>
      <c r="L79" s="1114"/>
      <c r="M79" s="1114"/>
      <c r="N79" s="1114"/>
      <c r="O79" s="1122"/>
      <c r="P79" s="1114" t="s">
        <v>3293</v>
      </c>
      <c r="Q79" s="1114"/>
      <c r="R79" s="1114"/>
      <c r="S79" s="1114"/>
      <c r="T79" s="1122"/>
      <c r="U79" s="1114" t="s">
        <v>3292</v>
      </c>
      <c r="V79" s="1114"/>
      <c r="W79" s="1114"/>
      <c r="X79" s="1114"/>
      <c r="Y79" s="1122"/>
      <c r="Z79" s="1114" t="s">
        <v>3291</v>
      </c>
      <c r="AA79" s="1114"/>
      <c r="AB79" s="1114"/>
      <c r="AC79" s="1114"/>
      <c r="AD79" s="1123"/>
      <c r="AL79" s="1110"/>
      <c r="AM79" s="1104" t="str">
        <f>IF(COUNTIF(AN79:AQ79,TRUE)&gt;1,"複数選択",IF(COUNTIF(AN79:AQ79,TRUE)=0,"未入力",""))</f>
        <v>未入力</v>
      </c>
      <c r="AN79" s="1135" t="b">
        <v>0</v>
      </c>
      <c r="AO79" s="1135" t="b">
        <v>0</v>
      </c>
      <c r="AP79" s="1135" t="b">
        <v>0</v>
      </c>
      <c r="AQ79" s="1135" t="b">
        <v>0</v>
      </c>
      <c r="AR79" s="1135"/>
    </row>
    <row r="80" spans="1:44" ht="4" customHeight="1">
      <c r="A80" s="1109"/>
      <c r="AL80" s="1110"/>
    </row>
    <row r="81" spans="1:42" ht="3.65" customHeight="1">
      <c r="A81" s="1109"/>
      <c r="AL81" s="1110"/>
    </row>
    <row r="82" spans="1:42" ht="23.15" customHeight="1">
      <c r="A82" s="1832" t="s">
        <v>3290</v>
      </c>
      <c r="B82" s="1833"/>
      <c r="C82" s="1833"/>
      <c r="D82" s="1833"/>
      <c r="E82" s="1833"/>
      <c r="F82" s="1833"/>
      <c r="G82" s="1833"/>
      <c r="H82" s="1833"/>
      <c r="I82" s="1838"/>
      <c r="J82" s="1805"/>
      <c r="K82" s="1806"/>
      <c r="L82" s="1806"/>
      <c r="M82" s="1806"/>
      <c r="N82" s="1806"/>
      <c r="O82" s="1806"/>
      <c r="P82" s="1806"/>
      <c r="Q82" s="1806"/>
      <c r="R82" s="1807"/>
      <c r="S82" s="1104" t="s">
        <v>3289</v>
      </c>
      <c r="AL82" s="1110"/>
    </row>
    <row r="83" spans="1:42" ht="5.15" customHeight="1">
      <c r="A83" s="1109"/>
      <c r="AL83" s="1110"/>
    </row>
    <row r="84" spans="1:42" ht="18" customHeight="1">
      <c r="A84" s="1832" t="s">
        <v>3288</v>
      </c>
      <c r="B84" s="1833"/>
      <c r="C84" s="1833"/>
      <c r="D84" s="1833"/>
      <c r="E84" s="1833"/>
      <c r="F84" s="1833"/>
      <c r="G84" s="1833"/>
      <c r="H84" s="1833"/>
      <c r="I84" s="1833"/>
      <c r="J84" s="1833"/>
      <c r="K84" s="1833"/>
      <c r="AL84" s="1110"/>
    </row>
    <row r="85" spans="1:42" ht="23.15" customHeight="1">
      <c r="A85" s="1109"/>
      <c r="B85" s="1803" t="s">
        <v>3270</v>
      </c>
      <c r="C85" s="1804"/>
      <c r="D85" s="1804"/>
      <c r="E85" s="1804"/>
      <c r="F85" s="1804"/>
      <c r="G85" s="1804"/>
      <c r="H85" s="1804"/>
      <c r="I85" s="1804"/>
      <c r="J85" s="1803"/>
      <c r="K85" s="1804"/>
      <c r="L85" s="1804"/>
      <c r="M85" s="1804"/>
      <c r="N85" s="1804"/>
      <c r="O85" s="1804"/>
      <c r="P85" s="1804"/>
      <c r="Q85" s="1804"/>
      <c r="R85" s="1815"/>
      <c r="S85" s="1816"/>
      <c r="T85" s="1804"/>
      <c r="U85" s="1804"/>
      <c r="V85" s="1804"/>
      <c r="W85" s="1804"/>
      <c r="X85" s="1804"/>
      <c r="Y85" s="1804"/>
      <c r="Z85" s="1804"/>
      <c r="AA85" s="1815"/>
      <c r="AB85" s="1816"/>
      <c r="AC85" s="1804"/>
      <c r="AD85" s="1804"/>
      <c r="AE85" s="1804"/>
      <c r="AF85" s="1804"/>
      <c r="AG85" s="1804"/>
      <c r="AH85" s="1804"/>
      <c r="AI85" s="1804"/>
      <c r="AJ85" s="1830"/>
      <c r="AK85" s="1143"/>
      <c r="AL85" s="1144"/>
      <c r="AM85" s="1104" t="str">
        <f>IF(COUNTA(K85,T85,AC85)=0,"未入力","")</f>
        <v>未入力</v>
      </c>
    </row>
    <row r="86" spans="1:42" ht="39" customHeight="1">
      <c r="A86" s="1109"/>
      <c r="B86" s="1805" t="s">
        <v>3287</v>
      </c>
      <c r="C86" s="1806"/>
      <c r="D86" s="1806"/>
      <c r="E86" s="1806"/>
      <c r="F86" s="1806"/>
      <c r="G86" s="1806"/>
      <c r="H86" s="1806"/>
      <c r="I86" s="1806"/>
      <c r="J86" s="1803"/>
      <c r="K86" s="1804"/>
      <c r="L86" s="1804"/>
      <c r="M86" s="1804"/>
      <c r="N86" s="1804"/>
      <c r="O86" s="1804"/>
      <c r="P86" s="1804"/>
      <c r="Q86" s="1804"/>
      <c r="R86" s="1815"/>
      <c r="S86" s="1816"/>
      <c r="T86" s="1804"/>
      <c r="U86" s="1804"/>
      <c r="V86" s="1804"/>
      <c r="W86" s="1804"/>
      <c r="X86" s="1804"/>
      <c r="Y86" s="1804"/>
      <c r="Z86" s="1804"/>
      <c r="AA86" s="1815"/>
      <c r="AB86" s="1816"/>
      <c r="AC86" s="1804"/>
      <c r="AD86" s="1804"/>
      <c r="AE86" s="1804"/>
      <c r="AF86" s="1804"/>
      <c r="AG86" s="1804"/>
      <c r="AH86" s="1804"/>
      <c r="AI86" s="1804"/>
      <c r="AJ86" s="1830"/>
      <c r="AK86" s="1143"/>
      <c r="AL86" s="1144"/>
    </row>
    <row r="87" spans="1:42" ht="23.15" customHeight="1">
      <c r="A87" s="1109"/>
      <c r="B87" s="1840" t="s">
        <v>3753</v>
      </c>
      <c r="C87" s="1835"/>
      <c r="D87" s="1835"/>
      <c r="E87" s="1835"/>
      <c r="F87" s="1835"/>
      <c r="G87" s="1835"/>
      <c r="H87" s="1835"/>
      <c r="I87" s="1835"/>
      <c r="J87" s="1803"/>
      <c r="K87" s="1804"/>
      <c r="L87" s="1804"/>
      <c r="M87" s="1804"/>
      <c r="N87" s="1804"/>
      <c r="O87" s="1804"/>
      <c r="P87" s="1804"/>
      <c r="Q87" s="1804"/>
      <c r="R87" s="1815"/>
      <c r="S87" s="1816"/>
      <c r="T87" s="1804"/>
      <c r="U87" s="1804"/>
      <c r="V87" s="1804"/>
      <c r="W87" s="1804"/>
      <c r="X87" s="1804"/>
      <c r="Y87" s="1804"/>
      <c r="Z87" s="1804"/>
      <c r="AA87" s="1815"/>
      <c r="AB87" s="1816"/>
      <c r="AC87" s="1804"/>
      <c r="AD87" s="1804"/>
      <c r="AE87" s="1804"/>
      <c r="AF87" s="1804"/>
      <c r="AG87" s="1804"/>
      <c r="AH87" s="1804"/>
      <c r="AI87" s="1804"/>
      <c r="AJ87" s="1830"/>
      <c r="AK87" s="1143"/>
      <c r="AL87" s="1144"/>
      <c r="AM87" s="1104" t="e">
        <f>#REF!&amp;#REF!&amp;#REF!</f>
        <v>#REF!</v>
      </c>
      <c r="AN87" s="1135" t="b">
        <v>0</v>
      </c>
      <c r="AO87" s="1135" t="b">
        <v>0</v>
      </c>
      <c r="AP87" s="1135" t="b">
        <v>0</v>
      </c>
    </row>
    <row r="88" spans="1:42" ht="17.149999999999999" customHeight="1">
      <c r="A88" s="1109"/>
      <c r="B88" s="1836"/>
      <c r="C88" s="1837"/>
      <c r="D88" s="1837"/>
      <c r="E88" s="1837"/>
      <c r="F88" s="1837"/>
      <c r="G88" s="1837"/>
      <c r="H88" s="1837"/>
      <c r="I88" s="1837"/>
      <c r="J88" s="1851" t="s">
        <v>3286</v>
      </c>
      <c r="K88" s="1852"/>
      <c r="L88" s="1852"/>
      <c r="M88" s="1852"/>
      <c r="N88" s="1852"/>
      <c r="O88" s="1852"/>
      <c r="P88" s="1852"/>
      <c r="Q88" s="1852"/>
      <c r="R88" s="1853"/>
      <c r="S88" s="1854" t="s">
        <v>3286</v>
      </c>
      <c r="T88" s="1852"/>
      <c r="U88" s="1852"/>
      <c r="V88" s="1852"/>
      <c r="W88" s="1852"/>
      <c r="X88" s="1852"/>
      <c r="Y88" s="1852"/>
      <c r="Z88" s="1852"/>
      <c r="AA88" s="1853"/>
      <c r="AB88" s="1854" t="s">
        <v>3286</v>
      </c>
      <c r="AC88" s="1852"/>
      <c r="AD88" s="1852"/>
      <c r="AE88" s="1852"/>
      <c r="AF88" s="1852"/>
      <c r="AG88" s="1852"/>
      <c r="AH88" s="1852"/>
      <c r="AI88" s="1852"/>
      <c r="AJ88" s="1855"/>
      <c r="AK88" s="1145"/>
      <c r="AL88" s="1144"/>
      <c r="AM88" s="1140"/>
      <c r="AN88" s="1135"/>
      <c r="AO88" s="1135"/>
      <c r="AP88" s="1135"/>
    </row>
    <row r="89" spans="1:42" ht="20.149999999999999" customHeight="1">
      <c r="A89" s="1109"/>
      <c r="B89" s="1847" t="s">
        <v>3754</v>
      </c>
      <c r="C89" s="1848"/>
      <c r="D89" s="1848"/>
      <c r="E89" s="1848"/>
      <c r="F89" s="1848"/>
      <c r="G89" s="1848"/>
      <c r="H89" s="1848"/>
      <c r="I89" s="1848"/>
      <c r="J89" s="1841"/>
      <c r="K89" s="1842"/>
      <c r="L89" s="1842"/>
      <c r="M89" s="1842"/>
      <c r="N89" s="1842"/>
      <c r="O89" s="1842"/>
      <c r="P89" s="1842"/>
      <c r="Q89" s="1842"/>
      <c r="R89" s="1843"/>
      <c r="S89" s="1898"/>
      <c r="T89" s="1842"/>
      <c r="U89" s="1842"/>
      <c r="V89" s="1842"/>
      <c r="W89" s="1842"/>
      <c r="X89" s="1842"/>
      <c r="Y89" s="1842"/>
      <c r="Z89" s="1842"/>
      <c r="AA89" s="1843"/>
      <c r="AB89" s="1898"/>
      <c r="AC89" s="1842"/>
      <c r="AD89" s="1842"/>
      <c r="AE89" s="1842"/>
      <c r="AF89" s="1842"/>
      <c r="AG89" s="1842"/>
      <c r="AH89" s="1842"/>
      <c r="AI89" s="1842"/>
      <c r="AJ89" s="1900"/>
      <c r="AK89" s="1105"/>
      <c r="AL89" s="1140"/>
      <c r="AM89" s="1110"/>
      <c r="AN89" s="1135" t="b">
        <v>0</v>
      </c>
      <c r="AO89" s="1135" t="b">
        <v>0</v>
      </c>
      <c r="AP89" s="1135" t="b">
        <v>0</v>
      </c>
    </row>
    <row r="90" spans="1:42" ht="16" customHeight="1">
      <c r="A90" s="1109"/>
      <c r="B90" s="1849"/>
      <c r="C90" s="1850"/>
      <c r="D90" s="1850"/>
      <c r="E90" s="1850"/>
      <c r="F90" s="1850"/>
      <c r="G90" s="1850"/>
      <c r="H90" s="1850"/>
      <c r="I90" s="1850"/>
      <c r="J90" s="1844"/>
      <c r="K90" s="1845"/>
      <c r="L90" s="1845"/>
      <c r="M90" s="1845"/>
      <c r="N90" s="1845"/>
      <c r="O90" s="1845"/>
      <c r="P90" s="1845"/>
      <c r="Q90" s="1845"/>
      <c r="R90" s="1846"/>
      <c r="S90" s="1899"/>
      <c r="T90" s="1845"/>
      <c r="U90" s="1845"/>
      <c r="V90" s="1845"/>
      <c r="W90" s="1845"/>
      <c r="X90" s="1845"/>
      <c r="Y90" s="1845"/>
      <c r="Z90" s="1845"/>
      <c r="AA90" s="1846"/>
      <c r="AB90" s="1899"/>
      <c r="AC90" s="1845"/>
      <c r="AD90" s="1845"/>
      <c r="AE90" s="1845"/>
      <c r="AF90" s="1845"/>
      <c r="AG90" s="1845"/>
      <c r="AH90" s="1845"/>
      <c r="AI90" s="1845"/>
      <c r="AJ90" s="1901"/>
      <c r="AK90" s="1146"/>
      <c r="AL90" s="1147"/>
      <c r="AM90" s="1110"/>
      <c r="AN90" s="1135" t="b">
        <v>0</v>
      </c>
      <c r="AO90" s="1135" t="b">
        <v>0</v>
      </c>
      <c r="AP90" s="1135" t="b">
        <v>0</v>
      </c>
    </row>
    <row r="91" spans="1:42" ht="23.15" customHeight="1">
      <c r="A91" s="1109"/>
      <c r="B91" s="1839" t="s">
        <v>3285</v>
      </c>
      <c r="C91" s="1831"/>
      <c r="D91" s="1831"/>
      <c r="E91" s="1831"/>
      <c r="F91" s="1831"/>
      <c r="G91" s="1831"/>
      <c r="H91" s="1831"/>
      <c r="I91" s="1831"/>
      <c r="J91" s="1139"/>
      <c r="K91" s="1856"/>
      <c r="L91" s="1856"/>
      <c r="M91" s="1856"/>
      <c r="N91" s="1856"/>
      <c r="O91" s="1856"/>
      <c r="P91" s="1822" t="s">
        <v>3284</v>
      </c>
      <c r="Q91" s="1822"/>
      <c r="R91" s="1148"/>
      <c r="S91" s="1149"/>
      <c r="T91" s="1856"/>
      <c r="U91" s="1856"/>
      <c r="V91" s="1856"/>
      <c r="W91" s="1856"/>
      <c r="X91" s="1856"/>
      <c r="Y91" s="1822" t="s">
        <v>3284</v>
      </c>
      <c r="Z91" s="1822"/>
      <c r="AA91" s="1148"/>
      <c r="AB91" s="1149"/>
      <c r="AC91" s="1856"/>
      <c r="AD91" s="1856"/>
      <c r="AE91" s="1856"/>
      <c r="AF91" s="1856"/>
      <c r="AG91" s="1856"/>
      <c r="AH91" s="1822" t="s">
        <v>3284</v>
      </c>
      <c r="AI91" s="1822"/>
      <c r="AJ91" s="1123"/>
      <c r="AL91" s="1110"/>
      <c r="AM91" s="1104" t="e">
        <f>#REF!</f>
        <v>#REF!</v>
      </c>
    </row>
    <row r="92" spans="1:42" ht="12" customHeight="1">
      <c r="A92" s="1109"/>
      <c r="B92" s="1840" t="s">
        <v>3283</v>
      </c>
      <c r="C92" s="1863"/>
      <c r="D92" s="1863"/>
      <c r="E92" s="1863"/>
      <c r="F92" s="1863"/>
      <c r="G92" s="1863"/>
      <c r="H92" s="1863"/>
      <c r="I92" s="1863"/>
      <c r="J92" s="1134"/>
      <c r="K92" s="1107"/>
      <c r="L92" s="1107"/>
      <c r="M92" s="1107"/>
      <c r="N92" s="1107"/>
      <c r="O92" s="1107"/>
      <c r="P92" s="1107"/>
      <c r="Q92" s="1107"/>
      <c r="R92" s="1150"/>
      <c r="S92" s="1151"/>
      <c r="T92" s="1872"/>
      <c r="U92" s="1872"/>
      <c r="V92" s="1872"/>
      <c r="W92" s="1872"/>
      <c r="X92" s="1872"/>
      <c r="Y92" s="1107"/>
      <c r="Z92" s="1107"/>
      <c r="AA92" s="1150"/>
      <c r="AB92" s="1151"/>
      <c r="AC92" s="1107"/>
      <c r="AD92" s="1107"/>
      <c r="AE92" s="1107"/>
      <c r="AF92" s="1107"/>
      <c r="AG92" s="1107"/>
      <c r="AH92" s="1107"/>
      <c r="AI92" s="1107"/>
      <c r="AJ92" s="1108"/>
      <c r="AL92" s="1110"/>
    </row>
    <row r="93" spans="1:42" ht="19" customHeight="1">
      <c r="A93" s="1109"/>
      <c r="B93" s="1868"/>
      <c r="C93" s="1869"/>
      <c r="D93" s="1869"/>
      <c r="E93" s="1869"/>
      <c r="F93" s="1869"/>
      <c r="G93" s="1869"/>
      <c r="H93" s="1869"/>
      <c r="I93" s="1869"/>
      <c r="J93" s="1125"/>
      <c r="K93" s="1871"/>
      <c r="L93" s="1871"/>
      <c r="M93" s="1871"/>
      <c r="N93" s="1871"/>
      <c r="O93" s="1871"/>
      <c r="P93" s="1845" t="s">
        <v>147</v>
      </c>
      <c r="Q93" s="1845"/>
      <c r="R93" s="1154"/>
      <c r="S93" s="1155"/>
      <c r="T93" s="1817"/>
      <c r="U93" s="1817"/>
      <c r="V93" s="1817"/>
      <c r="W93" s="1817"/>
      <c r="X93" s="1817"/>
      <c r="Y93" s="1845" t="s">
        <v>69</v>
      </c>
      <c r="Z93" s="1845"/>
      <c r="AA93" s="1154"/>
      <c r="AB93" s="1155"/>
      <c r="AC93" s="1871"/>
      <c r="AD93" s="1871"/>
      <c r="AE93" s="1871"/>
      <c r="AF93" s="1871"/>
      <c r="AG93" s="1871"/>
      <c r="AH93" s="1845" t="s">
        <v>69</v>
      </c>
      <c r="AI93" s="1845"/>
      <c r="AJ93" s="1127"/>
      <c r="AL93" s="1110"/>
      <c r="AM93" s="1104" t="e">
        <f>#REF!</f>
        <v>#REF!</v>
      </c>
    </row>
    <row r="94" spans="1:42" ht="8.5" hidden="1" customHeight="1">
      <c r="A94" s="1109"/>
      <c r="B94" s="1156"/>
      <c r="C94" s="1156"/>
      <c r="D94" s="1156"/>
      <c r="E94" s="1156"/>
      <c r="F94" s="1156"/>
      <c r="G94" s="1156"/>
      <c r="H94" s="1156"/>
      <c r="I94" s="1141"/>
      <c r="J94" s="1109"/>
      <c r="K94" s="1157"/>
      <c r="L94" s="1157"/>
      <c r="M94" s="1157"/>
      <c r="N94" s="1157"/>
      <c r="O94" s="1129"/>
      <c r="P94" s="1129"/>
      <c r="R94" s="1158"/>
      <c r="S94" s="1159"/>
      <c r="T94" s="1157"/>
      <c r="U94" s="1157"/>
      <c r="V94" s="1157"/>
      <c r="W94" s="1157"/>
      <c r="X94" s="1129"/>
      <c r="Y94" s="1129"/>
      <c r="AA94" s="1158"/>
      <c r="AB94" s="1159"/>
      <c r="AC94" s="1157"/>
      <c r="AD94" s="1157"/>
      <c r="AE94" s="1157"/>
      <c r="AF94" s="1157"/>
      <c r="AG94" s="1129"/>
      <c r="AH94" s="1129"/>
      <c r="AJ94" s="1110"/>
      <c r="AL94" s="1110"/>
    </row>
    <row r="95" spans="1:42" ht="23.15" customHeight="1">
      <c r="A95" s="1109"/>
      <c r="B95" s="1840" t="s">
        <v>3755</v>
      </c>
      <c r="C95" s="1863"/>
      <c r="D95" s="1863"/>
      <c r="E95" s="1863"/>
      <c r="F95" s="1863"/>
      <c r="G95" s="1863"/>
      <c r="H95" s="1863"/>
      <c r="I95" s="1864"/>
      <c r="J95" s="1160" t="s">
        <v>3036</v>
      </c>
      <c r="K95" s="1812" t="s">
        <v>3280</v>
      </c>
      <c r="L95" s="1813"/>
      <c r="M95" s="1814"/>
      <c r="N95" s="1873"/>
      <c r="O95" s="1873"/>
      <c r="P95" s="1873"/>
      <c r="Q95" s="1873"/>
      <c r="R95" s="1876"/>
      <c r="S95" s="1108" t="s">
        <v>3036</v>
      </c>
      <c r="T95" s="1812" t="s">
        <v>3280</v>
      </c>
      <c r="U95" s="1813"/>
      <c r="V95" s="1814"/>
      <c r="W95" s="1874"/>
      <c r="X95" s="1873"/>
      <c r="Y95" s="1873"/>
      <c r="Z95" s="1873"/>
      <c r="AA95" s="1876"/>
      <c r="AB95" s="1108" t="s">
        <v>3036</v>
      </c>
      <c r="AC95" s="1812" t="s">
        <v>3280</v>
      </c>
      <c r="AD95" s="1813"/>
      <c r="AE95" s="1814"/>
      <c r="AF95" s="1874"/>
      <c r="AG95" s="1873"/>
      <c r="AH95" s="1873"/>
      <c r="AI95" s="1873"/>
      <c r="AJ95" s="1875"/>
      <c r="AL95" s="1110"/>
    </row>
    <row r="96" spans="1:42" ht="23.15" customHeight="1">
      <c r="A96" s="1109"/>
      <c r="B96" s="1865"/>
      <c r="C96" s="1866"/>
      <c r="D96" s="1866"/>
      <c r="E96" s="1866"/>
      <c r="F96" s="1866"/>
      <c r="G96" s="1866"/>
      <c r="H96" s="1866"/>
      <c r="I96" s="1867"/>
      <c r="J96" s="1161"/>
      <c r="K96" s="1812" t="s">
        <v>3279</v>
      </c>
      <c r="L96" s="1813"/>
      <c r="M96" s="1814"/>
      <c r="N96" s="1873"/>
      <c r="O96" s="1873"/>
      <c r="P96" s="1873"/>
      <c r="Q96" s="1873"/>
      <c r="R96" s="1148" t="s">
        <v>147</v>
      </c>
      <c r="S96" s="1127"/>
      <c r="T96" s="1812" t="s">
        <v>3279</v>
      </c>
      <c r="U96" s="1813"/>
      <c r="V96" s="1813"/>
      <c r="W96" s="1821"/>
      <c r="X96" s="1822"/>
      <c r="Y96" s="1822"/>
      <c r="Z96" s="1822"/>
      <c r="AA96" s="1148" t="s">
        <v>147</v>
      </c>
      <c r="AB96" s="1127"/>
      <c r="AC96" s="1812" t="s">
        <v>3279</v>
      </c>
      <c r="AD96" s="1813"/>
      <c r="AE96" s="1813"/>
      <c r="AF96" s="1821"/>
      <c r="AG96" s="1822"/>
      <c r="AH96" s="1822"/>
      <c r="AI96" s="1822"/>
      <c r="AJ96" s="1123" t="s">
        <v>147</v>
      </c>
      <c r="AL96" s="1110"/>
    </row>
    <row r="97" spans="1:42" ht="23.15" customHeight="1">
      <c r="A97" s="1109"/>
      <c r="B97" s="1865"/>
      <c r="C97" s="1866"/>
      <c r="D97" s="1866"/>
      <c r="E97" s="1866"/>
      <c r="F97" s="1866"/>
      <c r="G97" s="1866"/>
      <c r="H97" s="1866"/>
      <c r="I97" s="1867"/>
      <c r="J97" s="1160" t="s">
        <v>3282</v>
      </c>
      <c r="K97" s="1812" t="s">
        <v>3280</v>
      </c>
      <c r="L97" s="1813"/>
      <c r="M97" s="1814"/>
      <c r="N97" s="1873"/>
      <c r="O97" s="1873"/>
      <c r="P97" s="1873"/>
      <c r="Q97" s="1873"/>
      <c r="R97" s="1876"/>
      <c r="S97" s="1108" t="s">
        <v>3282</v>
      </c>
      <c r="T97" s="1812" t="s">
        <v>3280</v>
      </c>
      <c r="U97" s="1813"/>
      <c r="V97" s="1814"/>
      <c r="W97" s="1874"/>
      <c r="X97" s="1873"/>
      <c r="Y97" s="1873"/>
      <c r="Z97" s="1873"/>
      <c r="AA97" s="1876"/>
      <c r="AB97" s="1108" t="s">
        <v>3282</v>
      </c>
      <c r="AC97" s="1812" t="s">
        <v>3280</v>
      </c>
      <c r="AD97" s="1813"/>
      <c r="AE97" s="1814"/>
      <c r="AF97" s="1874"/>
      <c r="AG97" s="1873"/>
      <c r="AH97" s="1873"/>
      <c r="AI97" s="1873"/>
      <c r="AJ97" s="1875"/>
      <c r="AL97" s="1110"/>
    </row>
    <row r="98" spans="1:42" ht="23.15" customHeight="1">
      <c r="A98" s="1109"/>
      <c r="B98" s="1865"/>
      <c r="C98" s="1866"/>
      <c r="D98" s="1866"/>
      <c r="E98" s="1866"/>
      <c r="F98" s="1866"/>
      <c r="G98" s="1866"/>
      <c r="H98" s="1866"/>
      <c r="I98" s="1867"/>
      <c r="J98" s="1161"/>
      <c r="K98" s="1812" t="s">
        <v>3279</v>
      </c>
      <c r="L98" s="1813"/>
      <c r="M98" s="1814"/>
      <c r="N98" s="1873"/>
      <c r="O98" s="1873"/>
      <c r="P98" s="1873"/>
      <c r="Q98" s="1873"/>
      <c r="R98" s="1148" t="s">
        <v>147</v>
      </c>
      <c r="S98" s="1127"/>
      <c r="T98" s="1812" t="s">
        <v>3279</v>
      </c>
      <c r="U98" s="1813"/>
      <c r="V98" s="1813"/>
      <c r="W98" s="1821"/>
      <c r="X98" s="1822"/>
      <c r="Y98" s="1822"/>
      <c r="Z98" s="1822"/>
      <c r="AA98" s="1148" t="s">
        <v>147</v>
      </c>
      <c r="AB98" s="1127"/>
      <c r="AC98" s="1812" t="s">
        <v>3279</v>
      </c>
      <c r="AD98" s="1813"/>
      <c r="AE98" s="1813"/>
      <c r="AF98" s="1821"/>
      <c r="AG98" s="1822"/>
      <c r="AH98" s="1822"/>
      <c r="AI98" s="1822"/>
      <c r="AJ98" s="1123" t="s">
        <v>147</v>
      </c>
      <c r="AL98" s="1110"/>
    </row>
    <row r="99" spans="1:42" ht="23.15" customHeight="1">
      <c r="A99" s="1109"/>
      <c r="B99" s="1865"/>
      <c r="C99" s="1866"/>
      <c r="D99" s="1866"/>
      <c r="E99" s="1866"/>
      <c r="F99" s="1866"/>
      <c r="G99" s="1866"/>
      <c r="H99" s="1866"/>
      <c r="I99" s="1867"/>
      <c r="J99" s="1134" t="s">
        <v>3281</v>
      </c>
      <c r="K99" s="1812" t="s">
        <v>3280</v>
      </c>
      <c r="L99" s="1813"/>
      <c r="M99" s="1814"/>
      <c r="N99" s="1873"/>
      <c r="O99" s="1873"/>
      <c r="P99" s="1873"/>
      <c r="Q99" s="1873"/>
      <c r="R99" s="1876"/>
      <c r="S99" s="1107" t="s">
        <v>3281</v>
      </c>
      <c r="T99" s="1812" t="s">
        <v>3280</v>
      </c>
      <c r="U99" s="1813"/>
      <c r="V99" s="1814"/>
      <c r="W99" s="1874"/>
      <c r="X99" s="1873"/>
      <c r="Y99" s="1873"/>
      <c r="Z99" s="1873"/>
      <c r="AA99" s="1876"/>
      <c r="AB99" s="1107" t="s">
        <v>3281</v>
      </c>
      <c r="AC99" s="1812" t="s">
        <v>3280</v>
      </c>
      <c r="AD99" s="1813"/>
      <c r="AE99" s="1814"/>
      <c r="AF99" s="1874"/>
      <c r="AG99" s="1873"/>
      <c r="AH99" s="1873"/>
      <c r="AI99" s="1873"/>
      <c r="AJ99" s="1875"/>
      <c r="AL99" s="1110"/>
    </row>
    <row r="100" spans="1:42" ht="23.15" customHeight="1">
      <c r="A100" s="1109"/>
      <c r="B100" s="1868"/>
      <c r="C100" s="1869"/>
      <c r="D100" s="1869"/>
      <c r="E100" s="1869"/>
      <c r="F100" s="1869"/>
      <c r="G100" s="1869"/>
      <c r="H100" s="1869"/>
      <c r="I100" s="1870"/>
      <c r="J100" s="1125"/>
      <c r="K100" s="1812" t="s">
        <v>3279</v>
      </c>
      <c r="L100" s="1813"/>
      <c r="M100" s="1814"/>
      <c r="N100" s="1822"/>
      <c r="O100" s="1822"/>
      <c r="P100" s="1822"/>
      <c r="Q100" s="1822"/>
      <c r="R100" s="1148" t="s">
        <v>147</v>
      </c>
      <c r="S100" s="1126"/>
      <c r="T100" s="1812" t="s">
        <v>3279</v>
      </c>
      <c r="U100" s="1813"/>
      <c r="V100" s="1813"/>
      <c r="W100" s="1821"/>
      <c r="X100" s="1822"/>
      <c r="Y100" s="1822"/>
      <c r="Z100" s="1822"/>
      <c r="AA100" s="1148" t="s">
        <v>147</v>
      </c>
      <c r="AB100" s="1126"/>
      <c r="AC100" s="1812" t="s">
        <v>3279</v>
      </c>
      <c r="AD100" s="1813"/>
      <c r="AE100" s="1813"/>
      <c r="AF100" s="1821"/>
      <c r="AG100" s="1822"/>
      <c r="AH100" s="1822"/>
      <c r="AI100" s="1822"/>
      <c r="AJ100" s="1123" t="s">
        <v>147</v>
      </c>
      <c r="AL100" s="1110"/>
    </row>
    <row r="101" spans="1:42" ht="23.15" customHeight="1">
      <c r="A101" s="1109"/>
      <c r="B101" s="1858" t="s">
        <v>3278</v>
      </c>
      <c r="C101" s="1848"/>
      <c r="D101" s="1848"/>
      <c r="E101" s="1848"/>
      <c r="F101" s="1848"/>
      <c r="G101" s="1848"/>
      <c r="H101" s="1848"/>
      <c r="I101" s="1848"/>
      <c r="J101" s="1139"/>
      <c r="K101" s="1856"/>
      <c r="L101" s="1856"/>
      <c r="M101" s="1856"/>
      <c r="N101" s="1856"/>
      <c r="O101" s="1856"/>
      <c r="P101" s="1822" t="s">
        <v>3277</v>
      </c>
      <c r="Q101" s="1822"/>
      <c r="R101" s="1148"/>
      <c r="S101" s="1149"/>
      <c r="T101" s="1856"/>
      <c r="U101" s="1856"/>
      <c r="V101" s="1856"/>
      <c r="W101" s="1856"/>
      <c r="X101" s="1856"/>
      <c r="Y101" s="1822" t="s">
        <v>3277</v>
      </c>
      <c r="Z101" s="1822"/>
      <c r="AA101" s="1148"/>
      <c r="AB101" s="1149"/>
      <c r="AC101" s="1856"/>
      <c r="AD101" s="1856"/>
      <c r="AE101" s="1856"/>
      <c r="AF101" s="1856"/>
      <c r="AG101" s="1856"/>
      <c r="AH101" s="1822" t="s">
        <v>3277</v>
      </c>
      <c r="AI101" s="1822"/>
      <c r="AJ101" s="1123"/>
      <c r="AL101" s="1110"/>
      <c r="AM101" s="1104" t="e">
        <f>#REF!</f>
        <v>#REF!</v>
      </c>
      <c r="AN101" s="1104" t="e">
        <f>L101/L93*10</f>
        <v>#DIV/0!</v>
      </c>
      <c r="AO101" s="1104" t="e">
        <f>U101/U92*10</f>
        <v>#DIV/0!</v>
      </c>
      <c r="AP101" s="1104" t="e">
        <f>AD101/AD93*10</f>
        <v>#DIV/0!</v>
      </c>
    </row>
    <row r="102" spans="1:42" ht="8.5" hidden="1" customHeight="1">
      <c r="A102" s="1109"/>
      <c r="B102" s="1849"/>
      <c r="C102" s="1850"/>
      <c r="D102" s="1850"/>
      <c r="E102" s="1850"/>
      <c r="F102" s="1850"/>
      <c r="G102" s="1850"/>
      <c r="H102" s="1850"/>
      <c r="I102" s="1850"/>
      <c r="J102" s="1109"/>
      <c r="K102" s="1152"/>
      <c r="L102" s="1152"/>
      <c r="M102" s="1152"/>
      <c r="N102" s="1152"/>
      <c r="O102" s="1129"/>
      <c r="P102" s="1129"/>
      <c r="R102" s="1158"/>
      <c r="S102" s="1159"/>
      <c r="T102" s="1152"/>
      <c r="U102" s="1152"/>
      <c r="V102" s="1152"/>
      <c r="W102" s="1152"/>
      <c r="X102" s="1129"/>
      <c r="Y102" s="1129"/>
      <c r="AA102" s="1158"/>
      <c r="AB102" s="1159"/>
      <c r="AC102" s="1152"/>
      <c r="AD102" s="1152"/>
      <c r="AE102" s="1152"/>
      <c r="AF102" s="1152"/>
      <c r="AG102" s="1129"/>
      <c r="AH102" s="1129"/>
      <c r="AJ102" s="1110"/>
      <c r="AL102" s="1110"/>
    </row>
    <row r="103" spans="1:42" ht="17.5" customHeight="1">
      <c r="A103" s="1162"/>
      <c r="B103" s="1860"/>
      <c r="C103" s="1861"/>
      <c r="D103" s="1861"/>
      <c r="E103" s="1861"/>
      <c r="F103" s="1861"/>
      <c r="G103" s="1861"/>
      <c r="H103" s="1861"/>
      <c r="I103" s="1861"/>
      <c r="J103" s="1125"/>
      <c r="K103" s="1153"/>
      <c r="M103" s="1153"/>
      <c r="N103" s="1163" t="s">
        <v>3276</v>
      </c>
      <c r="O103" s="1130"/>
      <c r="P103" s="1130"/>
      <c r="Q103" s="1126"/>
      <c r="R103" s="1154"/>
      <c r="S103" s="1155"/>
      <c r="T103" s="1153"/>
      <c r="V103" s="1153"/>
      <c r="W103" s="1163" t="s">
        <v>3276</v>
      </c>
      <c r="X103" s="1130"/>
      <c r="Y103" s="1130"/>
      <c r="Z103" s="1126"/>
      <c r="AA103" s="1154"/>
      <c r="AB103" s="1155"/>
      <c r="AC103" s="1153"/>
      <c r="AE103" s="1153"/>
      <c r="AF103" s="1163" t="s">
        <v>3276</v>
      </c>
      <c r="AG103" s="1130"/>
      <c r="AH103" s="1130"/>
      <c r="AI103" s="1126"/>
      <c r="AJ103" s="1127"/>
      <c r="AL103" s="1110"/>
    </row>
    <row r="104" spans="1:42" ht="11.5" customHeight="1">
      <c r="A104" s="1162"/>
      <c r="B104" s="1840" t="s">
        <v>3275</v>
      </c>
      <c r="C104" s="1863"/>
      <c r="D104" s="1863"/>
      <c r="E104" s="1863"/>
      <c r="F104" s="1863"/>
      <c r="G104" s="1863"/>
      <c r="H104" s="1863"/>
      <c r="I104" s="1863"/>
      <c r="J104" s="1134"/>
      <c r="K104" s="1164"/>
      <c r="L104" s="1164"/>
      <c r="M104" s="1164"/>
      <c r="N104" s="1164"/>
      <c r="O104" s="1164"/>
      <c r="P104" s="1164"/>
      <c r="Q104" s="1107"/>
      <c r="R104" s="1150"/>
      <c r="S104" s="1151"/>
      <c r="T104" s="1164"/>
      <c r="U104" s="1164"/>
      <c r="V104" s="1164"/>
      <c r="W104" s="1164"/>
      <c r="X104" s="1164"/>
      <c r="Y104" s="1164"/>
      <c r="Z104" s="1107"/>
      <c r="AA104" s="1150"/>
      <c r="AB104" s="1151"/>
      <c r="AC104" s="1164"/>
      <c r="AD104" s="1164"/>
      <c r="AE104" s="1164"/>
      <c r="AF104" s="1164"/>
      <c r="AG104" s="1164"/>
      <c r="AH104" s="1164"/>
      <c r="AI104" s="1107"/>
      <c r="AJ104" s="1108"/>
      <c r="AL104" s="1110"/>
      <c r="AM104" s="1104" t="e">
        <f>#REF!</f>
        <v>#REF!</v>
      </c>
    </row>
    <row r="105" spans="1:42" ht="19" customHeight="1">
      <c r="A105" s="1162"/>
      <c r="B105" s="1868"/>
      <c r="C105" s="1869"/>
      <c r="D105" s="1869"/>
      <c r="E105" s="1869"/>
      <c r="F105" s="1869"/>
      <c r="G105" s="1869"/>
      <c r="H105" s="1869"/>
      <c r="I105" s="1869"/>
      <c r="J105" s="1125"/>
      <c r="K105" s="1871"/>
      <c r="L105" s="1871"/>
      <c r="M105" s="1871"/>
      <c r="N105" s="1871"/>
      <c r="O105" s="1871"/>
      <c r="P105" s="1871" t="s">
        <v>273</v>
      </c>
      <c r="Q105" s="1871"/>
      <c r="R105" s="1154"/>
      <c r="S105" s="1155"/>
      <c r="T105" s="1871"/>
      <c r="U105" s="1871"/>
      <c r="V105" s="1871"/>
      <c r="W105" s="1871"/>
      <c r="X105" s="1871"/>
      <c r="Y105" s="1871" t="s">
        <v>273</v>
      </c>
      <c r="Z105" s="1871"/>
      <c r="AA105" s="1154"/>
      <c r="AB105" s="1155"/>
      <c r="AC105" s="1871"/>
      <c r="AD105" s="1871"/>
      <c r="AE105" s="1871"/>
      <c r="AF105" s="1871"/>
      <c r="AG105" s="1871"/>
      <c r="AH105" s="1871" t="s">
        <v>273</v>
      </c>
      <c r="AI105" s="1871"/>
      <c r="AJ105" s="1127"/>
      <c r="AL105" s="1110"/>
    </row>
    <row r="106" spans="1:42" ht="12" customHeight="1">
      <c r="A106" s="1162"/>
      <c r="B106" s="1840" t="s">
        <v>3274</v>
      </c>
      <c r="C106" s="1863"/>
      <c r="D106" s="1863"/>
      <c r="E106" s="1863"/>
      <c r="F106" s="1863"/>
      <c r="G106" s="1863"/>
      <c r="H106" s="1863"/>
      <c r="I106" s="1863"/>
      <c r="J106" s="1134"/>
      <c r="K106" s="1879"/>
      <c r="L106" s="1879"/>
      <c r="M106" s="1879"/>
      <c r="N106" s="1879"/>
      <c r="O106" s="1879"/>
      <c r="P106" s="1879"/>
      <c r="Q106" s="1107"/>
      <c r="R106" s="1150"/>
      <c r="S106" s="1151"/>
      <c r="T106" s="1879"/>
      <c r="U106" s="1879"/>
      <c r="V106" s="1879"/>
      <c r="W106" s="1879"/>
      <c r="X106" s="1879"/>
      <c r="Y106" s="1879"/>
      <c r="Z106" s="1107"/>
      <c r="AA106" s="1150"/>
      <c r="AB106" s="1151"/>
      <c r="AC106" s="1879"/>
      <c r="AD106" s="1879"/>
      <c r="AE106" s="1879"/>
      <c r="AF106" s="1879"/>
      <c r="AG106" s="1879"/>
      <c r="AH106" s="1879"/>
      <c r="AI106" s="1107"/>
      <c r="AJ106" s="1108"/>
      <c r="AL106" s="1110"/>
      <c r="AM106" s="1104" t="e">
        <f>#REF!</f>
        <v>#REF!</v>
      </c>
    </row>
    <row r="107" spans="1:42" ht="19" customHeight="1">
      <c r="A107" s="1162"/>
      <c r="B107" s="1868"/>
      <c r="C107" s="1869"/>
      <c r="D107" s="1869"/>
      <c r="E107" s="1869"/>
      <c r="F107" s="1869"/>
      <c r="G107" s="1869"/>
      <c r="H107" s="1869"/>
      <c r="I107" s="1869"/>
      <c r="J107" s="1125"/>
      <c r="K107" s="1126" t="s">
        <v>331</v>
      </c>
      <c r="L107" s="1126"/>
      <c r="M107" s="1871"/>
      <c r="N107" s="1871"/>
      <c r="O107" s="1871"/>
      <c r="P107" s="1871" t="s">
        <v>273</v>
      </c>
      <c r="Q107" s="1871"/>
      <c r="R107" s="1154"/>
      <c r="S107" s="1155"/>
      <c r="T107" s="1126" t="s">
        <v>331</v>
      </c>
      <c r="U107" s="1126"/>
      <c r="V107" s="1871"/>
      <c r="W107" s="1871"/>
      <c r="X107" s="1871"/>
      <c r="Y107" s="1871" t="s">
        <v>273</v>
      </c>
      <c r="Z107" s="1871"/>
      <c r="AA107" s="1154"/>
      <c r="AB107" s="1155"/>
      <c r="AC107" s="1126" t="s">
        <v>331</v>
      </c>
      <c r="AD107" s="1126"/>
      <c r="AE107" s="1871"/>
      <c r="AF107" s="1871"/>
      <c r="AG107" s="1871"/>
      <c r="AH107" s="1871" t="s">
        <v>273</v>
      </c>
      <c r="AI107" s="1871"/>
      <c r="AJ107" s="1127"/>
      <c r="AL107" s="1110"/>
    </row>
    <row r="108" spans="1:42" ht="4" customHeight="1">
      <c r="A108" s="1162"/>
      <c r="AL108" s="1110"/>
    </row>
    <row r="109" spans="1:42" ht="4" customHeight="1">
      <c r="A109" s="1162"/>
      <c r="AL109" s="1110"/>
    </row>
    <row r="110" spans="1:42" ht="23.15" customHeight="1">
      <c r="A110" s="1881" t="s">
        <v>3273</v>
      </c>
      <c r="B110" s="1817"/>
      <c r="C110" s="1817"/>
      <c r="D110" s="1817"/>
      <c r="E110" s="1817"/>
      <c r="F110" s="1817"/>
      <c r="G110" s="1817"/>
      <c r="H110" s="1817"/>
      <c r="I110" s="1817"/>
      <c r="J110" s="1817"/>
      <c r="K110" s="1817"/>
      <c r="L110" s="1817"/>
      <c r="M110" s="1817"/>
      <c r="N110" s="1817"/>
      <c r="O110" s="1817"/>
      <c r="R110" s="1165"/>
      <c r="S110" s="1166"/>
      <c r="T110" s="1799"/>
      <c r="U110" s="1799"/>
      <c r="V110" s="1799"/>
      <c r="W110" s="1799"/>
      <c r="X110" s="1799"/>
      <c r="Y110" s="1799"/>
      <c r="Z110" s="1166"/>
      <c r="AA110" s="1117" t="s">
        <v>147</v>
      </c>
      <c r="AB110" s="1118"/>
      <c r="AC110" s="1167"/>
      <c r="AD110" s="1167"/>
      <c r="AL110" s="1110"/>
      <c r="AM110" s="1104" t="str">
        <f>IF(AND($AN$79=TRUE,R110=""),"未入力",IF(AND($AN$79=FALSE,R110&lt;&gt;""),"入力不要",""))</f>
        <v/>
      </c>
    </row>
    <row r="111" spans="1:42" ht="2.5" customHeight="1">
      <c r="A111" s="1125"/>
      <c r="B111" s="1126"/>
      <c r="C111" s="1126"/>
      <c r="D111" s="1126"/>
      <c r="E111" s="1126"/>
      <c r="F111" s="1126"/>
      <c r="G111" s="1126"/>
      <c r="H111" s="1126"/>
      <c r="I111" s="1126"/>
      <c r="J111" s="1126"/>
      <c r="K111" s="1126"/>
      <c r="L111" s="1126"/>
      <c r="M111" s="1126"/>
      <c r="N111" s="1126"/>
      <c r="O111" s="1126"/>
      <c r="P111" s="1126"/>
      <c r="Q111" s="1126"/>
      <c r="R111" s="1126"/>
      <c r="S111" s="1126"/>
      <c r="T111" s="1126"/>
      <c r="U111" s="1126"/>
      <c r="V111" s="1126"/>
      <c r="W111" s="1126"/>
      <c r="X111" s="1126"/>
      <c r="Y111" s="1126"/>
      <c r="Z111" s="1126"/>
      <c r="AA111" s="1126"/>
      <c r="AB111" s="1126"/>
      <c r="AC111" s="1126"/>
      <c r="AD111" s="1126"/>
      <c r="AE111" s="1126"/>
      <c r="AF111" s="1126"/>
      <c r="AG111" s="1126"/>
      <c r="AH111" s="1126"/>
      <c r="AI111" s="1126"/>
      <c r="AJ111" s="1126"/>
      <c r="AK111" s="1126"/>
      <c r="AL111" s="1127"/>
    </row>
    <row r="112" spans="1:42" ht="4" customHeight="1"/>
    <row r="113" spans="1:43" ht="15" customHeight="1">
      <c r="A113" s="1817" t="s">
        <v>3272</v>
      </c>
      <c r="B113" s="1817"/>
      <c r="C113" s="1817"/>
      <c r="D113" s="1817"/>
      <c r="E113" s="1817"/>
      <c r="F113" s="1817"/>
      <c r="G113" s="1817"/>
      <c r="H113" s="1817"/>
      <c r="I113" s="1817"/>
      <c r="J113" s="1817"/>
      <c r="K113" s="1817"/>
      <c r="L113" s="1817"/>
      <c r="M113" s="1817"/>
      <c r="N113" s="1817"/>
      <c r="O113" s="1817"/>
      <c r="P113" s="1817"/>
      <c r="Q113" s="1817"/>
      <c r="R113" s="1817"/>
      <c r="S113" s="1817"/>
      <c r="T113" s="1817"/>
      <c r="U113" s="1817"/>
      <c r="V113" s="1817"/>
      <c r="W113" s="1817"/>
      <c r="X113" s="1817"/>
      <c r="Y113" s="1817"/>
      <c r="Z113" s="1817"/>
      <c r="AA113" s="1817"/>
      <c r="AB113" s="1817"/>
      <c r="AC113" s="1817"/>
      <c r="AD113" s="1817"/>
      <c r="AE113" s="1817"/>
      <c r="AF113" s="1817"/>
      <c r="AG113" s="1817"/>
      <c r="AH113" s="1817"/>
      <c r="AI113" s="1817"/>
      <c r="AJ113" s="1817"/>
      <c r="AK113" s="1129"/>
      <c r="AL113" s="1129"/>
    </row>
    <row r="114" spans="1:43" ht="2.25" customHeight="1"/>
    <row r="115" spans="1:43" ht="2.25" customHeight="1">
      <c r="A115" s="1134"/>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8"/>
    </row>
    <row r="116" spans="1:43" ht="14.5" customHeight="1">
      <c r="A116" s="1162" t="s">
        <v>3271</v>
      </c>
      <c r="AL116" s="1110"/>
    </row>
    <row r="117" spans="1:43" ht="18" customHeight="1">
      <c r="A117" s="1162"/>
      <c r="B117" s="1805" t="s">
        <v>3270</v>
      </c>
      <c r="C117" s="1806"/>
      <c r="D117" s="1806"/>
      <c r="E117" s="1806"/>
      <c r="F117" s="1806"/>
      <c r="G117" s="1806"/>
      <c r="H117" s="1806"/>
      <c r="I117" s="1806"/>
      <c r="J117" s="1895"/>
      <c r="K117" s="1882"/>
      <c r="L117" s="1882"/>
      <c r="M117" s="1882"/>
      <c r="N117" s="1882"/>
      <c r="O117" s="1882"/>
      <c r="P117" s="1896"/>
      <c r="Q117" s="1168"/>
      <c r="R117" s="1168"/>
      <c r="S117" s="1168"/>
      <c r="T117" s="1168"/>
      <c r="U117" s="1168"/>
      <c r="V117" s="1168"/>
      <c r="W117" s="1168"/>
      <c r="X117" s="1168"/>
      <c r="Y117" s="1168"/>
      <c r="Z117" s="1168"/>
      <c r="AA117" s="1168"/>
      <c r="AB117" s="1168"/>
      <c r="AC117" s="1168"/>
      <c r="AD117" s="1168"/>
      <c r="AE117" s="1168"/>
      <c r="AF117" s="1168"/>
      <c r="AG117" s="1168"/>
      <c r="AH117" s="1168"/>
      <c r="AI117" s="1168"/>
      <c r="AL117" s="1110"/>
    </row>
    <row r="118" spans="1:43" ht="31" customHeight="1">
      <c r="A118" s="1162"/>
      <c r="B118" s="1840" t="s">
        <v>3269</v>
      </c>
      <c r="C118" s="1863"/>
      <c r="D118" s="1863"/>
      <c r="E118" s="1863"/>
      <c r="F118" s="1863"/>
      <c r="G118" s="1863"/>
      <c r="H118" s="1863"/>
      <c r="I118" s="1864"/>
      <c r="J118" s="1134"/>
      <c r="K118" s="1106" t="s">
        <v>3268</v>
      </c>
      <c r="L118" s="1106"/>
      <c r="M118" s="1106"/>
      <c r="N118" s="1106"/>
      <c r="O118" s="1107"/>
      <c r="P118" s="1105"/>
      <c r="Q118" s="1107" t="s">
        <v>3233</v>
      </c>
      <c r="R118" s="1132"/>
      <c r="S118" s="1132"/>
      <c r="T118" s="1107"/>
      <c r="U118" s="1132"/>
      <c r="V118" s="1132"/>
      <c r="W118" s="1107"/>
      <c r="X118" s="1132"/>
      <c r="Y118" s="1132"/>
      <c r="Z118" s="1108"/>
      <c r="AL118" s="1110"/>
      <c r="AN118" s="1104" t="b">
        <v>0</v>
      </c>
      <c r="AO118" s="1104" t="b">
        <v>0</v>
      </c>
      <c r="AP118" s="1104" t="b">
        <v>0</v>
      </c>
    </row>
    <row r="119" spans="1:43" ht="17.149999999999999" customHeight="1">
      <c r="A119" s="1162"/>
      <c r="B119" s="1858" t="s">
        <v>3267</v>
      </c>
      <c r="C119" s="1848"/>
      <c r="D119" s="1848"/>
      <c r="E119" s="1848"/>
      <c r="F119" s="1848"/>
      <c r="G119" s="1848"/>
      <c r="H119" s="1848"/>
      <c r="I119" s="1859"/>
      <c r="J119" s="1134"/>
      <c r="K119" s="1107" t="s">
        <v>3266</v>
      </c>
      <c r="L119" s="1107"/>
      <c r="M119" s="1107"/>
      <c r="N119" s="1107"/>
      <c r="O119" s="1107"/>
      <c r="P119" s="1107"/>
      <c r="Q119" s="1107"/>
      <c r="R119" s="1107"/>
      <c r="S119" s="1835" t="s">
        <v>3265</v>
      </c>
      <c r="T119" s="1835"/>
      <c r="U119" s="1835"/>
      <c r="V119" s="1835"/>
      <c r="W119" s="1835"/>
      <c r="X119" s="1107"/>
      <c r="Y119" s="1107"/>
      <c r="Z119" s="1835" t="s">
        <v>3264</v>
      </c>
      <c r="AA119" s="1835"/>
      <c r="AB119" s="1835"/>
      <c r="AC119" s="1835"/>
      <c r="AD119" s="1835"/>
      <c r="AE119" s="1835"/>
      <c r="AF119" s="1835"/>
      <c r="AG119" s="1835"/>
      <c r="AH119" s="1835"/>
      <c r="AI119" s="1857"/>
      <c r="AL119" s="1110"/>
      <c r="AN119" s="1104" t="b">
        <v>0</v>
      </c>
      <c r="AO119" s="1104" t="b">
        <v>0</v>
      </c>
      <c r="AP119" s="1104" t="b">
        <v>0</v>
      </c>
    </row>
    <row r="120" spans="1:43" ht="17.149999999999999" customHeight="1">
      <c r="A120" s="1162"/>
      <c r="B120" s="1860"/>
      <c r="C120" s="1861"/>
      <c r="D120" s="1861"/>
      <c r="E120" s="1861"/>
      <c r="F120" s="1861"/>
      <c r="G120" s="1861"/>
      <c r="H120" s="1861"/>
      <c r="I120" s="1862"/>
      <c r="J120" s="1125"/>
      <c r="K120" s="1837" t="s">
        <v>3263</v>
      </c>
      <c r="L120" s="1837"/>
      <c r="M120" s="1837"/>
      <c r="N120" s="1837"/>
      <c r="O120" s="1837"/>
      <c r="P120" s="1837"/>
      <c r="Q120" s="1837"/>
      <c r="R120" s="1837"/>
      <c r="S120" s="1126"/>
      <c r="T120" s="1126"/>
      <c r="U120" s="1837" t="s">
        <v>3262</v>
      </c>
      <c r="V120" s="1837"/>
      <c r="W120" s="1837"/>
      <c r="X120" s="1837"/>
      <c r="Y120" s="1126"/>
      <c r="Z120" s="1126"/>
      <c r="AA120" s="1126"/>
      <c r="AB120" s="1126"/>
      <c r="AC120" s="1126"/>
      <c r="AD120" s="1126"/>
      <c r="AE120" s="1126"/>
      <c r="AF120" s="1126"/>
      <c r="AG120" s="1126"/>
      <c r="AH120" s="1126"/>
      <c r="AI120" s="1127"/>
      <c r="AL120" s="1110"/>
      <c r="AN120" s="1104" t="b">
        <v>0</v>
      </c>
      <c r="AO120" s="1104" t="b">
        <v>0</v>
      </c>
    </row>
    <row r="121" spans="1:43" ht="17.149999999999999" customHeight="1">
      <c r="A121" s="1162"/>
      <c r="B121" s="1839" t="s">
        <v>3261</v>
      </c>
      <c r="C121" s="1831"/>
      <c r="D121" s="1831"/>
      <c r="E121" s="1831"/>
      <c r="F121" s="1831"/>
      <c r="G121" s="1831"/>
      <c r="H121" s="1831"/>
      <c r="I121" s="1880"/>
      <c r="J121" s="1139"/>
      <c r="K121" s="1806" t="s">
        <v>3260</v>
      </c>
      <c r="L121" s="1806"/>
      <c r="M121" s="1806"/>
      <c r="N121" s="1806"/>
      <c r="O121" s="1806"/>
      <c r="P121" s="1122"/>
      <c r="Q121" s="1122"/>
      <c r="R121" s="1831" t="s">
        <v>3259</v>
      </c>
      <c r="S121" s="1831"/>
      <c r="T121" s="1831"/>
      <c r="U121" s="1831"/>
      <c r="V121" s="1831"/>
      <c r="W121" s="1831"/>
      <c r="X121" s="1122"/>
      <c r="Y121" s="1806" t="s">
        <v>3258</v>
      </c>
      <c r="Z121" s="1806"/>
      <c r="AA121" s="1806"/>
      <c r="AB121" s="1806"/>
      <c r="AC121" s="1806"/>
      <c r="AD121" s="1807"/>
      <c r="AL121" s="1110"/>
      <c r="AN121" s="1104" t="b">
        <v>0</v>
      </c>
      <c r="AP121" s="1104" t="b">
        <v>0</v>
      </c>
    </row>
    <row r="122" spans="1:43" ht="17.149999999999999" customHeight="1">
      <c r="A122" s="1162"/>
      <c r="B122" s="1805" t="s">
        <v>3257</v>
      </c>
      <c r="C122" s="1806"/>
      <c r="D122" s="1806"/>
      <c r="E122" s="1806"/>
      <c r="F122" s="1806"/>
      <c r="G122" s="1806"/>
      <c r="H122" s="1806"/>
      <c r="I122" s="1807"/>
      <c r="J122" s="1139"/>
      <c r="K122" s="1806" t="s">
        <v>3256</v>
      </c>
      <c r="L122" s="1806"/>
      <c r="M122" s="1806"/>
      <c r="N122" s="1806"/>
      <c r="O122" s="1806"/>
      <c r="P122" s="1122"/>
      <c r="Q122" s="1122"/>
      <c r="R122" s="1806" t="s">
        <v>3255</v>
      </c>
      <c r="S122" s="1806"/>
      <c r="T122" s="1806"/>
      <c r="U122" s="1806"/>
      <c r="V122" s="1806"/>
      <c r="W122" s="1806"/>
      <c r="X122" s="1122"/>
      <c r="Y122" s="1831" t="s">
        <v>3254</v>
      </c>
      <c r="Z122" s="1831"/>
      <c r="AA122" s="1831"/>
      <c r="AB122" s="1831"/>
      <c r="AC122" s="1831"/>
      <c r="AD122" s="1880"/>
      <c r="AL122" s="1110"/>
      <c r="AN122" s="1104" t="b">
        <v>0</v>
      </c>
      <c r="AO122" s="1104" t="b">
        <v>0</v>
      </c>
      <c r="AP122" s="1104" t="b">
        <v>0</v>
      </c>
    </row>
    <row r="123" spans="1:43" ht="17.149999999999999" customHeight="1">
      <c r="A123" s="1162"/>
      <c r="B123" s="1805" t="s">
        <v>3253</v>
      </c>
      <c r="C123" s="1806"/>
      <c r="D123" s="1806"/>
      <c r="E123" s="1806"/>
      <c r="F123" s="1806"/>
      <c r="G123" s="1806"/>
      <c r="H123" s="1806"/>
      <c r="I123" s="1807"/>
      <c r="J123" s="1134"/>
      <c r="K123" s="1831" t="s">
        <v>3252</v>
      </c>
      <c r="L123" s="1831"/>
      <c r="M123" s="1831"/>
      <c r="N123" s="1831"/>
      <c r="O123" s="1831"/>
      <c r="P123" s="1831"/>
      <c r="Q123" s="1107"/>
      <c r="R123" s="1835" t="s">
        <v>3251</v>
      </c>
      <c r="S123" s="1835"/>
      <c r="T123" s="1835"/>
      <c r="U123" s="1835"/>
      <c r="V123" s="1835"/>
      <c r="W123" s="1835"/>
      <c r="X123" s="1107"/>
      <c r="Y123" s="1835" t="s">
        <v>3250</v>
      </c>
      <c r="Z123" s="1835"/>
      <c r="AA123" s="1835"/>
      <c r="AB123" s="1835"/>
      <c r="AC123" s="1835"/>
      <c r="AD123" s="1108"/>
      <c r="AE123" s="1817"/>
      <c r="AF123" s="1817"/>
      <c r="AG123" s="1817"/>
      <c r="AH123" s="1817"/>
      <c r="AI123" s="1817"/>
      <c r="AL123" s="1110"/>
      <c r="AN123" s="1104" t="b">
        <v>0</v>
      </c>
      <c r="AO123" s="1104" t="b">
        <v>0</v>
      </c>
      <c r="AP123" s="1104" t="b">
        <v>0</v>
      </c>
    </row>
    <row r="124" spans="1:43" ht="17.149999999999999" customHeight="1">
      <c r="A124" s="1162"/>
      <c r="B124" s="1805" t="s">
        <v>3249</v>
      </c>
      <c r="C124" s="1806"/>
      <c r="D124" s="1806"/>
      <c r="E124" s="1806"/>
      <c r="F124" s="1806"/>
      <c r="G124" s="1806"/>
      <c r="H124" s="1806"/>
      <c r="I124" s="1807"/>
      <c r="J124" s="1139"/>
      <c r="K124" s="1806" t="s">
        <v>3248</v>
      </c>
      <c r="L124" s="1806"/>
      <c r="M124" s="1806"/>
      <c r="N124" s="1806"/>
      <c r="O124" s="1806"/>
      <c r="P124" s="1878"/>
      <c r="Q124" s="1149"/>
      <c r="R124" s="1806" t="s">
        <v>3247</v>
      </c>
      <c r="S124" s="1806"/>
      <c r="T124" s="1806"/>
      <c r="U124" s="1806"/>
      <c r="V124" s="1806"/>
      <c r="W124" s="1122"/>
      <c r="X124" s="1149"/>
      <c r="Y124" s="1806" t="s">
        <v>3222</v>
      </c>
      <c r="Z124" s="1806"/>
      <c r="AA124" s="1806"/>
      <c r="AB124" s="1806"/>
      <c r="AC124" s="1806"/>
      <c r="AD124" s="1122"/>
      <c r="AE124" s="1151"/>
      <c r="AF124" s="1835" t="s">
        <v>3246</v>
      </c>
      <c r="AG124" s="1835"/>
      <c r="AH124" s="1835"/>
      <c r="AI124" s="1835"/>
      <c r="AJ124" s="1835"/>
      <c r="AK124" s="1106"/>
      <c r="AL124" s="1169"/>
      <c r="AN124" s="1104" t="b">
        <v>0</v>
      </c>
      <c r="AO124" s="1104" t="b">
        <v>0</v>
      </c>
      <c r="AP124" s="1104" t="b">
        <v>0</v>
      </c>
      <c r="AQ124" s="1104" t="b">
        <v>0</v>
      </c>
    </row>
    <row r="125" spans="1:43" ht="20.149999999999999" customHeight="1">
      <c r="A125" s="1162"/>
      <c r="B125" s="1805" t="s">
        <v>3245</v>
      </c>
      <c r="C125" s="1806"/>
      <c r="D125" s="1806"/>
      <c r="E125" s="1806"/>
      <c r="F125" s="1806"/>
      <c r="G125" s="1806"/>
      <c r="H125" s="1806"/>
      <c r="I125" s="1807"/>
      <c r="J125" s="1139"/>
      <c r="K125" s="1882"/>
      <c r="L125" s="1882"/>
      <c r="M125" s="1882"/>
      <c r="N125" s="1122"/>
      <c r="O125" s="1122" t="s">
        <v>3227</v>
      </c>
      <c r="P125" s="1122"/>
      <c r="Q125" s="1149"/>
      <c r="R125" s="1882"/>
      <c r="S125" s="1882"/>
      <c r="T125" s="1882"/>
      <c r="U125" s="1122"/>
      <c r="V125" s="1122" t="s">
        <v>3227</v>
      </c>
      <c r="W125" s="1122"/>
      <c r="X125" s="1149"/>
      <c r="Y125" s="1882"/>
      <c r="Z125" s="1882"/>
      <c r="AA125" s="1882"/>
      <c r="AB125" s="1122"/>
      <c r="AC125" s="1122" t="s">
        <v>3227</v>
      </c>
      <c r="AD125" s="1122"/>
      <c r="AE125" s="1151"/>
      <c r="AF125" s="1107"/>
      <c r="AG125" s="1107"/>
      <c r="AH125" s="1107"/>
      <c r="AI125" s="1107"/>
      <c r="AJ125" s="1107" t="s">
        <v>3227</v>
      </c>
      <c r="AK125" s="1107"/>
      <c r="AL125" s="1169"/>
    </row>
    <row r="126" spans="1:43" ht="27" customHeight="1">
      <c r="A126" s="1162"/>
      <c r="B126" s="1897" t="s">
        <v>3244</v>
      </c>
      <c r="C126" s="1897"/>
      <c r="D126" s="1897"/>
      <c r="E126" s="1897"/>
      <c r="F126" s="1897"/>
      <c r="G126" s="1897"/>
      <c r="H126" s="1897"/>
      <c r="I126" s="1897"/>
      <c r="J126" s="1821"/>
      <c r="K126" s="1822"/>
      <c r="L126" s="1822"/>
      <c r="M126" s="1822"/>
      <c r="N126" s="1122"/>
      <c r="O126" s="1122" t="s">
        <v>147</v>
      </c>
      <c r="P126" s="1122"/>
      <c r="Q126" s="1877"/>
      <c r="R126" s="1822"/>
      <c r="S126" s="1822"/>
      <c r="T126" s="1822"/>
      <c r="U126" s="1122"/>
      <c r="V126" s="1122" t="s">
        <v>147</v>
      </c>
      <c r="W126" s="1122"/>
      <c r="X126" s="1877"/>
      <c r="Y126" s="1822"/>
      <c r="Z126" s="1822"/>
      <c r="AA126" s="1822"/>
      <c r="AB126" s="1122"/>
      <c r="AC126" s="1122" t="s">
        <v>147</v>
      </c>
      <c r="AD126" s="1122"/>
      <c r="AE126" s="1877"/>
      <c r="AF126" s="1822"/>
      <c r="AG126" s="1822"/>
      <c r="AH126" s="1822"/>
      <c r="AI126" s="1122"/>
      <c r="AJ126" s="1122" t="s">
        <v>147</v>
      </c>
      <c r="AK126" s="1122"/>
      <c r="AL126" s="1169"/>
    </row>
    <row r="127" spans="1:43" ht="4" customHeight="1">
      <c r="A127" s="1162"/>
      <c r="B127" s="1105"/>
      <c r="C127" s="1105"/>
      <c r="D127" s="1105"/>
      <c r="E127" s="1105"/>
      <c r="F127" s="1105"/>
      <c r="G127" s="1105"/>
      <c r="H127" s="1105"/>
      <c r="I127" s="1105"/>
      <c r="AL127" s="1110"/>
    </row>
    <row r="128" spans="1:43" ht="4" customHeight="1">
      <c r="A128" s="1162"/>
      <c r="B128" s="1105"/>
      <c r="C128" s="1105"/>
      <c r="D128" s="1105"/>
      <c r="E128" s="1105"/>
      <c r="F128" s="1105"/>
      <c r="G128" s="1105"/>
      <c r="H128" s="1105"/>
      <c r="I128" s="1105"/>
      <c r="AL128" s="1110"/>
    </row>
    <row r="129" spans="1:38" ht="18" customHeight="1">
      <c r="A129" s="1162"/>
      <c r="B129" s="1805" t="s">
        <v>3270</v>
      </c>
      <c r="C129" s="1806"/>
      <c r="D129" s="1806"/>
      <c r="E129" s="1806"/>
      <c r="F129" s="1806"/>
      <c r="G129" s="1806"/>
      <c r="H129" s="1806"/>
      <c r="I129" s="1806"/>
      <c r="J129" s="1895"/>
      <c r="K129" s="1882"/>
      <c r="L129" s="1882"/>
      <c r="M129" s="1882"/>
      <c r="N129" s="1882"/>
      <c r="O129" s="1882"/>
      <c r="P129" s="1896"/>
      <c r="Q129" s="1168"/>
      <c r="R129" s="1168"/>
      <c r="S129" s="1168"/>
      <c r="T129" s="1168"/>
      <c r="U129" s="1168"/>
      <c r="V129" s="1168"/>
      <c r="W129" s="1168"/>
      <c r="X129" s="1168"/>
      <c r="Y129" s="1168"/>
      <c r="Z129" s="1168"/>
      <c r="AA129" s="1168"/>
      <c r="AB129" s="1168"/>
      <c r="AC129" s="1168"/>
      <c r="AD129" s="1168"/>
      <c r="AE129" s="1168"/>
      <c r="AF129" s="1168"/>
      <c r="AG129" s="1168"/>
      <c r="AH129" s="1168"/>
      <c r="AI129" s="1168"/>
      <c r="AL129" s="1110"/>
    </row>
    <row r="130" spans="1:38" ht="31" customHeight="1">
      <c r="A130" s="1162"/>
      <c r="B130" s="1840" t="s">
        <v>3269</v>
      </c>
      <c r="C130" s="1863"/>
      <c r="D130" s="1863"/>
      <c r="E130" s="1863"/>
      <c r="F130" s="1863"/>
      <c r="G130" s="1863"/>
      <c r="H130" s="1863"/>
      <c r="I130" s="1864"/>
      <c r="J130" s="1134"/>
      <c r="K130" s="1106" t="s">
        <v>3268</v>
      </c>
      <c r="L130" s="1106"/>
      <c r="M130" s="1106"/>
      <c r="N130" s="1106"/>
      <c r="O130" s="1107"/>
      <c r="P130" s="1105"/>
      <c r="Q130" s="1107" t="s">
        <v>3233</v>
      </c>
      <c r="R130" s="1132"/>
      <c r="S130" s="1132"/>
      <c r="T130" s="1107"/>
      <c r="U130" s="1132"/>
      <c r="V130" s="1132"/>
      <c r="W130" s="1107"/>
      <c r="X130" s="1132"/>
      <c r="Y130" s="1132"/>
      <c r="Z130" s="1108"/>
      <c r="AA130" s="1162"/>
      <c r="AL130" s="1110"/>
    </row>
    <row r="131" spans="1:38" ht="17.149999999999999" customHeight="1">
      <c r="A131" s="1162"/>
      <c r="B131" s="1858" t="s">
        <v>3267</v>
      </c>
      <c r="C131" s="1848"/>
      <c r="D131" s="1848"/>
      <c r="E131" s="1848"/>
      <c r="F131" s="1848"/>
      <c r="G131" s="1848"/>
      <c r="H131" s="1848"/>
      <c r="I131" s="1859"/>
      <c r="J131" s="1134"/>
      <c r="K131" s="1107" t="s">
        <v>3266</v>
      </c>
      <c r="L131" s="1107"/>
      <c r="M131" s="1107"/>
      <c r="N131" s="1107"/>
      <c r="O131" s="1107"/>
      <c r="P131" s="1107"/>
      <c r="Q131" s="1107"/>
      <c r="R131" s="1107"/>
      <c r="S131" s="1835" t="s">
        <v>3265</v>
      </c>
      <c r="T131" s="1835"/>
      <c r="U131" s="1835"/>
      <c r="V131" s="1835"/>
      <c r="W131" s="1835"/>
      <c r="X131" s="1107"/>
      <c r="Y131" s="1107"/>
      <c r="Z131" s="1835" t="s">
        <v>3264</v>
      </c>
      <c r="AA131" s="1835"/>
      <c r="AB131" s="1835"/>
      <c r="AC131" s="1835"/>
      <c r="AD131" s="1835"/>
      <c r="AE131" s="1835"/>
      <c r="AF131" s="1835"/>
      <c r="AG131" s="1835"/>
      <c r="AH131" s="1835"/>
      <c r="AI131" s="1857"/>
      <c r="AL131" s="1110"/>
    </row>
    <row r="132" spans="1:38" ht="17.149999999999999" customHeight="1">
      <c r="A132" s="1162"/>
      <c r="B132" s="1860"/>
      <c r="C132" s="1861"/>
      <c r="D132" s="1861"/>
      <c r="E132" s="1861"/>
      <c r="F132" s="1861"/>
      <c r="G132" s="1861"/>
      <c r="H132" s="1861"/>
      <c r="I132" s="1862"/>
      <c r="J132" s="1125"/>
      <c r="K132" s="1837" t="s">
        <v>3263</v>
      </c>
      <c r="L132" s="1837"/>
      <c r="M132" s="1837"/>
      <c r="N132" s="1837"/>
      <c r="O132" s="1837"/>
      <c r="P132" s="1837"/>
      <c r="Q132" s="1837"/>
      <c r="R132" s="1837"/>
      <c r="S132" s="1126"/>
      <c r="T132" s="1126"/>
      <c r="U132" s="1837" t="s">
        <v>3262</v>
      </c>
      <c r="V132" s="1837"/>
      <c r="W132" s="1837"/>
      <c r="X132" s="1837"/>
      <c r="Y132" s="1126"/>
      <c r="Z132" s="1126"/>
      <c r="AA132" s="1126"/>
      <c r="AB132" s="1126"/>
      <c r="AC132" s="1126"/>
      <c r="AD132" s="1126"/>
      <c r="AE132" s="1126"/>
      <c r="AF132" s="1126"/>
      <c r="AG132" s="1126"/>
      <c r="AH132" s="1126"/>
      <c r="AI132" s="1127"/>
      <c r="AL132" s="1110"/>
    </row>
    <row r="133" spans="1:38" ht="17.149999999999999" customHeight="1">
      <c r="A133" s="1162"/>
      <c r="B133" s="1839" t="s">
        <v>3261</v>
      </c>
      <c r="C133" s="1831"/>
      <c r="D133" s="1831"/>
      <c r="E133" s="1831"/>
      <c r="F133" s="1831"/>
      <c r="G133" s="1831"/>
      <c r="H133" s="1831"/>
      <c r="I133" s="1880"/>
      <c r="J133" s="1139"/>
      <c r="K133" s="1806" t="s">
        <v>3260</v>
      </c>
      <c r="L133" s="1806"/>
      <c r="M133" s="1806"/>
      <c r="N133" s="1806"/>
      <c r="O133" s="1806"/>
      <c r="P133" s="1122"/>
      <c r="Q133" s="1122"/>
      <c r="R133" s="1831" t="s">
        <v>3259</v>
      </c>
      <c r="S133" s="1831"/>
      <c r="T133" s="1831"/>
      <c r="U133" s="1831"/>
      <c r="V133" s="1831"/>
      <c r="W133" s="1831"/>
      <c r="X133" s="1122"/>
      <c r="Y133" s="1806" t="s">
        <v>3258</v>
      </c>
      <c r="Z133" s="1806"/>
      <c r="AA133" s="1806"/>
      <c r="AB133" s="1806"/>
      <c r="AC133" s="1806"/>
      <c r="AD133" s="1807"/>
      <c r="AL133" s="1110"/>
    </row>
    <row r="134" spans="1:38" ht="17.149999999999999" customHeight="1">
      <c r="A134" s="1162"/>
      <c r="B134" s="1805" t="s">
        <v>3257</v>
      </c>
      <c r="C134" s="1806"/>
      <c r="D134" s="1806"/>
      <c r="E134" s="1806"/>
      <c r="F134" s="1806"/>
      <c r="G134" s="1806"/>
      <c r="H134" s="1806"/>
      <c r="I134" s="1807"/>
      <c r="J134" s="1139"/>
      <c r="K134" s="1806" t="s">
        <v>3256</v>
      </c>
      <c r="L134" s="1806"/>
      <c r="M134" s="1806"/>
      <c r="N134" s="1806"/>
      <c r="O134" s="1806"/>
      <c r="P134" s="1122"/>
      <c r="Q134" s="1122"/>
      <c r="R134" s="1806" t="s">
        <v>3255</v>
      </c>
      <c r="S134" s="1806"/>
      <c r="T134" s="1806"/>
      <c r="U134" s="1806"/>
      <c r="V134" s="1806"/>
      <c r="W134" s="1806"/>
      <c r="X134" s="1122"/>
      <c r="Y134" s="1831" t="s">
        <v>3254</v>
      </c>
      <c r="Z134" s="1831"/>
      <c r="AA134" s="1831"/>
      <c r="AB134" s="1831"/>
      <c r="AC134" s="1831"/>
      <c r="AD134" s="1880"/>
      <c r="AL134" s="1110"/>
    </row>
    <row r="135" spans="1:38" ht="17.149999999999999" customHeight="1">
      <c r="A135" s="1162"/>
      <c r="B135" s="1805" t="s">
        <v>3253</v>
      </c>
      <c r="C135" s="1806"/>
      <c r="D135" s="1806"/>
      <c r="E135" s="1806"/>
      <c r="F135" s="1806"/>
      <c r="G135" s="1806"/>
      <c r="H135" s="1806"/>
      <c r="I135" s="1807"/>
      <c r="J135" s="1134"/>
      <c r="K135" s="1831" t="s">
        <v>3252</v>
      </c>
      <c r="L135" s="1831"/>
      <c r="M135" s="1831"/>
      <c r="N135" s="1831"/>
      <c r="O135" s="1831"/>
      <c r="P135" s="1831"/>
      <c r="Q135" s="1107"/>
      <c r="R135" s="1835" t="s">
        <v>3251</v>
      </c>
      <c r="S135" s="1835"/>
      <c r="T135" s="1835"/>
      <c r="U135" s="1835"/>
      <c r="V135" s="1835"/>
      <c r="W135" s="1835"/>
      <c r="X135" s="1107"/>
      <c r="Y135" s="1835" t="s">
        <v>3250</v>
      </c>
      <c r="Z135" s="1835"/>
      <c r="AA135" s="1835"/>
      <c r="AB135" s="1835"/>
      <c r="AC135" s="1835"/>
      <c r="AD135" s="1108"/>
      <c r="AE135" s="1817"/>
      <c r="AF135" s="1817"/>
      <c r="AG135" s="1817"/>
      <c r="AH135" s="1817"/>
      <c r="AI135" s="1817"/>
      <c r="AL135" s="1110"/>
    </row>
    <row r="136" spans="1:38" ht="17.149999999999999" customHeight="1">
      <c r="A136" s="1162"/>
      <c r="B136" s="1805" t="s">
        <v>3249</v>
      </c>
      <c r="C136" s="1806"/>
      <c r="D136" s="1806"/>
      <c r="E136" s="1806"/>
      <c r="F136" s="1806"/>
      <c r="G136" s="1806"/>
      <c r="H136" s="1806"/>
      <c r="I136" s="1807"/>
      <c r="J136" s="1139"/>
      <c r="K136" s="1806" t="s">
        <v>3248</v>
      </c>
      <c r="L136" s="1806"/>
      <c r="M136" s="1806"/>
      <c r="N136" s="1806"/>
      <c r="O136" s="1806"/>
      <c r="P136" s="1878"/>
      <c r="Q136" s="1149"/>
      <c r="R136" s="1806" t="s">
        <v>3247</v>
      </c>
      <c r="S136" s="1806"/>
      <c r="T136" s="1806"/>
      <c r="U136" s="1806"/>
      <c r="V136" s="1806"/>
      <c r="W136" s="1122"/>
      <c r="X136" s="1149"/>
      <c r="Y136" s="1806" t="s">
        <v>3222</v>
      </c>
      <c r="Z136" s="1806"/>
      <c r="AA136" s="1806"/>
      <c r="AB136" s="1806"/>
      <c r="AC136" s="1806"/>
      <c r="AD136" s="1122"/>
      <c r="AE136" s="1151"/>
      <c r="AF136" s="1835" t="s">
        <v>3246</v>
      </c>
      <c r="AG136" s="1835"/>
      <c r="AH136" s="1835"/>
      <c r="AI136" s="1835"/>
      <c r="AJ136" s="1835"/>
      <c r="AK136" s="1106"/>
      <c r="AL136" s="1169"/>
    </row>
    <row r="137" spans="1:38" ht="20.149999999999999" customHeight="1">
      <c r="A137" s="1162"/>
      <c r="B137" s="1805" t="s">
        <v>3245</v>
      </c>
      <c r="C137" s="1806"/>
      <c r="D137" s="1806"/>
      <c r="E137" s="1806"/>
      <c r="F137" s="1806"/>
      <c r="G137" s="1806"/>
      <c r="H137" s="1806"/>
      <c r="I137" s="1807"/>
      <c r="J137" s="1139"/>
      <c r="K137" s="1882"/>
      <c r="L137" s="1882"/>
      <c r="M137" s="1882"/>
      <c r="N137" s="1122"/>
      <c r="O137" s="1122" t="s">
        <v>3227</v>
      </c>
      <c r="P137" s="1122"/>
      <c r="Q137" s="1149"/>
      <c r="R137" s="1882"/>
      <c r="S137" s="1882"/>
      <c r="T137" s="1882"/>
      <c r="U137" s="1122"/>
      <c r="V137" s="1122" t="s">
        <v>3227</v>
      </c>
      <c r="W137" s="1122"/>
      <c r="X137" s="1149"/>
      <c r="Y137" s="1882"/>
      <c r="Z137" s="1882"/>
      <c r="AA137" s="1882"/>
      <c r="AB137" s="1122"/>
      <c r="AC137" s="1122" t="s">
        <v>3227</v>
      </c>
      <c r="AD137" s="1122"/>
      <c r="AE137" s="1151"/>
      <c r="AF137" s="1107"/>
      <c r="AG137" s="1107"/>
      <c r="AH137" s="1107"/>
      <c r="AI137" s="1107"/>
      <c r="AJ137" s="1107" t="s">
        <v>3227</v>
      </c>
      <c r="AK137" s="1107"/>
      <c r="AL137" s="1169"/>
    </row>
    <row r="138" spans="1:38" ht="27" customHeight="1">
      <c r="A138" s="1162"/>
      <c r="B138" s="1868" t="s">
        <v>3244</v>
      </c>
      <c r="C138" s="1869"/>
      <c r="D138" s="1869"/>
      <c r="E138" s="1869"/>
      <c r="F138" s="1869"/>
      <c r="G138" s="1869"/>
      <c r="H138" s="1869"/>
      <c r="I138" s="1870"/>
      <c r="J138" s="1821"/>
      <c r="K138" s="1822"/>
      <c r="L138" s="1822"/>
      <c r="M138" s="1822"/>
      <c r="N138" s="1122"/>
      <c r="O138" s="1122" t="s">
        <v>147</v>
      </c>
      <c r="P138" s="1122"/>
      <c r="Q138" s="1877"/>
      <c r="R138" s="1822"/>
      <c r="S138" s="1822"/>
      <c r="T138" s="1822"/>
      <c r="U138" s="1122"/>
      <c r="V138" s="1122" t="s">
        <v>147</v>
      </c>
      <c r="W138" s="1122"/>
      <c r="X138" s="1877"/>
      <c r="Y138" s="1822"/>
      <c r="Z138" s="1822"/>
      <c r="AA138" s="1822"/>
      <c r="AB138" s="1122"/>
      <c r="AC138" s="1122" t="s">
        <v>147</v>
      </c>
      <c r="AD138" s="1122"/>
      <c r="AE138" s="1877"/>
      <c r="AF138" s="1822"/>
      <c r="AG138" s="1822"/>
      <c r="AH138" s="1822"/>
      <c r="AI138" s="1122"/>
      <c r="AJ138" s="1122" t="s">
        <v>147</v>
      </c>
      <c r="AK138" s="1122"/>
      <c r="AL138" s="1169"/>
    </row>
    <row r="139" spans="1:38" ht="4" customHeight="1">
      <c r="A139" s="1162"/>
      <c r="B139" s="1143"/>
      <c r="C139" s="1143"/>
      <c r="D139" s="1143"/>
      <c r="E139" s="1143"/>
      <c r="F139" s="1143"/>
      <c r="G139" s="1143"/>
      <c r="H139" s="1143"/>
      <c r="I139" s="1143"/>
      <c r="AL139" s="1110"/>
    </row>
    <row r="140" spans="1:38" ht="4" customHeight="1">
      <c r="A140" s="1162"/>
      <c r="B140" s="1143"/>
      <c r="C140" s="1143"/>
      <c r="D140" s="1143"/>
      <c r="E140" s="1143"/>
      <c r="F140" s="1143"/>
      <c r="G140" s="1143"/>
      <c r="H140" s="1143"/>
      <c r="I140" s="1143"/>
      <c r="AL140" s="1110"/>
    </row>
    <row r="141" spans="1:38" ht="18" customHeight="1">
      <c r="A141" s="1162"/>
      <c r="B141" s="1805" t="s">
        <v>3270</v>
      </c>
      <c r="C141" s="1806"/>
      <c r="D141" s="1806"/>
      <c r="E141" s="1806"/>
      <c r="F141" s="1806"/>
      <c r="G141" s="1806"/>
      <c r="H141" s="1806"/>
      <c r="I141" s="1806"/>
      <c r="J141" s="1895"/>
      <c r="K141" s="1882"/>
      <c r="L141" s="1882"/>
      <c r="M141" s="1882"/>
      <c r="N141" s="1882"/>
      <c r="O141" s="1882"/>
      <c r="P141" s="1896"/>
      <c r="Q141" s="1168"/>
      <c r="R141" s="1168"/>
      <c r="S141" s="1168"/>
      <c r="T141" s="1168"/>
      <c r="U141" s="1168"/>
      <c r="V141" s="1168"/>
      <c r="W141" s="1168"/>
      <c r="X141" s="1168"/>
      <c r="Y141" s="1168"/>
      <c r="Z141" s="1168"/>
      <c r="AA141" s="1168"/>
      <c r="AB141" s="1168"/>
      <c r="AC141" s="1168"/>
      <c r="AD141" s="1168"/>
      <c r="AE141" s="1168"/>
      <c r="AF141" s="1168"/>
      <c r="AG141" s="1168"/>
      <c r="AH141" s="1168"/>
      <c r="AI141" s="1168"/>
      <c r="AL141" s="1110"/>
    </row>
    <row r="142" spans="1:38" ht="31" customHeight="1">
      <c r="A142" s="1162"/>
      <c r="B142" s="1840" t="s">
        <v>3269</v>
      </c>
      <c r="C142" s="1863"/>
      <c r="D142" s="1863"/>
      <c r="E142" s="1863"/>
      <c r="F142" s="1863"/>
      <c r="G142" s="1863"/>
      <c r="H142" s="1863"/>
      <c r="I142" s="1864"/>
      <c r="J142" s="1134"/>
      <c r="K142" s="1106" t="s">
        <v>3268</v>
      </c>
      <c r="L142" s="1106"/>
      <c r="M142" s="1106"/>
      <c r="N142" s="1106"/>
      <c r="O142" s="1107"/>
      <c r="P142" s="1105"/>
      <c r="Q142" s="1107" t="s">
        <v>3233</v>
      </c>
      <c r="R142" s="1132"/>
      <c r="S142" s="1132"/>
      <c r="T142" s="1107"/>
      <c r="U142" s="1132"/>
      <c r="V142" s="1132"/>
      <c r="W142" s="1107"/>
      <c r="X142" s="1132"/>
      <c r="Y142" s="1132"/>
      <c r="Z142" s="1108"/>
      <c r="AA142" s="1162"/>
      <c r="AL142" s="1110"/>
    </row>
    <row r="143" spans="1:38" ht="17.149999999999999" customHeight="1">
      <c r="A143" s="1162"/>
      <c r="B143" s="1858" t="s">
        <v>3267</v>
      </c>
      <c r="C143" s="1848"/>
      <c r="D143" s="1848"/>
      <c r="E143" s="1848"/>
      <c r="F143" s="1848"/>
      <c r="G143" s="1848"/>
      <c r="H143" s="1848"/>
      <c r="I143" s="1859"/>
      <c r="J143" s="1134"/>
      <c r="K143" s="1107" t="s">
        <v>3266</v>
      </c>
      <c r="L143" s="1107"/>
      <c r="M143" s="1107"/>
      <c r="N143" s="1107"/>
      <c r="O143" s="1107"/>
      <c r="P143" s="1107"/>
      <c r="Q143" s="1107"/>
      <c r="R143" s="1107"/>
      <c r="S143" s="1835" t="s">
        <v>3265</v>
      </c>
      <c r="T143" s="1835"/>
      <c r="U143" s="1835"/>
      <c r="V143" s="1835"/>
      <c r="W143" s="1835"/>
      <c r="X143" s="1107"/>
      <c r="Y143" s="1107"/>
      <c r="Z143" s="1835" t="s">
        <v>3264</v>
      </c>
      <c r="AA143" s="1835"/>
      <c r="AB143" s="1835"/>
      <c r="AC143" s="1835"/>
      <c r="AD143" s="1835"/>
      <c r="AE143" s="1835"/>
      <c r="AF143" s="1835"/>
      <c r="AG143" s="1835"/>
      <c r="AH143" s="1835"/>
      <c r="AI143" s="1857"/>
      <c r="AL143" s="1110"/>
    </row>
    <row r="144" spans="1:38" ht="17.149999999999999" customHeight="1">
      <c r="A144" s="1162"/>
      <c r="B144" s="1860"/>
      <c r="C144" s="1861"/>
      <c r="D144" s="1861"/>
      <c r="E144" s="1861"/>
      <c r="F144" s="1861"/>
      <c r="G144" s="1861"/>
      <c r="H144" s="1861"/>
      <c r="I144" s="1862"/>
      <c r="J144" s="1125"/>
      <c r="K144" s="1837" t="s">
        <v>3263</v>
      </c>
      <c r="L144" s="1837"/>
      <c r="M144" s="1837"/>
      <c r="N144" s="1837"/>
      <c r="O144" s="1837"/>
      <c r="P144" s="1837"/>
      <c r="Q144" s="1837"/>
      <c r="R144" s="1837"/>
      <c r="S144" s="1126"/>
      <c r="T144" s="1126"/>
      <c r="U144" s="1837" t="s">
        <v>3262</v>
      </c>
      <c r="V144" s="1837"/>
      <c r="W144" s="1837"/>
      <c r="X144" s="1837"/>
      <c r="Y144" s="1126"/>
      <c r="Z144" s="1126"/>
      <c r="AA144" s="1126"/>
      <c r="AB144" s="1126"/>
      <c r="AC144" s="1126"/>
      <c r="AD144" s="1126"/>
      <c r="AE144" s="1126"/>
      <c r="AF144" s="1126"/>
      <c r="AG144" s="1126"/>
      <c r="AH144" s="1126"/>
      <c r="AI144" s="1127"/>
      <c r="AL144" s="1110"/>
    </row>
    <row r="145" spans="1:38" ht="17.149999999999999" customHeight="1">
      <c r="A145" s="1162"/>
      <c r="B145" s="1839" t="s">
        <v>3261</v>
      </c>
      <c r="C145" s="1831"/>
      <c r="D145" s="1831"/>
      <c r="E145" s="1831"/>
      <c r="F145" s="1831"/>
      <c r="G145" s="1831"/>
      <c r="H145" s="1831"/>
      <c r="I145" s="1880"/>
      <c r="J145" s="1139"/>
      <c r="K145" s="1806" t="s">
        <v>3260</v>
      </c>
      <c r="L145" s="1806"/>
      <c r="M145" s="1806"/>
      <c r="N145" s="1806"/>
      <c r="O145" s="1806"/>
      <c r="P145" s="1122"/>
      <c r="Q145" s="1122"/>
      <c r="R145" s="1831" t="s">
        <v>3259</v>
      </c>
      <c r="S145" s="1831"/>
      <c r="T145" s="1831"/>
      <c r="U145" s="1831"/>
      <c r="V145" s="1831"/>
      <c r="W145" s="1831"/>
      <c r="X145" s="1122"/>
      <c r="Y145" s="1806" t="s">
        <v>3258</v>
      </c>
      <c r="Z145" s="1806"/>
      <c r="AA145" s="1806"/>
      <c r="AB145" s="1806"/>
      <c r="AC145" s="1806"/>
      <c r="AD145" s="1807"/>
      <c r="AL145" s="1110"/>
    </row>
    <row r="146" spans="1:38" ht="17.149999999999999" customHeight="1">
      <c r="A146" s="1162"/>
      <c r="B146" s="1805" t="s">
        <v>3257</v>
      </c>
      <c r="C146" s="1806"/>
      <c r="D146" s="1806"/>
      <c r="E146" s="1806"/>
      <c r="F146" s="1806"/>
      <c r="G146" s="1806"/>
      <c r="H146" s="1806"/>
      <c r="I146" s="1807"/>
      <c r="J146" s="1139"/>
      <c r="K146" s="1806" t="s">
        <v>3256</v>
      </c>
      <c r="L146" s="1806"/>
      <c r="M146" s="1806"/>
      <c r="N146" s="1806"/>
      <c r="O146" s="1806"/>
      <c r="P146" s="1122"/>
      <c r="Q146" s="1122"/>
      <c r="R146" s="1806" t="s">
        <v>3255</v>
      </c>
      <c r="S146" s="1806"/>
      <c r="T146" s="1806"/>
      <c r="U146" s="1806"/>
      <c r="V146" s="1806"/>
      <c r="W146" s="1806"/>
      <c r="X146" s="1122"/>
      <c r="Y146" s="1831" t="s">
        <v>3254</v>
      </c>
      <c r="Z146" s="1831"/>
      <c r="AA146" s="1831"/>
      <c r="AB146" s="1831"/>
      <c r="AC146" s="1831"/>
      <c r="AD146" s="1880"/>
      <c r="AL146" s="1110"/>
    </row>
    <row r="147" spans="1:38" ht="17.149999999999999" customHeight="1">
      <c r="A147" s="1162"/>
      <c r="B147" s="1805" t="s">
        <v>3253</v>
      </c>
      <c r="C147" s="1806"/>
      <c r="D147" s="1806"/>
      <c r="E147" s="1806"/>
      <c r="F147" s="1806"/>
      <c r="G147" s="1806"/>
      <c r="H147" s="1806"/>
      <c r="I147" s="1807"/>
      <c r="J147" s="1134"/>
      <c r="K147" s="1831" t="s">
        <v>3252</v>
      </c>
      <c r="L147" s="1831"/>
      <c r="M147" s="1831"/>
      <c r="N147" s="1831"/>
      <c r="O147" s="1831"/>
      <c r="P147" s="1831"/>
      <c r="Q147" s="1107"/>
      <c r="R147" s="1835" t="s">
        <v>3251</v>
      </c>
      <c r="S147" s="1835"/>
      <c r="T147" s="1835"/>
      <c r="U147" s="1835"/>
      <c r="V147" s="1835"/>
      <c r="W147" s="1835"/>
      <c r="X147" s="1107"/>
      <c r="Y147" s="1835" t="s">
        <v>3250</v>
      </c>
      <c r="Z147" s="1835"/>
      <c r="AA147" s="1835"/>
      <c r="AB147" s="1835"/>
      <c r="AC147" s="1835"/>
      <c r="AD147" s="1108"/>
      <c r="AE147" s="1817"/>
      <c r="AF147" s="1817"/>
      <c r="AG147" s="1817"/>
      <c r="AH147" s="1817"/>
      <c r="AI147" s="1817"/>
      <c r="AL147" s="1110"/>
    </row>
    <row r="148" spans="1:38" ht="17.149999999999999" customHeight="1">
      <c r="A148" s="1162"/>
      <c r="B148" s="1805" t="s">
        <v>3249</v>
      </c>
      <c r="C148" s="1806"/>
      <c r="D148" s="1806"/>
      <c r="E148" s="1806"/>
      <c r="F148" s="1806"/>
      <c r="G148" s="1806"/>
      <c r="H148" s="1806"/>
      <c r="I148" s="1807"/>
      <c r="J148" s="1139"/>
      <c r="K148" s="1806" t="s">
        <v>3248</v>
      </c>
      <c r="L148" s="1806"/>
      <c r="M148" s="1806"/>
      <c r="N148" s="1806"/>
      <c r="O148" s="1806"/>
      <c r="P148" s="1878"/>
      <c r="Q148" s="1149"/>
      <c r="R148" s="1806" t="s">
        <v>3247</v>
      </c>
      <c r="S148" s="1806"/>
      <c r="T148" s="1806"/>
      <c r="U148" s="1806"/>
      <c r="V148" s="1806"/>
      <c r="W148" s="1122"/>
      <c r="X148" s="1149"/>
      <c r="Y148" s="1806" t="s">
        <v>3222</v>
      </c>
      <c r="Z148" s="1806"/>
      <c r="AA148" s="1806"/>
      <c r="AB148" s="1806"/>
      <c r="AC148" s="1806"/>
      <c r="AD148" s="1122"/>
      <c r="AE148" s="1151"/>
      <c r="AF148" s="1835" t="s">
        <v>3246</v>
      </c>
      <c r="AG148" s="1835"/>
      <c r="AH148" s="1835"/>
      <c r="AI148" s="1835"/>
      <c r="AJ148" s="1835"/>
      <c r="AK148" s="1106"/>
      <c r="AL148" s="1169"/>
    </row>
    <row r="149" spans="1:38" ht="20.149999999999999" customHeight="1">
      <c r="A149" s="1162"/>
      <c r="B149" s="1805" t="s">
        <v>3245</v>
      </c>
      <c r="C149" s="1806"/>
      <c r="D149" s="1806"/>
      <c r="E149" s="1806"/>
      <c r="F149" s="1806"/>
      <c r="G149" s="1806"/>
      <c r="H149" s="1806"/>
      <c r="I149" s="1807"/>
      <c r="J149" s="1139"/>
      <c r="K149" s="1882"/>
      <c r="L149" s="1882"/>
      <c r="M149" s="1882"/>
      <c r="N149" s="1122"/>
      <c r="O149" s="1122" t="s">
        <v>3227</v>
      </c>
      <c r="P149" s="1122"/>
      <c r="Q149" s="1149"/>
      <c r="R149" s="1882"/>
      <c r="S149" s="1882"/>
      <c r="T149" s="1882"/>
      <c r="U149" s="1122"/>
      <c r="V149" s="1122" t="s">
        <v>3227</v>
      </c>
      <c r="W149" s="1122"/>
      <c r="X149" s="1149"/>
      <c r="Y149" s="1882"/>
      <c r="Z149" s="1882"/>
      <c r="AA149" s="1882"/>
      <c r="AB149" s="1122"/>
      <c r="AC149" s="1122" t="s">
        <v>3227</v>
      </c>
      <c r="AD149" s="1122"/>
      <c r="AE149" s="1151"/>
      <c r="AF149" s="1107"/>
      <c r="AG149" s="1107"/>
      <c r="AH149" s="1107"/>
      <c r="AI149" s="1107"/>
      <c r="AJ149" s="1107" t="s">
        <v>3227</v>
      </c>
      <c r="AK149" s="1107"/>
      <c r="AL149" s="1169"/>
    </row>
    <row r="150" spans="1:38" ht="27" customHeight="1">
      <c r="A150" s="1162"/>
      <c r="B150" s="1803" t="s">
        <v>3244</v>
      </c>
      <c r="C150" s="1804"/>
      <c r="D150" s="1804"/>
      <c r="E150" s="1804"/>
      <c r="F150" s="1804"/>
      <c r="G150" s="1804"/>
      <c r="H150" s="1804"/>
      <c r="I150" s="1830"/>
      <c r="J150" s="1821"/>
      <c r="K150" s="1822"/>
      <c r="L150" s="1822"/>
      <c r="M150" s="1822"/>
      <c r="N150" s="1122"/>
      <c r="O150" s="1122" t="s">
        <v>147</v>
      </c>
      <c r="P150" s="1122"/>
      <c r="Q150" s="1877"/>
      <c r="R150" s="1822"/>
      <c r="S150" s="1822"/>
      <c r="T150" s="1822"/>
      <c r="U150" s="1122"/>
      <c r="V150" s="1122" t="s">
        <v>147</v>
      </c>
      <c r="W150" s="1122"/>
      <c r="X150" s="1877"/>
      <c r="Y150" s="1822"/>
      <c r="Z150" s="1822"/>
      <c r="AA150" s="1822"/>
      <c r="AB150" s="1122"/>
      <c r="AC150" s="1122" t="s">
        <v>147</v>
      </c>
      <c r="AD150" s="1122"/>
      <c r="AE150" s="1877"/>
      <c r="AF150" s="1822"/>
      <c r="AG150" s="1822"/>
      <c r="AH150" s="1822"/>
      <c r="AI150" s="1122"/>
      <c r="AJ150" s="1122" t="s">
        <v>147</v>
      </c>
      <c r="AK150" s="1122"/>
      <c r="AL150" s="1169"/>
    </row>
    <row r="151" spans="1:38" ht="4" customHeight="1">
      <c r="A151" s="1125"/>
      <c r="B151" s="1138"/>
      <c r="C151" s="1138"/>
      <c r="D151" s="1138"/>
      <c r="E151" s="1138"/>
      <c r="F151" s="1138"/>
      <c r="G151" s="1138"/>
      <c r="H151" s="1138"/>
      <c r="I151" s="1138"/>
      <c r="J151" s="1126"/>
      <c r="K151" s="1126"/>
      <c r="L151" s="1126"/>
      <c r="M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7"/>
    </row>
    <row r="152" spans="1:38" ht="4" customHeight="1">
      <c r="A152" s="1122"/>
      <c r="B152" s="1142"/>
      <c r="C152" s="1142"/>
      <c r="D152" s="1142"/>
      <c r="E152" s="1142"/>
      <c r="F152" s="1142"/>
      <c r="G152" s="1142"/>
      <c r="H152" s="1142"/>
      <c r="I152" s="1142"/>
      <c r="J152" s="1122"/>
      <c r="K152" s="1122"/>
      <c r="L152" s="1122"/>
      <c r="M152" s="1122"/>
      <c r="N152" s="1122"/>
      <c r="O152" s="1122"/>
      <c r="P152" s="1122"/>
      <c r="Q152" s="1122"/>
      <c r="R152" s="1122"/>
      <c r="S152" s="1122"/>
      <c r="T152" s="1122"/>
      <c r="U152" s="1122"/>
      <c r="V152" s="1122"/>
      <c r="W152" s="1122"/>
      <c r="X152" s="1122"/>
      <c r="Y152" s="1122"/>
      <c r="Z152" s="1122"/>
      <c r="AA152" s="1122"/>
      <c r="AB152" s="1122"/>
      <c r="AC152" s="1122"/>
      <c r="AD152" s="1122"/>
      <c r="AE152" s="1122"/>
      <c r="AF152" s="1122"/>
      <c r="AG152" s="1122"/>
      <c r="AH152" s="1122"/>
      <c r="AI152" s="1122"/>
      <c r="AJ152" s="1122"/>
      <c r="AK152" s="1122"/>
      <c r="AL152" s="1122"/>
    </row>
    <row r="153" spans="1:38" ht="17.5" customHeight="1">
      <c r="A153" s="1840" t="s">
        <v>3243</v>
      </c>
      <c r="B153" s="1863"/>
      <c r="C153" s="1863"/>
      <c r="D153" s="1863"/>
      <c r="E153" s="1863"/>
      <c r="F153" s="1863"/>
      <c r="G153" s="1863"/>
      <c r="H153" s="1863"/>
      <c r="I153" s="1863"/>
      <c r="J153" s="1863"/>
      <c r="K153" s="1863"/>
      <c r="L153" s="1863"/>
      <c r="M153" s="1863"/>
      <c r="N153" s="1107"/>
      <c r="O153" s="1107"/>
      <c r="P153" s="1107"/>
      <c r="Q153" s="1107"/>
      <c r="R153" s="1107"/>
      <c r="S153" s="1107"/>
      <c r="T153" s="1107"/>
      <c r="U153" s="1107"/>
      <c r="V153" s="1107"/>
      <c r="W153" s="1107"/>
      <c r="X153" s="1107"/>
      <c r="Y153" s="1107"/>
      <c r="Z153" s="1107"/>
      <c r="AA153" s="1107"/>
      <c r="AB153" s="1107"/>
      <c r="AC153" s="1107"/>
      <c r="AD153" s="1107"/>
      <c r="AE153" s="1107"/>
      <c r="AF153" s="1107"/>
      <c r="AG153" s="1107"/>
      <c r="AH153" s="1107"/>
      <c r="AI153" s="1107"/>
      <c r="AJ153" s="1107"/>
      <c r="AK153" s="1107"/>
      <c r="AL153" s="1108"/>
    </row>
    <row r="154" spans="1:38" ht="20.149999999999999" customHeight="1">
      <c r="A154" s="1162" t="s">
        <v>3242</v>
      </c>
      <c r="B154" s="1805" t="s">
        <v>3241</v>
      </c>
      <c r="C154" s="1806"/>
      <c r="D154" s="1806"/>
      <c r="E154" s="1806"/>
      <c r="F154" s="1806"/>
      <c r="G154" s="1806"/>
      <c r="H154" s="1806"/>
      <c r="I154" s="1806"/>
      <c r="J154" s="1806"/>
      <c r="K154" s="1807"/>
      <c r="L154" s="1821"/>
      <c r="M154" s="1822"/>
      <c r="N154" s="1822"/>
      <c r="O154" s="1822"/>
      <c r="P154" s="1822"/>
      <c r="Q154" s="1822"/>
      <c r="R154" s="1822"/>
      <c r="S154" s="1822"/>
      <c r="T154" s="1125" t="s">
        <v>3240</v>
      </c>
      <c r="U154" s="1126"/>
      <c r="V154" s="1126"/>
      <c r="W154" s="1126"/>
      <c r="X154" s="1126"/>
      <c r="Y154" s="1126"/>
      <c r="Z154" s="1126"/>
      <c r="AA154" s="1126"/>
      <c r="AB154" s="1126"/>
      <c r="AL154" s="1110"/>
    </row>
    <row r="155" spans="1:38" ht="17.149999999999999" customHeight="1">
      <c r="A155" s="1162" t="s">
        <v>3239</v>
      </c>
      <c r="B155" s="1805" t="s">
        <v>3238</v>
      </c>
      <c r="C155" s="1806"/>
      <c r="D155" s="1806"/>
      <c r="E155" s="1806"/>
      <c r="F155" s="1806"/>
      <c r="G155" s="1806"/>
      <c r="H155" s="1806"/>
      <c r="I155" s="1806"/>
      <c r="J155" s="1806"/>
      <c r="K155" s="1807"/>
      <c r="L155" s="1139"/>
      <c r="M155" s="1122" t="s">
        <v>3237</v>
      </c>
      <c r="N155" s="1122"/>
      <c r="O155" s="1122"/>
      <c r="P155" s="1122"/>
      <c r="Q155" s="1122"/>
      <c r="R155" s="1122"/>
      <c r="S155" s="1122"/>
      <c r="T155" s="1122"/>
      <c r="U155" s="1122"/>
      <c r="V155" s="1122"/>
      <c r="W155" s="1122"/>
      <c r="X155" s="1122"/>
      <c r="Y155" s="1114" t="s">
        <v>3233</v>
      </c>
      <c r="Z155" s="1114"/>
      <c r="AA155" s="1114"/>
      <c r="AB155" s="1119"/>
      <c r="AL155" s="1110"/>
    </row>
    <row r="156" spans="1:38" ht="17.149999999999999" customHeight="1">
      <c r="A156" s="1162" t="s">
        <v>3236</v>
      </c>
      <c r="B156" s="1805" t="s">
        <v>3235</v>
      </c>
      <c r="C156" s="1806"/>
      <c r="D156" s="1806"/>
      <c r="E156" s="1806"/>
      <c r="F156" s="1806"/>
      <c r="G156" s="1806"/>
      <c r="H156" s="1806"/>
      <c r="I156" s="1806"/>
      <c r="J156" s="1806"/>
      <c r="K156" s="1807"/>
      <c r="L156" s="1139"/>
      <c r="M156" s="1114" t="s">
        <v>3234</v>
      </c>
      <c r="N156" s="1114"/>
      <c r="O156" s="1114"/>
      <c r="P156" s="1114"/>
      <c r="Q156" s="1122"/>
      <c r="R156" s="1122"/>
      <c r="S156" s="1122"/>
      <c r="T156" s="1122"/>
      <c r="U156" s="1122"/>
      <c r="V156" s="1122"/>
      <c r="W156" s="1122"/>
      <c r="X156" s="1122"/>
      <c r="Y156" s="1114" t="s">
        <v>3233</v>
      </c>
      <c r="Z156" s="1114"/>
      <c r="AA156" s="1114"/>
      <c r="AB156" s="1119"/>
      <c r="AL156" s="1110"/>
    </row>
    <row r="157" spans="1:38" ht="20.149999999999999" customHeight="1">
      <c r="A157" s="1162" t="s">
        <v>3232</v>
      </c>
      <c r="B157" s="1805" t="s">
        <v>3231</v>
      </c>
      <c r="C157" s="1806"/>
      <c r="D157" s="1806"/>
      <c r="E157" s="1806"/>
      <c r="F157" s="1806"/>
      <c r="G157" s="1806"/>
      <c r="H157" s="1806"/>
      <c r="I157" s="1806"/>
      <c r="J157" s="1806"/>
      <c r="K157" s="1807"/>
      <c r="L157" s="1894"/>
      <c r="M157" s="1856"/>
      <c r="N157" s="1856"/>
      <c r="O157" s="1856"/>
      <c r="P157" s="1856"/>
      <c r="Q157" s="1822" t="s">
        <v>3230</v>
      </c>
      <c r="R157" s="1822"/>
      <c r="S157" s="1123"/>
      <c r="Z157" s="1170"/>
      <c r="AA157" s="1170"/>
      <c r="AB157" s="1170"/>
      <c r="AC157" s="1170"/>
      <c r="AD157" s="1170"/>
      <c r="AE157" s="1170"/>
      <c r="AF157" s="1170"/>
      <c r="AG157" s="1170"/>
      <c r="AH157" s="1170"/>
      <c r="AI157" s="1170"/>
      <c r="AL157" s="1110"/>
    </row>
    <row r="158" spans="1:38" ht="20.5" customHeight="1">
      <c r="A158" s="1162" t="s">
        <v>3229</v>
      </c>
      <c r="B158" s="1805" t="s">
        <v>3228</v>
      </c>
      <c r="C158" s="1806"/>
      <c r="D158" s="1806"/>
      <c r="E158" s="1806"/>
      <c r="F158" s="1806"/>
      <c r="G158" s="1806"/>
      <c r="H158" s="1806"/>
      <c r="I158" s="1806"/>
      <c r="J158" s="1806"/>
      <c r="K158" s="1807"/>
      <c r="L158" s="1894"/>
      <c r="M158" s="1856"/>
      <c r="N158" s="1856"/>
      <c r="O158" s="1856"/>
      <c r="P158" s="1856"/>
      <c r="Q158" s="1822" t="s">
        <v>3227</v>
      </c>
      <c r="R158" s="1822"/>
      <c r="S158" s="1123"/>
      <c r="AL158" s="1110"/>
    </row>
    <row r="159" spans="1:38" ht="17.149999999999999" customHeight="1">
      <c r="A159" s="1162" t="s">
        <v>3226</v>
      </c>
      <c r="B159" s="1805" t="s">
        <v>3225</v>
      </c>
      <c r="C159" s="1806"/>
      <c r="D159" s="1806"/>
      <c r="E159" s="1806"/>
      <c r="F159" s="1806"/>
      <c r="G159" s="1806"/>
      <c r="H159" s="1806"/>
      <c r="I159" s="1806"/>
      <c r="J159" s="1806"/>
      <c r="K159" s="1807"/>
      <c r="L159" s="1122"/>
      <c r="M159" s="1806" t="s">
        <v>3224</v>
      </c>
      <c r="N159" s="1806"/>
      <c r="O159" s="1806"/>
      <c r="P159" s="1806"/>
      <c r="Q159" s="1122"/>
      <c r="R159" s="1806" t="s">
        <v>3223</v>
      </c>
      <c r="S159" s="1806"/>
      <c r="T159" s="1806"/>
      <c r="U159" s="1806"/>
      <c r="V159" s="1122"/>
      <c r="W159" s="1806" t="s">
        <v>3222</v>
      </c>
      <c r="X159" s="1806"/>
      <c r="Y159" s="1806"/>
      <c r="Z159" s="1806"/>
      <c r="AA159" s="1806"/>
      <c r="AB159" s="1123"/>
      <c r="AL159" s="1110"/>
    </row>
    <row r="160" spans="1:38" ht="20.149999999999999" customHeight="1">
      <c r="A160" s="1171"/>
      <c r="B160" s="1839" t="s">
        <v>3221</v>
      </c>
      <c r="C160" s="1831"/>
      <c r="D160" s="1831"/>
      <c r="E160" s="1831"/>
      <c r="F160" s="1831"/>
      <c r="G160" s="1831"/>
      <c r="H160" s="1831"/>
      <c r="I160" s="1831"/>
      <c r="J160" s="1831"/>
      <c r="K160" s="1880"/>
      <c r="L160" s="1883"/>
      <c r="M160" s="1884"/>
      <c r="N160" s="1884"/>
      <c r="O160" s="1884"/>
      <c r="P160" s="1884"/>
      <c r="Q160" s="1822" t="s">
        <v>147</v>
      </c>
      <c r="R160" s="1822"/>
      <c r="S160" s="1123"/>
      <c r="AL160" s="1110"/>
    </row>
    <row r="161" spans="1:38" ht="20.149999999999999" customHeight="1">
      <c r="A161" s="1162" t="s">
        <v>3220</v>
      </c>
      <c r="B161" s="1805" t="s">
        <v>3219</v>
      </c>
      <c r="C161" s="1806"/>
      <c r="D161" s="1806"/>
      <c r="E161" s="1806"/>
      <c r="F161" s="1806"/>
      <c r="G161" s="1806"/>
      <c r="H161" s="1806"/>
      <c r="I161" s="1806"/>
      <c r="J161" s="1806"/>
      <c r="K161" s="1807"/>
      <c r="L161" s="1883"/>
      <c r="M161" s="1884"/>
      <c r="N161" s="1884"/>
      <c r="O161" s="1884"/>
      <c r="P161" s="1884"/>
      <c r="Q161" s="1822" t="s">
        <v>3218</v>
      </c>
      <c r="R161" s="1822"/>
      <c r="S161" s="1123"/>
      <c r="AL161" s="1110"/>
    </row>
    <row r="162" spans="1:38" ht="3.65" customHeight="1">
      <c r="A162" s="1136"/>
      <c r="B162" s="1115"/>
      <c r="C162" s="1115"/>
      <c r="D162" s="1115"/>
      <c r="E162" s="1115"/>
      <c r="F162" s="1115"/>
      <c r="G162" s="1115"/>
      <c r="H162" s="1115"/>
      <c r="I162" s="1115"/>
      <c r="J162" s="1115"/>
      <c r="K162" s="1115"/>
      <c r="L162" s="1172"/>
      <c r="M162" s="1172"/>
      <c r="N162" s="1172"/>
      <c r="O162" s="1172"/>
      <c r="P162" s="1172"/>
      <c r="Q162" s="1130"/>
      <c r="R162" s="1130"/>
      <c r="S162" s="1126"/>
      <c r="T162" s="1126"/>
      <c r="U162" s="1126"/>
      <c r="V162" s="1126"/>
      <c r="W162" s="1126"/>
      <c r="X162" s="1126"/>
      <c r="Y162" s="1126"/>
      <c r="Z162" s="1126"/>
      <c r="AA162" s="1126"/>
      <c r="AB162" s="1126"/>
      <c r="AC162" s="1126"/>
      <c r="AD162" s="1126"/>
      <c r="AE162" s="1126"/>
      <c r="AF162" s="1126"/>
      <c r="AG162" s="1126"/>
      <c r="AH162" s="1126"/>
      <c r="AI162" s="1126"/>
      <c r="AJ162" s="1126"/>
      <c r="AK162" s="1126"/>
      <c r="AL162" s="1127"/>
    </row>
    <row r="163" spans="1:38" ht="4" customHeight="1">
      <c r="A163" s="1107"/>
      <c r="AL163" s="1107"/>
    </row>
    <row r="481" s="1104" customFormat="1" ht="15" customHeight="1"/>
    <row r="482" s="1104" customFormat="1" ht="15" customHeight="1"/>
    <row r="483" s="1104" customFormat="1" ht="15" customHeight="1"/>
    <row r="484" s="1104" customFormat="1" ht="15" customHeight="1"/>
    <row r="485" s="1104" customFormat="1" ht="15" customHeight="1"/>
    <row r="486" s="1104" customFormat="1" ht="15" customHeight="1"/>
    <row r="487" s="1104" customFormat="1" ht="15" customHeight="1"/>
    <row r="488" s="1104" customFormat="1" ht="15" customHeight="1"/>
    <row r="489" s="1104" customFormat="1" ht="15" customHeight="1"/>
    <row r="490" s="1104" customFormat="1" ht="15" customHeight="1"/>
    <row r="491" s="1104" customFormat="1" ht="15" customHeight="1"/>
    <row r="492" s="1104" customFormat="1" ht="15" customHeight="1"/>
    <row r="493" s="1104" customFormat="1" ht="15" customHeight="1"/>
    <row r="494" s="1104" customFormat="1" ht="15" customHeight="1"/>
    <row r="495" s="1104" customFormat="1" ht="15" customHeight="1"/>
    <row r="496" s="1104" customFormat="1" ht="15" customHeight="1"/>
    <row r="497" s="1104" customFormat="1" ht="15" customHeight="1"/>
    <row r="498" s="1104" customFormat="1" ht="15" customHeight="1"/>
    <row r="499" s="1104" customFormat="1" ht="15" customHeight="1"/>
    <row r="500" s="1104" customFormat="1" ht="15" customHeight="1"/>
    <row r="501" s="1104" customFormat="1" ht="15" customHeight="1"/>
    <row r="502" s="1104" customFormat="1" ht="15" customHeight="1"/>
    <row r="503" s="1104" customFormat="1" ht="15" customHeight="1"/>
    <row r="504" s="1104" customFormat="1" ht="15" customHeight="1"/>
    <row r="505" s="1104" customFormat="1" ht="15" customHeight="1"/>
    <row r="506" s="1104" customFormat="1" ht="15" customHeight="1"/>
    <row r="507" s="1104" customFormat="1" ht="15" customHeight="1"/>
    <row r="508" s="1104" customFormat="1" ht="15" customHeight="1"/>
    <row r="509" s="1104" customFormat="1" ht="15" customHeight="1"/>
    <row r="510" s="1104" customFormat="1" ht="15" customHeight="1"/>
    <row r="511" s="1104" customFormat="1" ht="15" customHeight="1"/>
    <row r="512" s="1104" customFormat="1" ht="15" customHeight="1"/>
    <row r="513" s="1104" customFormat="1" ht="15" customHeight="1"/>
    <row r="514" s="1104" customFormat="1" ht="15" customHeight="1"/>
    <row r="515" s="1104" customFormat="1" ht="15" customHeight="1"/>
    <row r="516" s="1104" customFormat="1" ht="15" customHeight="1"/>
    <row r="517" s="1104" customFormat="1" ht="15" customHeight="1"/>
    <row r="518" s="1104" customFormat="1" ht="15" customHeight="1"/>
    <row r="519" s="1104" customFormat="1" ht="15" customHeight="1"/>
    <row r="520" s="1104" customFormat="1" ht="15" customHeight="1"/>
    <row r="521" s="1104" customFormat="1" ht="15" customHeight="1"/>
    <row r="522" s="1104" customFormat="1" ht="15" customHeight="1"/>
    <row r="523" s="1104" customFormat="1" ht="15" customHeight="1"/>
    <row r="524" s="1104" customFormat="1" ht="15" customHeight="1"/>
    <row r="525" s="1104" customFormat="1" ht="15" customHeight="1"/>
    <row r="526" s="1104" customFormat="1" ht="15" customHeight="1"/>
    <row r="527" s="1104" customFormat="1" ht="15" customHeight="1"/>
    <row r="528" s="1104" customFormat="1" ht="15" customHeight="1"/>
    <row r="529" s="1104" customFormat="1" ht="15" customHeight="1"/>
    <row r="530" s="1104" customFormat="1" ht="15" customHeight="1"/>
    <row r="531" s="1104" customFormat="1" ht="15" customHeight="1"/>
    <row r="532" s="1104" customFormat="1" ht="15" customHeight="1"/>
    <row r="533" s="1104" customFormat="1" ht="15" customHeight="1"/>
    <row r="534" s="1104" customFormat="1" ht="15" customHeight="1"/>
    <row r="535" s="1104" customFormat="1" ht="15" customHeight="1"/>
    <row r="536" s="1104" customFormat="1" ht="15" customHeight="1"/>
    <row r="537" s="1104" customFormat="1" ht="15" customHeight="1"/>
    <row r="538" s="1104" customFormat="1" ht="15" customHeight="1"/>
    <row r="539" s="1104" customFormat="1" ht="15" customHeight="1"/>
    <row r="540" s="1104" customFormat="1" ht="15" customHeight="1"/>
    <row r="541" s="1104" customFormat="1" ht="15" customHeight="1"/>
    <row r="542" s="1104" customFormat="1" ht="15" customHeight="1"/>
    <row r="543" s="1104" customFormat="1" ht="15" customHeight="1"/>
    <row r="544" s="1104" customFormat="1" ht="15" customHeight="1"/>
    <row r="545" s="1104" customFormat="1" ht="15" customHeight="1"/>
    <row r="546" s="1104" customFormat="1" ht="15" customHeight="1"/>
    <row r="547" s="1104" customFormat="1" ht="15" customHeight="1"/>
    <row r="548" s="1104" customFormat="1" ht="15" customHeight="1"/>
    <row r="549" s="1104" customFormat="1" ht="15" customHeight="1"/>
    <row r="550" s="1104" customFormat="1" ht="15" customHeight="1"/>
    <row r="551" s="1104" customFormat="1" ht="15" customHeight="1"/>
    <row r="552" s="1104" customFormat="1" ht="15" customHeight="1"/>
    <row r="553" s="1104" customFormat="1" ht="15" customHeight="1"/>
    <row r="554" s="1104" customFormat="1" ht="15" customHeight="1"/>
    <row r="555" s="1104" customFormat="1" ht="15" customHeight="1"/>
    <row r="556" s="1104" customFormat="1" ht="15" customHeight="1"/>
    <row r="557" s="1104" customFormat="1" ht="15" customHeight="1"/>
    <row r="558" s="1104" customFormat="1" ht="15" customHeight="1"/>
    <row r="559" s="1104" customFormat="1" ht="15" customHeight="1"/>
    <row r="560" s="1104" customFormat="1" ht="15" customHeight="1"/>
    <row r="561" s="1104" customFormat="1" ht="15" customHeight="1"/>
    <row r="562" s="1104" customFormat="1" ht="15" customHeight="1"/>
    <row r="563" s="1104" customFormat="1" ht="15" customHeight="1"/>
    <row r="564" s="1104" customFormat="1" ht="15" customHeight="1"/>
    <row r="565" s="1104" customFormat="1" ht="15" customHeight="1"/>
    <row r="566" s="1104" customFormat="1" ht="15" customHeight="1"/>
    <row r="567" s="1104" customFormat="1" ht="15" customHeight="1"/>
    <row r="568" s="1104" customFormat="1" ht="15" customHeight="1"/>
    <row r="569" s="1104" customFormat="1" ht="15" customHeight="1"/>
    <row r="570" s="1104" customFormat="1" ht="15" customHeight="1"/>
    <row r="571" s="1104" customFormat="1" ht="15" customHeight="1"/>
    <row r="572" s="1104" customFormat="1" ht="15" customHeight="1"/>
    <row r="573" s="1104" customFormat="1" ht="15" customHeight="1"/>
    <row r="574" s="1104" customFormat="1" ht="15" customHeight="1"/>
    <row r="575" s="1104" customFormat="1" ht="15" customHeight="1"/>
    <row r="576" s="1104" customFormat="1" ht="15" customHeight="1"/>
    <row r="577" s="1104" customFormat="1" ht="15" customHeight="1"/>
    <row r="578" s="1104" customFormat="1" ht="15" customHeight="1"/>
    <row r="579" s="1104" customFormat="1" ht="15" customHeight="1"/>
    <row r="580" s="1104" customFormat="1" ht="15" customHeight="1"/>
    <row r="581" s="1104" customFormat="1" ht="15" customHeight="1"/>
    <row r="582" s="1104" customFormat="1" ht="15" customHeight="1"/>
    <row r="583" s="1104" customFormat="1" ht="15" customHeight="1"/>
    <row r="584" s="1104" customFormat="1" ht="15" customHeight="1"/>
    <row r="585" s="1104" customFormat="1" ht="15" customHeight="1"/>
    <row r="586" s="1104" customFormat="1" ht="15" customHeight="1"/>
    <row r="587" s="1104" customFormat="1" ht="15" customHeight="1"/>
    <row r="588" s="1104" customFormat="1" ht="15" customHeight="1"/>
    <row r="589" s="1104" customFormat="1" ht="15" customHeight="1"/>
    <row r="590" s="1104" customFormat="1" ht="15" customHeight="1"/>
    <row r="591" s="1104" customFormat="1" ht="15" customHeight="1"/>
    <row r="592" s="1104" customFormat="1" ht="15" customHeight="1"/>
    <row r="593" s="1104" customFormat="1" ht="15" customHeight="1"/>
    <row r="594" s="1104" customFormat="1" ht="15" customHeight="1"/>
    <row r="595" s="1104" customFormat="1" ht="15" customHeight="1"/>
    <row r="596" s="1104" customFormat="1" ht="15" customHeight="1"/>
    <row r="597" s="1104" customFormat="1" ht="15" customHeight="1"/>
    <row r="598" s="1104" customFormat="1" ht="15" customHeight="1"/>
    <row r="599" s="1104" customFormat="1" ht="15" customHeight="1"/>
    <row r="600" s="1104" customFormat="1" ht="15" customHeight="1"/>
    <row r="601" s="1104" customFormat="1" ht="15" customHeight="1"/>
    <row r="602" s="1104" customFormat="1" ht="15" customHeight="1"/>
    <row r="603" s="1104" customFormat="1" ht="15" customHeight="1"/>
    <row r="604" s="1104" customFormat="1" ht="15" customHeight="1"/>
    <row r="605" s="1104" customFormat="1" ht="15" customHeight="1"/>
    <row r="606" s="1104" customFormat="1" ht="15" customHeight="1"/>
    <row r="607" s="1104" customFormat="1" ht="15" customHeight="1"/>
    <row r="608" s="1104" customFormat="1" ht="15" customHeight="1"/>
    <row r="609" s="1104" customFormat="1" ht="15" customHeight="1"/>
    <row r="610" s="1104" customFormat="1" ht="15" customHeight="1"/>
    <row r="611" s="1104" customFormat="1" ht="15" customHeight="1"/>
    <row r="612" s="1104" customFormat="1" ht="15" customHeight="1"/>
    <row r="613" s="1104" customFormat="1" ht="15" customHeight="1"/>
    <row r="614" s="1104" customFormat="1" ht="15" customHeight="1"/>
    <row r="615" s="1104" customFormat="1" ht="15" customHeight="1"/>
    <row r="616" s="1104" customFormat="1" ht="15" customHeight="1"/>
    <row r="617" s="1104" customFormat="1" ht="15" customHeight="1"/>
    <row r="618" s="1104" customFormat="1" ht="15" customHeight="1"/>
    <row r="619" s="1104" customFormat="1" ht="15" customHeight="1"/>
    <row r="620" s="1104" customFormat="1" ht="15" customHeight="1"/>
    <row r="621" s="1104" customFormat="1" ht="15" customHeight="1"/>
    <row r="622" s="1104" customFormat="1" ht="15" customHeight="1"/>
    <row r="623" s="1104" customFormat="1" ht="15" customHeight="1"/>
    <row r="624" s="1104" customFormat="1" ht="15" customHeight="1"/>
    <row r="625" s="1104" customFormat="1" ht="15" customHeight="1"/>
    <row r="626" s="1104" customFormat="1" ht="15" customHeight="1"/>
    <row r="627" s="1104" customFormat="1" ht="15" customHeight="1"/>
    <row r="628" s="1104" customFormat="1" ht="15" customHeight="1"/>
    <row r="629" s="1104" customFormat="1" ht="15" customHeight="1"/>
    <row r="630" s="1104" customFormat="1" ht="15" customHeight="1"/>
    <row r="631" s="1104" customFormat="1" ht="15" customHeight="1"/>
    <row r="632" s="1104" customFormat="1" ht="15" customHeight="1"/>
    <row r="633" s="1104" customFormat="1" ht="15" customHeight="1"/>
    <row r="634" s="1104" customFormat="1" ht="15" customHeight="1"/>
    <row r="635" s="1104" customFormat="1" ht="15" customHeight="1"/>
    <row r="636" s="1104" customFormat="1" ht="15" customHeight="1"/>
    <row r="637" s="1104" customFormat="1" ht="15" customHeight="1"/>
    <row r="638" s="1104" customFormat="1" ht="15" customHeight="1"/>
    <row r="639" s="1104" customFormat="1" ht="15" customHeight="1"/>
    <row r="640" s="1104" customFormat="1" ht="15" customHeight="1"/>
    <row r="641" s="1104" customFormat="1" ht="15" customHeight="1"/>
    <row r="642" s="1104" customFormat="1" ht="15" customHeight="1"/>
    <row r="643" s="1104" customFormat="1" ht="15" customHeight="1"/>
    <row r="644" s="1104" customFormat="1" ht="15" customHeight="1"/>
    <row r="645" s="1104" customFormat="1" ht="15" customHeight="1"/>
    <row r="646" s="1104" customFormat="1" ht="15" customHeight="1"/>
    <row r="647" s="1104" customFormat="1" ht="15" customHeight="1"/>
    <row r="648" s="1104" customFormat="1" ht="15" customHeight="1"/>
    <row r="649" s="1104" customFormat="1" ht="15" customHeight="1"/>
    <row r="650" s="1104" customFormat="1" ht="15" customHeight="1"/>
    <row r="651" s="1104" customFormat="1" ht="15" customHeight="1"/>
    <row r="652" s="1104" customFormat="1" ht="15" customHeight="1"/>
    <row r="653" s="1104" customFormat="1" ht="15" customHeight="1"/>
    <row r="654" s="1104" customFormat="1" ht="15" customHeight="1"/>
    <row r="655" s="1104" customFormat="1" ht="15" customHeight="1"/>
    <row r="656" s="1104" customFormat="1" ht="15" customHeight="1"/>
    <row r="657" s="1104" customFormat="1" ht="15" customHeight="1"/>
    <row r="658" s="1104" customFormat="1" ht="15" customHeight="1"/>
    <row r="659" s="1104" customFormat="1" ht="15" customHeight="1"/>
    <row r="660" s="1104" customFormat="1" ht="15" customHeight="1"/>
    <row r="661" s="1104" customFormat="1" ht="15" customHeight="1"/>
    <row r="662" s="1104" customFormat="1" ht="15" customHeight="1"/>
    <row r="663" s="1104" customFormat="1" ht="15" customHeight="1"/>
    <row r="664" s="1104" customFormat="1" ht="15" customHeight="1"/>
    <row r="665" s="1104" customFormat="1" ht="15" customHeight="1"/>
    <row r="666" s="1104" customFormat="1" ht="15" customHeight="1"/>
    <row r="667" s="1104" customFormat="1" ht="15" customHeight="1"/>
    <row r="668" s="1104" customFormat="1" ht="15" customHeight="1"/>
    <row r="669" s="1104" customFormat="1" ht="15" customHeight="1"/>
    <row r="670" s="1104" customFormat="1" ht="15" customHeight="1"/>
    <row r="671" s="1104" customFormat="1" ht="15" customHeight="1"/>
    <row r="672" s="1104" customFormat="1" ht="15" customHeight="1"/>
    <row r="673" s="1104" customFormat="1" ht="15" customHeight="1"/>
    <row r="674" s="1104" customFormat="1" ht="15" customHeight="1"/>
    <row r="675" s="1104" customFormat="1" ht="15" customHeight="1"/>
    <row r="676" s="1104" customFormat="1" ht="15" customHeight="1"/>
    <row r="677" s="1104" customFormat="1" ht="15" customHeight="1"/>
    <row r="678" s="1104" customFormat="1" ht="15" customHeight="1"/>
    <row r="679" s="1104" customFormat="1" ht="15" customHeight="1"/>
    <row r="680" s="1104" customFormat="1" ht="15" customHeight="1"/>
    <row r="681" s="1104" customFormat="1" ht="15" customHeight="1"/>
    <row r="682" s="1104" customFormat="1" ht="15" customHeight="1"/>
    <row r="683" s="1104" customFormat="1" ht="15" customHeight="1"/>
    <row r="684" s="1104" customFormat="1" ht="15" customHeight="1"/>
    <row r="685" s="1104" customFormat="1" ht="15" customHeight="1"/>
    <row r="686" s="1104" customFormat="1" ht="15" customHeight="1"/>
    <row r="687" s="1104" customFormat="1" ht="15" customHeight="1"/>
    <row r="688" s="1104" customFormat="1" ht="15" customHeight="1"/>
    <row r="689" s="1104" customFormat="1" ht="15" customHeight="1"/>
    <row r="690" s="1104" customFormat="1" ht="15" customHeight="1"/>
    <row r="691" s="1104" customFormat="1" ht="15" customHeight="1"/>
    <row r="692" s="1104" customFormat="1" ht="15" customHeight="1"/>
    <row r="693" s="1104" customFormat="1" ht="15" customHeight="1"/>
    <row r="694" s="1104" customFormat="1" ht="15" customHeight="1"/>
    <row r="695" s="1104" customFormat="1" ht="15" customHeight="1"/>
    <row r="696" s="1104" customFormat="1" ht="15" customHeight="1"/>
    <row r="697" s="1104" customFormat="1" ht="15" customHeight="1"/>
    <row r="698" s="1104" customFormat="1" ht="15" customHeight="1"/>
    <row r="699" s="1104" customFormat="1" ht="15" customHeight="1"/>
    <row r="700" s="1104" customFormat="1" ht="15" customHeight="1"/>
    <row r="701" s="1104" customFormat="1" ht="15" customHeight="1"/>
    <row r="702" s="1104" customFormat="1" ht="15" customHeight="1"/>
    <row r="703" s="1104" customFormat="1" ht="15" customHeight="1"/>
    <row r="704" s="1104" customFormat="1" ht="15" customHeight="1"/>
    <row r="705" s="1104" customFormat="1" ht="15" customHeight="1"/>
    <row r="706" s="1104" customFormat="1" ht="15" customHeight="1"/>
    <row r="707" s="1104" customFormat="1" ht="15" customHeight="1"/>
    <row r="708" s="1104" customFormat="1" ht="15" customHeight="1"/>
    <row r="709" s="1104" customFormat="1" ht="15" customHeight="1"/>
    <row r="710" s="1104" customFormat="1" ht="15" customHeight="1"/>
    <row r="711" s="1104" customFormat="1" ht="15" customHeight="1"/>
    <row r="712" s="1104" customFormat="1" ht="15" customHeight="1"/>
    <row r="713" s="1104" customFormat="1" ht="15" customHeight="1"/>
    <row r="714" s="1104" customFormat="1" ht="15" customHeight="1"/>
    <row r="715" s="1104" customFormat="1" ht="15" customHeight="1"/>
    <row r="716" s="1104" customFormat="1" ht="15" customHeight="1"/>
    <row r="717" s="1104" customFormat="1" ht="15" customHeight="1"/>
    <row r="718" s="1104" customFormat="1" ht="15" customHeight="1"/>
    <row r="719" s="1104" customFormat="1" ht="15" customHeight="1"/>
    <row r="720" s="1104" customFormat="1" ht="15" customHeight="1"/>
    <row r="721" s="1104" customFormat="1" ht="15" customHeight="1"/>
    <row r="722" s="1104" customFormat="1" ht="15" customHeight="1"/>
    <row r="723" s="1104" customFormat="1" ht="15" customHeight="1"/>
    <row r="724" s="1104" customFormat="1" ht="15" customHeight="1"/>
    <row r="725" s="1104" customFormat="1" ht="15" customHeight="1"/>
    <row r="726" s="1104" customFormat="1" ht="15" customHeight="1"/>
    <row r="727" s="1104" customFormat="1" ht="15" customHeight="1"/>
    <row r="728" s="1104" customFormat="1" ht="15" customHeight="1"/>
    <row r="729" s="1104" customFormat="1" ht="15" customHeight="1"/>
    <row r="730" s="1104" customFormat="1" ht="15" customHeight="1"/>
    <row r="731" s="1104" customFormat="1" ht="15" customHeight="1"/>
    <row r="732" s="1104" customFormat="1" ht="15" customHeight="1"/>
    <row r="733" s="1104" customFormat="1" ht="15" customHeight="1"/>
    <row r="734" s="1104" customFormat="1" ht="15" customHeight="1"/>
    <row r="735" s="1104" customFormat="1" ht="15" customHeight="1"/>
    <row r="736" s="1104" customFormat="1" ht="15" customHeight="1"/>
    <row r="737" s="1104" customFormat="1" ht="15" customHeight="1"/>
    <row r="738" s="1104" customFormat="1" ht="15" customHeight="1"/>
    <row r="739" s="1104" customFormat="1" ht="15" customHeight="1"/>
    <row r="740" s="1104" customFormat="1" ht="15" customHeight="1"/>
    <row r="741" s="1104" customFormat="1" ht="15" customHeight="1"/>
    <row r="742" s="1104" customFormat="1" ht="15" customHeight="1"/>
    <row r="743" s="1104" customFormat="1" ht="15" customHeight="1"/>
    <row r="744" s="1104" customFormat="1" ht="15" customHeight="1"/>
    <row r="745" s="1104" customFormat="1" ht="15" customHeight="1"/>
    <row r="746" s="1104" customFormat="1" ht="15" customHeight="1"/>
    <row r="747" s="1104" customFormat="1" ht="15" customHeight="1"/>
    <row r="748" s="1104" customFormat="1" ht="15" customHeight="1"/>
    <row r="749" s="1104" customFormat="1" ht="15" customHeight="1"/>
    <row r="750" s="1104" customFormat="1" ht="15" customHeight="1"/>
    <row r="751" s="1104" customFormat="1" ht="15" customHeight="1"/>
    <row r="752" s="1104" customFormat="1" ht="15" customHeight="1"/>
    <row r="753" s="1104" customFormat="1" ht="15" customHeight="1"/>
    <row r="754" s="1104" customFormat="1" ht="15" customHeight="1"/>
    <row r="755" s="1104" customFormat="1" ht="15" customHeight="1"/>
    <row r="756" s="1104" customFormat="1" ht="15" customHeight="1"/>
    <row r="757" s="1104" customFormat="1" ht="15" customHeight="1"/>
    <row r="758" s="1104" customFormat="1" ht="15" customHeight="1"/>
    <row r="759" s="1104" customFormat="1" ht="15" customHeight="1"/>
    <row r="760" s="1104" customFormat="1" ht="15" customHeight="1"/>
    <row r="761" s="1104" customFormat="1" ht="15" customHeight="1"/>
    <row r="762" s="1104" customFormat="1" ht="15" customHeight="1"/>
    <row r="763" s="1104" customFormat="1" ht="15" customHeight="1"/>
    <row r="764" s="1104" customFormat="1" ht="15" customHeight="1"/>
    <row r="765" s="1104" customFormat="1" ht="15" customHeight="1"/>
    <row r="766" s="1104" customFormat="1" ht="15" customHeight="1"/>
    <row r="767" s="1104" customFormat="1" ht="15" customHeight="1"/>
    <row r="768" s="1104" customFormat="1" ht="15" customHeight="1"/>
    <row r="769" s="1104" customFormat="1" ht="15" customHeight="1"/>
    <row r="770" s="1104" customFormat="1" ht="15" customHeight="1"/>
    <row r="771" s="1104" customFormat="1" ht="15" customHeight="1"/>
    <row r="772" s="1104" customFormat="1" ht="15" customHeight="1"/>
    <row r="773" s="1104" customFormat="1" ht="15" customHeight="1"/>
    <row r="774" s="1104" customFormat="1" ht="15" customHeight="1"/>
    <row r="775" s="1104" customFormat="1" ht="15" customHeight="1"/>
    <row r="776" s="1104" customFormat="1" ht="15" customHeight="1"/>
    <row r="777" s="1104" customFormat="1" ht="15" customHeight="1"/>
    <row r="778" s="1104" customFormat="1" ht="15" customHeight="1"/>
    <row r="779" s="1104" customFormat="1" ht="15" customHeight="1"/>
    <row r="780" s="1104" customFormat="1" ht="15" customHeight="1"/>
    <row r="781" s="1104" customFormat="1" ht="15" customHeight="1"/>
    <row r="782" s="1104" customFormat="1" ht="15" customHeight="1"/>
    <row r="783" s="1104" customFormat="1" ht="15" customHeight="1"/>
    <row r="784" s="1104" customFormat="1" ht="15" customHeight="1"/>
    <row r="785" s="1104" customFormat="1" ht="15" customHeight="1"/>
    <row r="786" s="1104" customFormat="1" ht="15" customHeight="1"/>
    <row r="787" s="1104" customFormat="1" ht="15" customHeight="1"/>
    <row r="788" s="1104" customFormat="1" ht="15" customHeight="1"/>
    <row r="789" s="1104" customFormat="1" ht="15" customHeight="1"/>
    <row r="790" s="1104" customFormat="1" ht="15" customHeight="1"/>
    <row r="791" s="1104" customFormat="1" ht="15" customHeight="1"/>
    <row r="792" s="1104" customFormat="1" ht="15" customHeight="1"/>
    <row r="793" s="1104" customFormat="1" ht="15" customHeight="1"/>
    <row r="794" s="1104" customFormat="1" ht="15" customHeight="1"/>
    <row r="795" s="1104" customFormat="1" ht="15" customHeight="1"/>
    <row r="796" s="1104" customFormat="1" ht="15" customHeight="1"/>
    <row r="797" s="1104" customFormat="1" ht="15" customHeight="1"/>
    <row r="798" s="1104" customFormat="1" ht="15" customHeight="1"/>
    <row r="799" s="1104" customFormat="1" ht="15" customHeight="1"/>
    <row r="800" s="1104" customFormat="1" ht="15" customHeight="1"/>
    <row r="801" s="1104" customFormat="1" ht="15" customHeight="1"/>
    <row r="802" s="1104" customFormat="1" ht="15" customHeight="1"/>
    <row r="803" s="1104" customFormat="1" ht="15" customHeight="1"/>
    <row r="804" s="1104" customFormat="1" ht="15" customHeight="1"/>
    <row r="805" s="1104" customFormat="1" ht="15" customHeight="1"/>
    <row r="806" s="1104" customFormat="1" ht="15" customHeight="1"/>
    <row r="807" s="1104" customFormat="1" ht="15" customHeight="1"/>
    <row r="808" s="1104" customFormat="1" ht="15" customHeight="1"/>
    <row r="809" s="1104" customFormat="1" ht="15" customHeight="1"/>
    <row r="810" s="1104" customFormat="1" ht="15" customHeight="1"/>
    <row r="811" s="1104" customFormat="1" ht="15" customHeight="1"/>
    <row r="812" s="1104" customFormat="1" ht="15" customHeight="1"/>
    <row r="813" s="1104" customFormat="1" ht="15" customHeight="1"/>
    <row r="814" s="1104" customFormat="1" ht="15" customHeight="1"/>
    <row r="815" s="1104" customFormat="1" ht="15" customHeight="1"/>
    <row r="816" s="1104" customFormat="1" ht="15" customHeight="1"/>
    <row r="817" s="1104" customFormat="1" ht="15" customHeight="1"/>
    <row r="818" s="1104" customFormat="1" ht="15" customHeight="1"/>
    <row r="819" s="1104" customFormat="1" ht="15" customHeight="1"/>
    <row r="820" s="1104" customFormat="1" ht="15" customHeight="1"/>
    <row r="821" s="1104" customFormat="1" ht="15" customHeight="1"/>
    <row r="822" s="1104" customFormat="1" ht="15" customHeight="1"/>
    <row r="823" s="1104" customFormat="1" ht="15" customHeight="1"/>
    <row r="824" s="1104" customFormat="1" ht="15" customHeight="1"/>
    <row r="825" s="1104" customFormat="1" ht="15" customHeight="1"/>
    <row r="826" s="1104" customFormat="1" ht="15" customHeight="1"/>
    <row r="827" s="1104" customFormat="1" ht="15" customHeight="1"/>
    <row r="828" s="1104" customFormat="1" ht="15" customHeight="1"/>
    <row r="829" s="1104" customFormat="1" ht="15" customHeight="1"/>
    <row r="830" s="1104" customFormat="1" ht="15" customHeight="1"/>
    <row r="831" s="1104" customFormat="1" ht="15" customHeight="1"/>
    <row r="832" s="1104" customFormat="1" ht="15" customHeight="1"/>
    <row r="833" s="1104" customFormat="1" ht="15" customHeight="1"/>
    <row r="834" s="1104" customFormat="1" ht="15" customHeight="1"/>
    <row r="835" s="1104" customFormat="1" ht="15" customHeight="1"/>
    <row r="836" s="1104" customFormat="1" ht="15" customHeight="1"/>
    <row r="837" s="1104" customFormat="1" ht="15" customHeight="1"/>
    <row r="838" s="1104" customFormat="1" ht="15" customHeight="1"/>
    <row r="839" s="1104" customFormat="1" ht="15" customHeight="1"/>
    <row r="840" s="1104" customFormat="1" ht="15" customHeight="1"/>
    <row r="841" s="1104" customFormat="1" ht="15" customHeight="1"/>
    <row r="842" s="1104" customFormat="1" ht="15" customHeight="1"/>
    <row r="843" s="1104" customFormat="1" ht="15" customHeight="1"/>
    <row r="844" s="1104" customFormat="1" ht="15" customHeight="1"/>
    <row r="845" s="1104" customFormat="1" ht="15" customHeight="1"/>
    <row r="846" s="1104" customFormat="1" ht="15" customHeight="1"/>
  </sheetData>
  <sheetProtection selectLockedCells="1"/>
  <dataConsolidate/>
  <mergeCells count="323">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L161:P161"/>
    <mergeCell ref="Q161:R161"/>
    <mergeCell ref="M159:P159"/>
    <mergeCell ref="R159:U159"/>
    <mergeCell ref="W159:AA159"/>
    <mergeCell ref="B157:K157"/>
    <mergeCell ref="B149:I149"/>
    <mergeCell ref="B147:I147"/>
    <mergeCell ref="R147:W147"/>
    <mergeCell ref="K149:M149"/>
    <mergeCell ref="R149:T149"/>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T110:Y110"/>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T110 AA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184150</xdr:colOff>
                    <xdr:row>65</xdr:row>
                    <xdr:rowOff>0</xdr:rowOff>
                  </from>
                  <to>
                    <xdr:col>17</xdr:col>
                    <xdr:colOff>184150</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184150</xdr:colOff>
                    <xdr:row>65</xdr:row>
                    <xdr:rowOff>0</xdr:rowOff>
                  </from>
                  <to>
                    <xdr:col>27</xdr:col>
                    <xdr:colOff>184150</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184150</xdr:colOff>
                    <xdr:row>66</xdr:row>
                    <xdr:rowOff>0</xdr:rowOff>
                  </from>
                  <to>
                    <xdr:col>17</xdr:col>
                    <xdr:colOff>184150</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184150</xdr:colOff>
                    <xdr:row>66</xdr:row>
                    <xdr:rowOff>0</xdr:rowOff>
                  </from>
                  <to>
                    <xdr:col>27</xdr:col>
                    <xdr:colOff>184150</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184150</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184150</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184150</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184150</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184150</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184150</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184150</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184150</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184150</xdr:colOff>
                    <xdr:row>120</xdr:row>
                    <xdr:rowOff>0</xdr:rowOff>
                  </from>
                  <to>
                    <xdr:col>16</xdr:col>
                    <xdr:colOff>184150</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184150</xdr:colOff>
                    <xdr:row>121</xdr:row>
                    <xdr:rowOff>0</xdr:rowOff>
                  </from>
                  <to>
                    <xdr:col>16</xdr:col>
                    <xdr:colOff>184150</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184150</xdr:colOff>
                    <xdr:row>122</xdr:row>
                    <xdr:rowOff>0</xdr:rowOff>
                  </from>
                  <to>
                    <xdr:col>16</xdr:col>
                    <xdr:colOff>184150</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184150</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184150</xdr:colOff>
                    <xdr:row>132</xdr:row>
                    <xdr:rowOff>0</xdr:rowOff>
                  </from>
                  <to>
                    <xdr:col>16</xdr:col>
                    <xdr:colOff>184150</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184150</xdr:colOff>
                    <xdr:row>133</xdr:row>
                    <xdr:rowOff>0</xdr:rowOff>
                  </from>
                  <to>
                    <xdr:col>16</xdr:col>
                    <xdr:colOff>184150</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184150</xdr:colOff>
                    <xdr:row>134</xdr:row>
                    <xdr:rowOff>0</xdr:rowOff>
                  </from>
                  <to>
                    <xdr:col>16</xdr:col>
                    <xdr:colOff>184150</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184150</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184150</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184150</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184150</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184150</xdr:colOff>
                    <xdr:row>144</xdr:row>
                    <xdr:rowOff>0</xdr:rowOff>
                  </from>
                  <to>
                    <xdr:col>16</xdr:col>
                    <xdr:colOff>184150</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184150</xdr:colOff>
                    <xdr:row>145</xdr:row>
                    <xdr:rowOff>0</xdr:rowOff>
                  </from>
                  <to>
                    <xdr:col>16</xdr:col>
                    <xdr:colOff>184150</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184150</xdr:colOff>
                    <xdr:row>146</xdr:row>
                    <xdr:rowOff>0</xdr:rowOff>
                  </from>
                  <to>
                    <xdr:col>16</xdr:col>
                    <xdr:colOff>184150</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184150</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184150</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184150</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184150</xdr:colOff>
                    <xdr:row>116</xdr:row>
                    <xdr:rowOff>228600</xdr:rowOff>
                  </from>
                  <to>
                    <xdr:col>15</xdr:col>
                    <xdr:colOff>184150</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184150</xdr:colOff>
                    <xdr:row>128</xdr:row>
                    <xdr:rowOff>228600</xdr:rowOff>
                  </from>
                  <to>
                    <xdr:col>15</xdr:col>
                    <xdr:colOff>184150</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184150</xdr:colOff>
                    <xdr:row>140</xdr:row>
                    <xdr:rowOff>228600</xdr:rowOff>
                  </from>
                  <to>
                    <xdr:col>15</xdr:col>
                    <xdr:colOff>184150</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H1552"/>
  <sheetViews>
    <sheetView workbookViewId="0">
      <selection activeCell="X1" sqref="X1"/>
    </sheetView>
  </sheetViews>
  <sheetFormatPr defaultColWidth="2.58203125" defaultRowHeight="13"/>
  <cols>
    <col min="1" max="7" width="2.58203125" style="1104"/>
    <col min="8" max="8" width="2.58203125" style="1104" customWidth="1"/>
    <col min="9" max="22" width="2.58203125" style="1104"/>
    <col min="23" max="23" width="2.58203125" style="1104" customWidth="1"/>
    <col min="24" max="29" width="2.58203125" style="1104"/>
    <col min="30" max="31" width="2.58203125" style="1104" customWidth="1"/>
    <col min="32" max="33" width="2.5" style="1104" customWidth="1"/>
    <col min="34" max="16384" width="2.58203125" style="1104"/>
  </cols>
  <sheetData>
    <row r="1" spans="1:34" s="1100" customFormat="1" ht="40" customHeight="1" thickBot="1">
      <c r="A1" s="1099" t="s">
        <v>3575</v>
      </c>
      <c r="X1" s="1029" t="s">
        <v>64</v>
      </c>
      <c r="AC1" s="1101" t="s">
        <v>549</v>
      </c>
      <c r="AD1" s="1102"/>
      <c r="AE1" s="1102"/>
      <c r="AF1" s="1102"/>
      <c r="AH1" s="1102"/>
    </row>
    <row r="2" spans="1:34" ht="10" customHeight="1" thickTop="1">
      <c r="A2" s="1903" t="s">
        <v>3365</v>
      </c>
      <c r="B2" s="1903"/>
      <c r="C2" s="1903"/>
      <c r="D2" s="1903"/>
      <c r="E2" s="1903"/>
      <c r="F2" s="1903"/>
      <c r="G2" s="1903"/>
      <c r="H2" s="1903"/>
      <c r="I2" s="1903"/>
      <c r="J2" s="1903"/>
      <c r="K2" s="1903"/>
      <c r="L2" s="1903"/>
      <c r="M2" s="1903"/>
      <c r="N2" s="1116"/>
      <c r="O2" s="1116"/>
      <c r="P2" s="1116"/>
      <c r="Q2" s="1116"/>
      <c r="R2" s="1116"/>
      <c r="S2" s="1116"/>
      <c r="T2" s="1116"/>
      <c r="U2" s="1116"/>
      <c r="V2" s="1116"/>
      <c r="W2" s="1116"/>
      <c r="X2" s="1116"/>
      <c r="Y2" s="1116"/>
      <c r="Z2" s="1116"/>
      <c r="AA2" s="1116"/>
      <c r="AB2" s="1116"/>
      <c r="AC2" s="1116"/>
      <c r="AD2" s="1116"/>
      <c r="AE2" s="1116"/>
    </row>
    <row r="3" spans="1:34" ht="10" customHeight="1">
      <c r="A3" s="1903"/>
      <c r="B3" s="1903"/>
      <c r="C3" s="1903"/>
      <c r="D3" s="1903"/>
      <c r="E3" s="1903"/>
      <c r="F3" s="1903"/>
      <c r="G3" s="1903"/>
      <c r="H3" s="1903"/>
      <c r="I3" s="1903"/>
      <c r="J3" s="1903"/>
      <c r="K3" s="1903"/>
      <c r="L3" s="1903"/>
      <c r="M3" s="1903"/>
      <c r="N3" s="1116"/>
      <c r="O3" s="1116"/>
      <c r="P3" s="1116"/>
      <c r="Q3" s="1116"/>
      <c r="R3" s="1116"/>
      <c r="S3" s="1116"/>
      <c r="T3" s="1116"/>
      <c r="U3" s="1116"/>
      <c r="V3" s="1116"/>
      <c r="W3" s="1116"/>
      <c r="X3" s="1116"/>
      <c r="Y3" s="1116"/>
      <c r="Z3" s="1116"/>
      <c r="AA3" s="1116"/>
      <c r="AB3" s="1116"/>
      <c r="AC3" s="1116"/>
      <c r="AD3" s="1116"/>
      <c r="AE3" s="1116"/>
    </row>
    <row r="4" spans="1:34" ht="10" customHeight="1">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c r="AA4" s="1116"/>
      <c r="AB4" s="1116"/>
      <c r="AC4" s="1116"/>
      <c r="AD4" s="1116"/>
      <c r="AE4" s="1116"/>
    </row>
    <row r="5" spans="1:34" ht="10" customHeight="1">
      <c r="A5" s="1888" t="s">
        <v>3343</v>
      </c>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888"/>
      <c r="Z5" s="1888"/>
      <c r="AA5" s="1888"/>
      <c r="AB5" s="1888"/>
      <c r="AC5" s="1888"/>
      <c r="AD5" s="1888"/>
      <c r="AE5" s="1116"/>
    </row>
    <row r="6" spans="1:34" ht="10" customHeight="1">
      <c r="A6" s="1888"/>
      <c r="B6" s="1888"/>
      <c r="C6" s="1888"/>
      <c r="D6" s="1888"/>
      <c r="E6" s="1888"/>
      <c r="F6" s="1888"/>
      <c r="G6" s="1888"/>
      <c r="H6" s="1888"/>
      <c r="I6" s="1888"/>
      <c r="J6" s="1888"/>
      <c r="K6" s="1888"/>
      <c r="L6" s="1888"/>
      <c r="M6" s="1888"/>
      <c r="N6" s="1888"/>
      <c r="O6" s="1888"/>
      <c r="P6" s="1888"/>
      <c r="Q6" s="1888"/>
      <c r="R6" s="1888"/>
      <c r="S6" s="1888"/>
      <c r="T6" s="1888"/>
      <c r="U6" s="1888"/>
      <c r="V6" s="1888"/>
      <c r="W6" s="1888"/>
      <c r="X6" s="1888"/>
      <c r="Y6" s="1888"/>
      <c r="Z6" s="1888"/>
      <c r="AA6" s="1888"/>
      <c r="AB6" s="1888"/>
      <c r="AC6" s="1888"/>
      <c r="AD6" s="1888"/>
      <c r="AE6" s="1116"/>
    </row>
    <row r="7" spans="1:34" ht="10" customHeight="1">
      <c r="A7" s="1917" t="s">
        <v>3364</v>
      </c>
      <c r="B7" s="1917"/>
      <c r="C7" s="1917"/>
      <c r="D7" s="1917"/>
      <c r="E7" s="1917"/>
      <c r="F7" s="1917"/>
      <c r="G7" s="1917"/>
      <c r="H7" s="1917"/>
      <c r="I7" s="1917"/>
      <c r="J7" s="1917"/>
      <c r="K7" s="1917"/>
      <c r="L7" s="1917"/>
      <c r="M7" s="1917"/>
      <c r="N7" s="1917"/>
      <c r="O7" s="1917"/>
      <c r="P7" s="1917"/>
      <c r="Q7" s="1917"/>
      <c r="R7" s="1917"/>
      <c r="S7" s="1917"/>
      <c r="T7" s="1917"/>
      <c r="U7" s="1917"/>
      <c r="V7" s="1917"/>
      <c r="W7" s="1917"/>
      <c r="X7" s="1917"/>
      <c r="Y7" s="1917"/>
      <c r="Z7" s="1917"/>
      <c r="AA7" s="1917"/>
      <c r="AB7" s="1917"/>
      <c r="AC7" s="1917"/>
      <c r="AD7" s="1917"/>
      <c r="AE7" s="1116"/>
    </row>
    <row r="8" spans="1:34" ht="10" customHeight="1">
      <c r="A8" s="1917"/>
      <c r="B8" s="1917"/>
      <c r="C8" s="1917"/>
      <c r="D8" s="1917"/>
      <c r="E8" s="1917"/>
      <c r="F8" s="1917"/>
      <c r="G8" s="1917"/>
      <c r="H8" s="1917"/>
      <c r="I8" s="1917"/>
      <c r="J8" s="1917"/>
      <c r="K8" s="1917"/>
      <c r="L8" s="1917"/>
      <c r="M8" s="1917"/>
      <c r="N8" s="1917"/>
      <c r="O8" s="1917"/>
      <c r="P8" s="1917"/>
      <c r="Q8" s="1917"/>
      <c r="R8" s="1917"/>
      <c r="S8" s="1917"/>
      <c r="T8" s="1917"/>
      <c r="U8" s="1917"/>
      <c r="V8" s="1917"/>
      <c r="W8" s="1917"/>
      <c r="X8" s="1917"/>
      <c r="Y8" s="1917"/>
      <c r="Z8" s="1917"/>
      <c r="AA8" s="1917"/>
      <c r="AB8" s="1917"/>
      <c r="AC8" s="1917"/>
      <c r="AD8" s="1917"/>
      <c r="AE8" s="1116"/>
    </row>
    <row r="9" spans="1:34" ht="10" customHeight="1">
      <c r="A9" s="1888" t="s">
        <v>3342</v>
      </c>
      <c r="B9" s="1888"/>
      <c r="C9" s="1888"/>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116"/>
    </row>
    <row r="10" spans="1:34" ht="9.75" customHeight="1">
      <c r="A10" s="1888"/>
      <c r="B10" s="1888"/>
      <c r="C10" s="1888"/>
      <c r="D10" s="1888"/>
      <c r="E10" s="1888"/>
      <c r="F10" s="1888"/>
      <c r="G10" s="1888"/>
      <c r="H10" s="1888"/>
      <c r="I10" s="1888"/>
      <c r="J10" s="1888"/>
      <c r="K10" s="1888"/>
      <c r="L10" s="1888"/>
      <c r="M10" s="1888"/>
      <c r="N10" s="1888"/>
      <c r="O10" s="1888"/>
      <c r="P10" s="1888"/>
      <c r="Q10" s="1888"/>
      <c r="R10" s="1888"/>
      <c r="S10" s="1888"/>
      <c r="T10" s="1888"/>
      <c r="U10" s="1888"/>
      <c r="V10" s="1888"/>
      <c r="W10" s="1888"/>
      <c r="X10" s="1888"/>
      <c r="Y10" s="1888"/>
      <c r="Z10" s="1888"/>
      <c r="AA10" s="1888"/>
      <c r="AB10" s="1888"/>
      <c r="AC10" s="1888"/>
      <c r="AD10" s="1888"/>
      <c r="AE10" s="1116"/>
    </row>
    <row r="11" spans="1:34" ht="10" customHeight="1">
      <c r="A11" s="1116"/>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row>
    <row r="12" spans="1:34" ht="10" customHeight="1">
      <c r="A12" s="1116"/>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row>
    <row r="13" spans="1:34" ht="10" customHeight="1">
      <c r="A13" s="1116"/>
      <c r="B13" s="1116"/>
      <c r="C13" s="1116"/>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row>
    <row r="14" spans="1:34" ht="10" customHeight="1">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row>
    <row r="15" spans="1:34" ht="10" customHeight="1">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row>
    <row r="16" spans="1:34" ht="10" customHeight="1">
      <c r="A16" s="1116"/>
      <c r="B16" s="1116"/>
      <c r="C16" s="1116"/>
      <c r="D16" s="1116"/>
      <c r="E16" s="1116"/>
      <c r="F16" s="1116"/>
      <c r="G16" s="1116"/>
      <c r="H16" s="1116"/>
      <c r="I16" s="1116"/>
      <c r="J16" s="1116"/>
      <c r="K16" s="1116"/>
      <c r="L16" s="1116"/>
      <c r="M16" s="1116"/>
      <c r="N16" s="1116"/>
      <c r="O16" s="1116"/>
      <c r="P16" s="1116"/>
      <c r="Q16" s="1116"/>
      <c r="R16" s="1116"/>
      <c r="S16" s="1116"/>
      <c r="T16" s="1116"/>
      <c r="U16" s="1116"/>
      <c r="W16" s="1890"/>
      <c r="X16" s="1890"/>
      <c r="Y16" s="1888" t="s">
        <v>318</v>
      </c>
      <c r="Z16" s="1890"/>
      <c r="AA16" s="1890"/>
      <c r="AB16" s="1888" t="s">
        <v>317</v>
      </c>
      <c r="AC16" s="1890"/>
      <c r="AD16" s="1890"/>
      <c r="AE16" s="1888" t="s">
        <v>2463</v>
      </c>
    </row>
    <row r="17" spans="1:33" ht="10" customHeight="1">
      <c r="A17" s="1116"/>
      <c r="B17" s="1116"/>
      <c r="C17" s="1116"/>
      <c r="D17" s="1116"/>
      <c r="E17" s="1116"/>
      <c r="F17" s="1116"/>
      <c r="G17" s="1116"/>
      <c r="H17" s="1116"/>
      <c r="I17" s="1116"/>
      <c r="J17" s="1116"/>
      <c r="K17" s="1116"/>
      <c r="L17" s="1116"/>
      <c r="M17" s="1116"/>
      <c r="N17" s="1116"/>
      <c r="O17" s="1116"/>
      <c r="P17" s="1116"/>
      <c r="Q17" s="1116"/>
      <c r="R17" s="1116"/>
      <c r="S17" s="1116"/>
      <c r="T17" s="1116"/>
      <c r="U17" s="1116"/>
      <c r="W17" s="1891"/>
      <c r="X17" s="1891"/>
      <c r="Y17" s="1888"/>
      <c r="Z17" s="1891"/>
      <c r="AA17" s="1891"/>
      <c r="AB17" s="1888"/>
      <c r="AC17" s="1891"/>
      <c r="AD17" s="1891"/>
      <c r="AE17" s="1888"/>
    </row>
    <row r="18" spans="1:33" ht="10" customHeight="1">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row>
    <row r="19" spans="1:33" ht="10" customHeight="1">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row>
    <row r="20" spans="1:33" ht="10" customHeight="1">
      <c r="A20" s="1892"/>
      <c r="B20" s="1892"/>
      <c r="C20" s="1892"/>
      <c r="D20" s="1892"/>
      <c r="E20" s="1892"/>
      <c r="F20" s="1892"/>
      <c r="G20" s="1892"/>
      <c r="H20" s="1892"/>
      <c r="I20" s="1892"/>
      <c r="J20" s="1892"/>
      <c r="K20" s="1888" t="s">
        <v>3341</v>
      </c>
      <c r="L20" s="1888"/>
      <c r="M20" s="1888"/>
      <c r="N20" s="1888"/>
      <c r="O20" s="1116"/>
      <c r="P20" s="1116"/>
      <c r="Q20" s="1116"/>
      <c r="R20" s="1116"/>
      <c r="S20" s="1116"/>
      <c r="T20" s="1116"/>
      <c r="U20" s="1116"/>
      <c r="V20" s="1116"/>
      <c r="W20" s="1116"/>
      <c r="X20" s="1116"/>
      <c r="Y20" s="1116"/>
      <c r="Z20" s="1116"/>
      <c r="AA20" s="1116"/>
      <c r="AB20" s="1116"/>
      <c r="AC20" s="1116"/>
      <c r="AD20" s="1116"/>
      <c r="AE20" s="1116"/>
    </row>
    <row r="21" spans="1:33" ht="10" customHeight="1">
      <c r="A21" s="1919"/>
      <c r="B21" s="1919"/>
      <c r="C21" s="1919"/>
      <c r="D21" s="1919"/>
      <c r="E21" s="1919"/>
      <c r="F21" s="1919"/>
      <c r="G21" s="1919"/>
      <c r="H21" s="1919"/>
      <c r="I21" s="1919"/>
      <c r="J21" s="1919"/>
      <c r="K21" s="1888"/>
      <c r="L21" s="1888"/>
      <c r="M21" s="1888"/>
      <c r="N21" s="1888"/>
      <c r="O21" s="1116"/>
      <c r="P21" s="1116"/>
      <c r="Q21" s="1116"/>
      <c r="R21" s="1116"/>
      <c r="S21" s="1116"/>
      <c r="T21" s="1116"/>
      <c r="U21" s="1116"/>
      <c r="V21" s="1116"/>
      <c r="W21" s="1116"/>
      <c r="X21" s="1116"/>
      <c r="Y21" s="1116"/>
      <c r="Z21" s="1116"/>
      <c r="AA21" s="1116"/>
      <c r="AB21" s="1116"/>
      <c r="AC21" s="1116"/>
      <c r="AD21" s="1116"/>
      <c r="AE21" s="1116"/>
    </row>
    <row r="22" spans="1:33" ht="10" customHeight="1">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row>
    <row r="23" spans="1:33" ht="10" customHeight="1">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row>
    <row r="24" spans="1:33" ht="10" customHeight="1">
      <c r="A24" s="1116"/>
      <c r="B24" s="1903" t="s">
        <v>3363</v>
      </c>
      <c r="C24" s="1903"/>
      <c r="D24" s="1903"/>
      <c r="E24" s="1903"/>
      <c r="F24" s="1903"/>
      <c r="G24" s="1903"/>
      <c r="H24" s="1116"/>
      <c r="I24" s="1116"/>
      <c r="J24" s="1116"/>
      <c r="K24" s="1116"/>
      <c r="L24" s="1116"/>
      <c r="M24" s="1116"/>
      <c r="N24" s="1903"/>
      <c r="O24" s="1903"/>
      <c r="P24" s="1903"/>
      <c r="Q24" s="1903"/>
      <c r="R24" s="1903"/>
      <c r="S24" s="1903"/>
      <c r="T24" s="1890"/>
      <c r="U24" s="1890"/>
      <c r="V24" s="1890"/>
      <c r="W24" s="1890"/>
      <c r="X24" s="1890"/>
      <c r="Y24" s="1890"/>
      <c r="Z24" s="1890"/>
      <c r="AA24" s="1890"/>
      <c r="AB24" s="1890"/>
      <c r="AC24" s="1890"/>
      <c r="AD24" s="1890"/>
      <c r="AE24" s="1116"/>
    </row>
    <row r="25" spans="1:33" ht="10" customHeight="1">
      <c r="A25" s="1116"/>
      <c r="B25" s="1918"/>
      <c r="C25" s="1918"/>
      <c r="D25" s="1918"/>
      <c r="E25" s="1918"/>
      <c r="F25" s="1903"/>
      <c r="G25" s="1903"/>
      <c r="H25" s="1116"/>
      <c r="I25" s="1116"/>
      <c r="J25" s="1116"/>
      <c r="K25" s="1116"/>
      <c r="L25" s="1116"/>
      <c r="M25" s="1116"/>
      <c r="N25" s="1903"/>
      <c r="O25" s="1903"/>
      <c r="P25" s="1903"/>
      <c r="Q25" s="1903"/>
      <c r="R25" s="1903"/>
      <c r="S25" s="1903"/>
      <c r="T25" s="1890"/>
      <c r="U25" s="1890"/>
      <c r="V25" s="1890"/>
      <c r="W25" s="1890"/>
      <c r="X25" s="1890"/>
      <c r="Y25" s="1890"/>
      <c r="Z25" s="1890"/>
      <c r="AA25" s="1890"/>
      <c r="AB25" s="1890"/>
      <c r="AC25" s="1890"/>
      <c r="AD25" s="1890"/>
      <c r="AE25" s="1116"/>
    </row>
    <row r="26" spans="1:33" ht="20.5" customHeight="1">
      <c r="A26" s="1116"/>
      <c r="B26" s="1905" t="s">
        <v>3328</v>
      </c>
      <c r="C26" s="1905"/>
      <c r="D26" s="1905"/>
      <c r="E26" s="1905"/>
      <c r="F26" s="1905"/>
      <c r="G26" s="1905"/>
      <c r="H26" s="1905"/>
      <c r="I26" s="1927"/>
      <c r="J26" s="1928"/>
      <c r="K26" s="1928"/>
      <c r="L26" s="1928"/>
      <c r="M26" s="1928"/>
      <c r="N26" s="1928"/>
      <c r="O26" s="1928"/>
      <c r="P26" s="1928"/>
      <c r="Q26" s="1928"/>
      <c r="R26" s="1928"/>
      <c r="S26" s="1928"/>
      <c r="T26" s="1928"/>
      <c r="U26" s="1928"/>
      <c r="V26" s="1928"/>
      <c r="W26" s="1928"/>
      <c r="X26" s="1928"/>
      <c r="Y26" s="1928"/>
      <c r="Z26" s="1928"/>
      <c r="AA26" s="1928"/>
      <c r="AB26" s="1928"/>
      <c r="AC26" s="1928"/>
      <c r="AD26" s="1928"/>
      <c r="AE26" s="1928"/>
      <c r="AF26" s="1929"/>
    </row>
    <row r="27" spans="1:33" ht="10" customHeight="1">
      <c r="A27" s="1116"/>
      <c r="B27" s="1905"/>
      <c r="C27" s="1905"/>
      <c r="D27" s="1905"/>
      <c r="E27" s="1905"/>
      <c r="F27" s="1905"/>
      <c r="G27" s="1905"/>
      <c r="H27" s="1905"/>
      <c r="I27" s="1930"/>
      <c r="J27" s="1918"/>
      <c r="K27" s="1918"/>
      <c r="L27" s="1918"/>
      <c r="M27" s="1918"/>
      <c r="N27" s="1918"/>
      <c r="O27" s="1918"/>
      <c r="P27" s="1918"/>
      <c r="Q27" s="1918"/>
      <c r="R27" s="1918"/>
      <c r="S27" s="1918"/>
      <c r="T27" s="1918"/>
      <c r="U27" s="1918"/>
      <c r="V27" s="1918"/>
      <c r="W27" s="1918"/>
      <c r="X27" s="1918"/>
      <c r="Y27" s="1918"/>
      <c r="Z27" s="1918"/>
      <c r="AA27" s="1918"/>
      <c r="AB27" s="1918"/>
      <c r="AC27" s="1918"/>
      <c r="AD27" s="1918"/>
      <c r="AE27" s="1918"/>
      <c r="AF27" s="1931"/>
    </row>
    <row r="28" spans="1:33" ht="20.149999999999999" customHeight="1">
      <c r="A28" s="1116"/>
      <c r="B28" s="1905" t="s">
        <v>2553</v>
      </c>
      <c r="C28" s="1905"/>
      <c r="D28" s="1905"/>
      <c r="E28" s="1905"/>
      <c r="F28" s="1905"/>
      <c r="G28" s="1905"/>
      <c r="H28" s="1905"/>
      <c r="I28" s="1927"/>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9"/>
      <c r="AG28" s="1173"/>
    </row>
    <row r="29" spans="1:33" ht="10" customHeight="1">
      <c r="A29" s="1116"/>
      <c r="B29" s="1905"/>
      <c r="C29" s="1905"/>
      <c r="D29" s="1905"/>
      <c r="E29" s="1905"/>
      <c r="F29" s="1905"/>
      <c r="G29" s="1905"/>
      <c r="H29" s="1905"/>
      <c r="I29" s="1930"/>
      <c r="J29" s="1918"/>
      <c r="K29" s="1918"/>
      <c r="L29" s="1918"/>
      <c r="M29" s="1918"/>
      <c r="N29" s="1918"/>
      <c r="O29" s="1918"/>
      <c r="P29" s="1918"/>
      <c r="Q29" s="1918"/>
      <c r="R29" s="1918"/>
      <c r="S29" s="1918"/>
      <c r="T29" s="1918"/>
      <c r="U29" s="1918"/>
      <c r="V29" s="1918"/>
      <c r="W29" s="1918"/>
      <c r="X29" s="1918"/>
      <c r="Y29" s="1918"/>
      <c r="Z29" s="1918"/>
      <c r="AA29" s="1918"/>
      <c r="AB29" s="1918"/>
      <c r="AC29" s="1918"/>
      <c r="AD29" s="1918"/>
      <c r="AE29" s="1918"/>
      <c r="AF29" s="1931"/>
      <c r="AG29" s="1173"/>
    </row>
    <row r="30" spans="1:33" ht="10" customHeight="1">
      <c r="A30" s="1116"/>
      <c r="B30" s="1905" t="s">
        <v>3327</v>
      </c>
      <c r="C30" s="1905"/>
      <c r="D30" s="1905"/>
      <c r="E30" s="1905"/>
      <c r="F30" s="1905"/>
      <c r="G30" s="1905"/>
      <c r="H30" s="1905"/>
      <c r="I30" s="1937"/>
      <c r="J30" s="1937"/>
      <c r="K30" s="1937"/>
      <c r="L30" s="1937"/>
      <c r="M30" s="1937"/>
      <c r="N30" s="1937"/>
      <c r="O30" s="1937" t="s">
        <v>3323</v>
      </c>
      <c r="P30" s="1937"/>
      <c r="Q30" s="1937"/>
      <c r="R30" s="1937"/>
      <c r="S30" s="1937"/>
      <c r="T30" s="1937"/>
      <c r="U30" s="1937"/>
      <c r="V30" s="1937"/>
      <c r="W30" s="1939"/>
      <c r="X30" s="1174"/>
      <c r="Y30" s="1174"/>
      <c r="Z30" s="1174"/>
      <c r="AA30" s="1174"/>
      <c r="AB30" s="1174"/>
      <c r="AC30" s="1174"/>
      <c r="AD30" s="1174"/>
      <c r="AE30" s="1174"/>
      <c r="AF30" s="1174"/>
      <c r="AG30" s="1175"/>
    </row>
    <row r="31" spans="1:33" ht="10" customHeight="1">
      <c r="A31" s="1116"/>
      <c r="B31" s="1905"/>
      <c r="C31" s="1905"/>
      <c r="D31" s="1905"/>
      <c r="E31" s="1905"/>
      <c r="F31" s="1905"/>
      <c r="G31" s="1905"/>
      <c r="H31" s="1905"/>
      <c r="I31" s="1938"/>
      <c r="J31" s="1938"/>
      <c r="K31" s="1938"/>
      <c r="L31" s="1938"/>
      <c r="M31" s="1938"/>
      <c r="N31" s="1938"/>
      <c r="O31" s="1938"/>
      <c r="P31" s="1938"/>
      <c r="Q31" s="1938"/>
      <c r="R31" s="1938"/>
      <c r="S31" s="1938"/>
      <c r="T31" s="1938"/>
      <c r="U31" s="1938"/>
      <c r="V31" s="1938"/>
      <c r="W31" s="1940"/>
      <c r="X31" s="1176"/>
      <c r="Y31" s="1176"/>
      <c r="Z31" s="1176"/>
      <c r="AA31" s="1176"/>
      <c r="AB31" s="1176"/>
      <c r="AC31" s="1176"/>
      <c r="AD31" s="1176"/>
      <c r="AE31" s="1176"/>
      <c r="AF31" s="1176"/>
      <c r="AG31" s="1175"/>
    </row>
    <row r="32" spans="1:33" ht="20.5" customHeight="1">
      <c r="A32" s="1116"/>
      <c r="B32" s="1905" t="s">
        <v>2944</v>
      </c>
      <c r="C32" s="1905"/>
      <c r="D32" s="1905"/>
      <c r="E32" s="1905"/>
      <c r="F32" s="1905"/>
      <c r="G32" s="1905"/>
      <c r="H32" s="1905"/>
      <c r="I32" s="1927"/>
      <c r="J32" s="1928"/>
      <c r="K32" s="1928"/>
      <c r="L32" s="1928"/>
      <c r="M32" s="1928"/>
      <c r="N32" s="1928"/>
      <c r="O32" s="1928"/>
      <c r="P32" s="1928"/>
      <c r="Q32" s="1928"/>
      <c r="R32" s="1928"/>
      <c r="S32" s="1928"/>
      <c r="T32" s="1928"/>
      <c r="U32" s="1928"/>
      <c r="V32" s="1928"/>
      <c r="W32" s="1928"/>
      <c r="X32" s="1928"/>
      <c r="Y32" s="1928"/>
      <c r="Z32" s="1928"/>
      <c r="AA32" s="1928"/>
      <c r="AB32" s="1928"/>
      <c r="AC32" s="1928"/>
      <c r="AD32" s="1928"/>
      <c r="AE32" s="1928"/>
      <c r="AF32" s="1929"/>
      <c r="AG32" s="1173"/>
    </row>
    <row r="33" spans="1:33" ht="10" customHeight="1">
      <c r="A33" s="1116"/>
      <c r="B33" s="1905"/>
      <c r="C33" s="1905"/>
      <c r="D33" s="1905"/>
      <c r="E33" s="1905"/>
      <c r="F33" s="1905"/>
      <c r="G33" s="1905"/>
      <c r="H33" s="1905"/>
      <c r="I33" s="1930"/>
      <c r="J33" s="1918"/>
      <c r="K33" s="1918"/>
      <c r="L33" s="1918"/>
      <c r="M33" s="1918"/>
      <c r="N33" s="1918"/>
      <c r="O33" s="1918"/>
      <c r="P33" s="1918"/>
      <c r="Q33" s="1918"/>
      <c r="R33" s="1918"/>
      <c r="S33" s="1918"/>
      <c r="T33" s="1918"/>
      <c r="U33" s="1918"/>
      <c r="V33" s="1918"/>
      <c r="W33" s="1918"/>
      <c r="X33" s="1918"/>
      <c r="Y33" s="1918"/>
      <c r="Z33" s="1918"/>
      <c r="AA33" s="1918"/>
      <c r="AB33" s="1918"/>
      <c r="AC33" s="1918"/>
      <c r="AD33" s="1918"/>
      <c r="AE33" s="1918"/>
      <c r="AF33" s="1931"/>
      <c r="AG33" s="1173"/>
    </row>
    <row r="34" spans="1:33" ht="10" customHeight="1">
      <c r="A34" s="1116"/>
      <c r="B34" s="1905" t="s">
        <v>2503</v>
      </c>
      <c r="C34" s="1905"/>
      <c r="D34" s="1905"/>
      <c r="E34" s="1905"/>
      <c r="F34" s="1905"/>
      <c r="G34" s="1905"/>
      <c r="H34" s="1905"/>
      <c r="I34" s="1921"/>
      <c r="J34" s="1921"/>
      <c r="K34" s="1921"/>
      <c r="L34" s="1921"/>
      <c r="M34" s="1921" t="s">
        <v>3323</v>
      </c>
      <c r="N34" s="1921"/>
      <c r="O34" s="1921"/>
      <c r="P34" s="1921"/>
      <c r="Q34" s="1921"/>
      <c r="R34" s="1921" t="s">
        <v>3323</v>
      </c>
      <c r="S34" s="1921"/>
      <c r="T34" s="1921"/>
      <c r="U34" s="1921"/>
      <c r="V34" s="1921"/>
      <c r="W34" s="1923"/>
      <c r="X34" s="1174"/>
      <c r="Y34" s="1174"/>
      <c r="Z34" s="1174"/>
      <c r="AA34" s="1174"/>
      <c r="AB34" s="1174"/>
      <c r="AC34" s="1174"/>
      <c r="AD34" s="1174"/>
      <c r="AE34" s="1174"/>
      <c r="AF34" s="1174"/>
      <c r="AG34" s="1175"/>
    </row>
    <row r="35" spans="1:33" ht="10" customHeight="1">
      <c r="A35" s="1116"/>
      <c r="B35" s="1905"/>
      <c r="C35" s="1905"/>
      <c r="D35" s="1905"/>
      <c r="E35" s="1905"/>
      <c r="F35" s="1905"/>
      <c r="G35" s="1905"/>
      <c r="H35" s="1905"/>
      <c r="I35" s="1922"/>
      <c r="J35" s="1922"/>
      <c r="K35" s="1922"/>
      <c r="L35" s="1922"/>
      <c r="M35" s="1922"/>
      <c r="N35" s="1922"/>
      <c r="O35" s="1922"/>
      <c r="P35" s="1922"/>
      <c r="Q35" s="1922"/>
      <c r="R35" s="1922"/>
      <c r="S35" s="1922"/>
      <c r="T35" s="1922"/>
      <c r="U35" s="1922"/>
      <c r="V35" s="1922"/>
      <c r="W35" s="1924"/>
      <c r="X35" s="1175"/>
      <c r="Y35" s="1175"/>
      <c r="Z35" s="1175"/>
      <c r="AA35" s="1175"/>
      <c r="AB35" s="1175"/>
      <c r="AC35" s="1175"/>
      <c r="AD35" s="1175"/>
      <c r="AE35" s="1175"/>
      <c r="AF35" s="1175"/>
      <c r="AG35" s="1175"/>
    </row>
    <row r="36" spans="1:33" ht="20.5" customHeight="1">
      <c r="A36" s="1116"/>
      <c r="B36" s="1905" t="s">
        <v>3326</v>
      </c>
      <c r="C36" s="1905"/>
      <c r="D36" s="1905"/>
      <c r="E36" s="1905"/>
      <c r="F36" s="1905"/>
      <c r="G36" s="1905"/>
      <c r="H36" s="1905"/>
      <c r="I36" s="1932"/>
      <c r="J36" s="1933"/>
      <c r="K36" s="1933"/>
      <c r="L36" s="1933"/>
      <c r="M36" s="1933"/>
      <c r="N36" s="1933"/>
      <c r="O36" s="1933"/>
      <c r="P36" s="1933"/>
      <c r="Q36" s="1933"/>
      <c r="R36" s="1933"/>
      <c r="S36" s="1933"/>
      <c r="T36" s="1933"/>
      <c r="U36" s="1933"/>
      <c r="V36" s="1933"/>
      <c r="W36" s="1933"/>
      <c r="X36" s="1933"/>
      <c r="Y36" s="1933"/>
      <c r="Z36" s="1933"/>
      <c r="AA36" s="1933"/>
      <c r="AB36" s="1933"/>
      <c r="AC36" s="1933"/>
      <c r="AD36" s="1933"/>
      <c r="AE36" s="1933"/>
      <c r="AF36" s="1934"/>
      <c r="AG36" s="1175"/>
    </row>
    <row r="37" spans="1:33" ht="10" customHeight="1">
      <c r="A37" s="1116"/>
      <c r="B37" s="1905"/>
      <c r="C37" s="1905"/>
      <c r="D37" s="1905"/>
      <c r="E37" s="1905"/>
      <c r="F37" s="1905"/>
      <c r="G37" s="1905"/>
      <c r="H37" s="1905"/>
      <c r="I37" s="1935"/>
      <c r="J37" s="1920"/>
      <c r="K37" s="1920"/>
      <c r="L37" s="1920"/>
      <c r="M37" s="1920"/>
      <c r="N37" s="1920"/>
      <c r="O37" s="1920"/>
      <c r="P37" s="1920"/>
      <c r="Q37" s="1920"/>
      <c r="R37" s="1920"/>
      <c r="S37" s="1920"/>
      <c r="T37" s="1920"/>
      <c r="U37" s="1920"/>
      <c r="V37" s="1920"/>
      <c r="W37" s="1920"/>
      <c r="X37" s="1920"/>
      <c r="Y37" s="1920"/>
      <c r="Z37" s="1920"/>
      <c r="AA37" s="1920"/>
      <c r="AB37" s="1920"/>
      <c r="AC37" s="1920"/>
      <c r="AD37" s="1920"/>
      <c r="AE37" s="1920"/>
      <c r="AF37" s="1936"/>
      <c r="AG37" s="1175"/>
    </row>
    <row r="38" spans="1:33" ht="10" customHeight="1">
      <c r="A38" s="1116"/>
      <c r="B38" s="1926" t="s">
        <v>3362</v>
      </c>
      <c r="C38" s="1926"/>
      <c r="D38" s="1926"/>
      <c r="E38" s="1926"/>
      <c r="F38" s="1926"/>
      <c r="G38" s="1926"/>
      <c r="H38" s="1926"/>
      <c r="I38" s="1921"/>
      <c r="J38" s="1921"/>
      <c r="K38" s="1921"/>
      <c r="L38" s="1921"/>
      <c r="M38" s="1921" t="s">
        <v>3323</v>
      </c>
      <c r="N38" s="1921"/>
      <c r="O38" s="1921"/>
      <c r="P38" s="1921"/>
      <c r="Q38" s="1921"/>
      <c r="R38" s="1921" t="s">
        <v>3323</v>
      </c>
      <c r="S38" s="1921"/>
      <c r="T38" s="1921"/>
      <c r="U38" s="1921"/>
      <c r="V38" s="1921"/>
      <c r="W38" s="1923"/>
    </row>
    <row r="39" spans="1:33" ht="10" customHeight="1">
      <c r="A39" s="1116"/>
      <c r="B39" s="1926"/>
      <c r="C39" s="1926"/>
      <c r="D39" s="1926"/>
      <c r="E39" s="1926"/>
      <c r="F39" s="1926"/>
      <c r="G39" s="1926"/>
      <c r="H39" s="1926"/>
      <c r="I39" s="1922"/>
      <c r="J39" s="1922"/>
      <c r="K39" s="1922"/>
      <c r="L39" s="1922"/>
      <c r="M39" s="1922"/>
      <c r="N39" s="1922"/>
      <c r="O39" s="1922"/>
      <c r="P39" s="1922"/>
      <c r="Q39" s="1922"/>
      <c r="R39" s="1922"/>
      <c r="S39" s="1922"/>
      <c r="T39" s="1922"/>
      <c r="U39" s="1922"/>
      <c r="V39" s="1922"/>
      <c r="W39" s="1924"/>
    </row>
    <row r="40" spans="1:33" ht="10" customHeight="1">
      <c r="A40" s="1116"/>
      <c r="B40" s="1179"/>
      <c r="C40" s="1179"/>
      <c r="D40" s="1179"/>
      <c r="E40" s="1179"/>
      <c r="F40" s="1179"/>
      <c r="G40" s="1179"/>
      <c r="H40" s="1179"/>
      <c r="I40" s="1179"/>
      <c r="J40" s="1179"/>
      <c r="K40" s="1179"/>
      <c r="L40" s="1179"/>
      <c r="M40" s="1179"/>
      <c r="N40" s="1179"/>
      <c r="O40" s="1179"/>
      <c r="P40" s="1179"/>
      <c r="Q40" s="1179"/>
      <c r="R40" s="1179"/>
      <c r="S40" s="1179"/>
      <c r="T40" s="1179"/>
      <c r="U40" s="1179"/>
      <c r="V40" s="1179"/>
      <c r="W40" s="1179"/>
      <c r="X40" s="1179"/>
      <c r="Y40" s="1179"/>
      <c r="Z40" s="1179"/>
      <c r="AA40" s="1179"/>
      <c r="AB40" s="1179"/>
      <c r="AC40" s="1179"/>
      <c r="AD40" s="1179"/>
      <c r="AE40" s="1179"/>
      <c r="AF40" s="1126"/>
    </row>
    <row r="41" spans="1:33" ht="2.25" customHeight="1">
      <c r="A41" s="1116"/>
      <c r="B41" s="1116"/>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row>
    <row r="42" spans="1:33" ht="10" customHeight="1">
      <c r="A42" s="1116"/>
      <c r="B42" s="1903" t="s">
        <v>3361</v>
      </c>
      <c r="C42" s="1903"/>
      <c r="D42" s="1903"/>
      <c r="E42" s="1903"/>
      <c r="F42" s="1903"/>
      <c r="G42" s="1903"/>
      <c r="H42" s="1903"/>
      <c r="I42" s="1903"/>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row>
    <row r="43" spans="1:33" ht="10" customHeight="1">
      <c r="A43" s="1116"/>
      <c r="B43" s="1903"/>
      <c r="C43" s="1903"/>
      <c r="D43" s="1903"/>
      <c r="E43" s="1903"/>
      <c r="F43" s="1903"/>
      <c r="G43" s="1903"/>
      <c r="H43" s="1903"/>
      <c r="I43" s="1903"/>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row>
    <row r="44" spans="1:33" ht="10" customHeight="1">
      <c r="A44" s="1116"/>
      <c r="B44" s="1925"/>
      <c r="C44" s="1925"/>
      <c r="D44" s="1925"/>
      <c r="E44" s="1925"/>
      <c r="F44" s="1925"/>
      <c r="G44" s="1925"/>
      <c r="H44" s="1925"/>
      <c r="I44" s="1925"/>
      <c r="J44" s="1925"/>
      <c r="K44" s="1925"/>
      <c r="L44" s="1925"/>
      <c r="M44" s="1925"/>
      <c r="N44" s="1925"/>
      <c r="O44" s="1925"/>
      <c r="P44" s="1925"/>
      <c r="Q44" s="1925"/>
      <c r="R44" s="1925"/>
      <c r="S44" s="1925"/>
      <c r="T44" s="1925"/>
      <c r="U44" s="1925"/>
      <c r="V44" s="1925"/>
      <c r="W44" s="1925"/>
      <c r="X44" s="1925"/>
      <c r="Y44" s="1925"/>
      <c r="Z44" s="1925"/>
      <c r="AA44" s="1925"/>
      <c r="AB44" s="1925"/>
      <c r="AC44" s="1925"/>
      <c r="AD44" s="1925"/>
      <c r="AE44" s="1116"/>
    </row>
    <row r="45" spans="1:33" ht="10" customHeight="1">
      <c r="A45" s="1116"/>
      <c r="B45" s="1925"/>
      <c r="C45" s="1925"/>
      <c r="D45" s="1925"/>
      <c r="E45" s="1925"/>
      <c r="F45" s="1925"/>
      <c r="G45" s="1925"/>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116"/>
    </row>
    <row r="46" spans="1:33" ht="10" customHeight="1">
      <c r="A46" s="1116"/>
      <c r="B46" s="1925"/>
      <c r="C46" s="1925"/>
      <c r="D46" s="1925"/>
      <c r="E46" s="1925"/>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116"/>
    </row>
    <row r="47" spans="1:33" ht="10" customHeight="1">
      <c r="A47" s="1116"/>
      <c r="B47" s="1925"/>
      <c r="C47" s="1925"/>
      <c r="D47" s="1925"/>
      <c r="E47" s="1925"/>
      <c r="F47" s="1925"/>
      <c r="G47" s="1925"/>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116"/>
    </row>
    <row r="48" spans="1:33" ht="10" customHeight="1">
      <c r="A48" s="1116"/>
      <c r="B48" s="1925"/>
      <c r="C48" s="1925"/>
      <c r="D48" s="1925"/>
      <c r="E48" s="1925"/>
      <c r="F48" s="1925"/>
      <c r="G48" s="1925"/>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116"/>
    </row>
    <row r="49" spans="1:31" ht="10" customHeight="1">
      <c r="A49" s="1116"/>
      <c r="B49" s="1925"/>
      <c r="C49" s="1925"/>
      <c r="D49" s="1925"/>
      <c r="E49" s="1925"/>
      <c r="F49" s="1925"/>
      <c r="G49" s="1925"/>
      <c r="H49" s="1925"/>
      <c r="I49" s="1925"/>
      <c r="J49" s="1925"/>
      <c r="K49" s="1925"/>
      <c r="L49" s="1925"/>
      <c r="M49" s="1925"/>
      <c r="N49" s="1925"/>
      <c r="O49" s="1925"/>
      <c r="P49" s="1925"/>
      <c r="Q49" s="1925"/>
      <c r="R49" s="1925"/>
      <c r="S49" s="1925"/>
      <c r="T49" s="1925"/>
      <c r="U49" s="1925"/>
      <c r="V49" s="1925"/>
      <c r="W49" s="1925"/>
      <c r="X49" s="1925"/>
      <c r="Y49" s="1925"/>
      <c r="Z49" s="1925"/>
      <c r="AA49" s="1925"/>
      <c r="AB49" s="1925"/>
      <c r="AC49" s="1925"/>
      <c r="AD49" s="1925"/>
      <c r="AE49" s="1116"/>
    </row>
    <row r="50" spans="1:31" ht="10" customHeight="1">
      <c r="A50" s="1116"/>
      <c r="B50" s="1925"/>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116"/>
    </row>
    <row r="51" spans="1:31" ht="10" customHeight="1">
      <c r="A51" s="1116"/>
      <c r="B51" s="1925"/>
      <c r="C51" s="1925"/>
      <c r="D51" s="1925"/>
      <c r="E51" s="1925"/>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1925"/>
      <c r="AB51" s="1925"/>
      <c r="AC51" s="1925"/>
      <c r="AD51" s="1925"/>
      <c r="AE51" s="1116"/>
    </row>
    <row r="52" spans="1:31" ht="10" customHeight="1">
      <c r="A52" s="1116"/>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116"/>
    </row>
    <row r="53" spans="1:31" ht="10" customHeight="1">
      <c r="A53" s="1116"/>
      <c r="B53" s="1925"/>
      <c r="C53" s="1925"/>
      <c r="D53" s="1925"/>
      <c r="E53" s="1925"/>
      <c r="F53" s="1925"/>
      <c r="G53" s="1925"/>
      <c r="H53" s="1925"/>
      <c r="I53" s="1925"/>
      <c r="J53" s="1925"/>
      <c r="K53" s="1925"/>
      <c r="L53" s="1925"/>
      <c r="M53" s="1925"/>
      <c r="N53" s="1925"/>
      <c r="O53" s="1925"/>
      <c r="P53" s="1925"/>
      <c r="Q53" s="1925"/>
      <c r="R53" s="1925"/>
      <c r="S53" s="1925"/>
      <c r="T53" s="1925"/>
      <c r="U53" s="1925"/>
      <c r="V53" s="1925"/>
      <c r="W53" s="1925"/>
      <c r="X53" s="1925"/>
      <c r="Y53" s="1925"/>
      <c r="Z53" s="1925"/>
      <c r="AA53" s="1925"/>
      <c r="AB53" s="1925"/>
      <c r="AC53" s="1925"/>
      <c r="AD53" s="1925"/>
      <c r="AE53" s="1116"/>
    </row>
    <row r="54" spans="1:31" ht="10" customHeight="1">
      <c r="A54" s="1116"/>
      <c r="B54" s="1925"/>
      <c r="C54" s="1925"/>
      <c r="D54" s="1925"/>
      <c r="E54" s="1925"/>
      <c r="F54" s="1925"/>
      <c r="G54" s="1925"/>
      <c r="H54" s="1925"/>
      <c r="I54" s="1925"/>
      <c r="J54" s="1925"/>
      <c r="K54" s="1925"/>
      <c r="L54" s="1925"/>
      <c r="M54" s="1925"/>
      <c r="N54" s="1925"/>
      <c r="O54" s="1925"/>
      <c r="P54" s="1925"/>
      <c r="Q54" s="1925"/>
      <c r="R54" s="1925"/>
      <c r="S54" s="1925"/>
      <c r="T54" s="1925"/>
      <c r="U54" s="1925"/>
      <c r="V54" s="1925"/>
      <c r="W54" s="1925"/>
      <c r="X54" s="1925"/>
      <c r="Y54" s="1925"/>
      <c r="Z54" s="1925"/>
      <c r="AA54" s="1925"/>
      <c r="AB54" s="1925"/>
      <c r="AC54" s="1925"/>
      <c r="AD54" s="1925"/>
      <c r="AE54" s="1116"/>
    </row>
    <row r="55" spans="1:31" ht="10" customHeight="1">
      <c r="A55" s="1116"/>
      <c r="B55" s="1925"/>
      <c r="C55" s="1925"/>
      <c r="D55" s="1925"/>
      <c r="E55" s="1925"/>
      <c r="F55" s="1925"/>
      <c r="G55" s="1925"/>
      <c r="H55" s="1925"/>
      <c r="I55" s="1925"/>
      <c r="J55" s="1925"/>
      <c r="K55" s="1925"/>
      <c r="L55" s="1925"/>
      <c r="M55" s="1925"/>
      <c r="N55" s="1925"/>
      <c r="O55" s="1925"/>
      <c r="P55" s="1925"/>
      <c r="Q55" s="1925"/>
      <c r="R55" s="1925"/>
      <c r="S55" s="1925"/>
      <c r="T55" s="1925"/>
      <c r="U55" s="1925"/>
      <c r="V55" s="1925"/>
      <c r="W55" s="1925"/>
      <c r="X55" s="1925"/>
      <c r="Y55" s="1925"/>
      <c r="Z55" s="1925"/>
      <c r="AA55" s="1925"/>
      <c r="AB55" s="1925"/>
      <c r="AC55" s="1925"/>
      <c r="AD55" s="1925"/>
      <c r="AE55" s="1116"/>
    </row>
    <row r="56" spans="1:31" ht="10" customHeight="1">
      <c r="A56" s="1116"/>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1925"/>
      <c r="Y56" s="1925"/>
      <c r="Z56" s="1925"/>
      <c r="AA56" s="1925"/>
      <c r="AB56" s="1925"/>
      <c r="AC56" s="1925"/>
      <c r="AD56" s="1925"/>
      <c r="AE56" s="1116"/>
    </row>
    <row r="57" spans="1:31" ht="10" customHeight="1">
      <c r="A57" s="1116"/>
      <c r="B57" s="1925"/>
      <c r="C57" s="1925"/>
      <c r="D57" s="1925"/>
      <c r="E57" s="1925"/>
      <c r="F57" s="1925"/>
      <c r="G57" s="1925"/>
      <c r="H57" s="1925"/>
      <c r="I57" s="1925"/>
      <c r="J57" s="1925"/>
      <c r="K57" s="1925"/>
      <c r="L57" s="1925"/>
      <c r="M57" s="1925"/>
      <c r="N57" s="1925"/>
      <c r="O57" s="1925"/>
      <c r="P57" s="1925"/>
      <c r="Q57" s="1925"/>
      <c r="R57" s="1925"/>
      <c r="S57" s="1925"/>
      <c r="T57" s="1925"/>
      <c r="U57" s="1925"/>
      <c r="V57" s="1925"/>
      <c r="W57" s="1925"/>
      <c r="X57" s="1925"/>
      <c r="Y57" s="1925"/>
      <c r="Z57" s="1925"/>
      <c r="AA57" s="1925"/>
      <c r="AB57" s="1925"/>
      <c r="AC57" s="1925"/>
      <c r="AD57" s="1925"/>
      <c r="AE57" s="1116"/>
    </row>
    <row r="58" spans="1:31" ht="10" customHeight="1">
      <c r="A58" s="1116"/>
      <c r="B58" s="1925"/>
      <c r="C58" s="1925"/>
      <c r="D58" s="1925"/>
      <c r="E58" s="1925"/>
      <c r="F58" s="1925"/>
      <c r="G58" s="1925"/>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116"/>
    </row>
    <row r="59" spans="1:31" ht="10" customHeight="1">
      <c r="A59" s="1116"/>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1925"/>
      <c r="Y59" s="1925"/>
      <c r="Z59" s="1925"/>
      <c r="AA59" s="1925"/>
      <c r="AB59" s="1925"/>
      <c r="AC59" s="1925"/>
      <c r="AD59" s="1925"/>
      <c r="AE59" s="1116"/>
    </row>
    <row r="60" spans="1:31" ht="10" customHeight="1">
      <c r="A60" s="1116"/>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1925"/>
      <c r="Y60" s="1925"/>
      <c r="Z60" s="1925"/>
      <c r="AA60" s="1925"/>
      <c r="AB60" s="1925"/>
      <c r="AC60" s="1925"/>
      <c r="AD60" s="1925"/>
      <c r="AE60" s="1116"/>
    </row>
    <row r="61" spans="1:31" ht="10" customHeight="1">
      <c r="A61" s="1116"/>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1925"/>
      <c r="Y61" s="1925"/>
      <c r="Z61" s="1925"/>
      <c r="AA61" s="1925"/>
      <c r="AB61" s="1925"/>
      <c r="AC61" s="1925"/>
      <c r="AD61" s="1925"/>
      <c r="AE61" s="1116"/>
    </row>
    <row r="62" spans="1:31" ht="10" customHeight="1">
      <c r="A62" s="1116"/>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1925"/>
      <c r="Y62" s="1925"/>
      <c r="Z62" s="1925"/>
      <c r="AA62" s="1925"/>
      <c r="AB62" s="1925"/>
      <c r="AC62" s="1925"/>
      <c r="AD62" s="1925"/>
      <c r="AE62" s="1116"/>
    </row>
    <row r="63" spans="1:31" ht="10" customHeight="1">
      <c r="A63" s="1116"/>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116"/>
    </row>
    <row r="64" spans="1:31" ht="10" customHeight="1">
      <c r="A64" s="1116"/>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1925"/>
      <c r="Y64" s="1925"/>
      <c r="Z64" s="1925"/>
      <c r="AA64" s="1925"/>
      <c r="AB64" s="1925"/>
      <c r="AC64" s="1925"/>
      <c r="AD64" s="1925"/>
      <c r="AE64" s="1116"/>
    </row>
    <row r="65" spans="1:32" ht="10" customHeight="1">
      <c r="A65" s="1116"/>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1925"/>
      <c r="Y65" s="1925"/>
      <c r="Z65" s="1925"/>
      <c r="AA65" s="1925"/>
      <c r="AB65" s="1925"/>
      <c r="AC65" s="1925"/>
      <c r="AD65" s="1925"/>
      <c r="AE65" s="1116"/>
    </row>
    <row r="66" spans="1:32" ht="10" customHeight="1">
      <c r="A66" s="1116"/>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1925"/>
      <c r="Y66" s="1925"/>
      <c r="Z66" s="1925"/>
      <c r="AA66" s="1925"/>
      <c r="AB66" s="1925"/>
      <c r="AC66" s="1925"/>
      <c r="AD66" s="1925"/>
      <c r="AE66" s="1116"/>
    </row>
    <row r="67" spans="1:32" ht="10" customHeight="1">
      <c r="A67" s="1116"/>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1925"/>
      <c r="Y67" s="1925"/>
      <c r="Z67" s="1925"/>
      <c r="AA67" s="1925"/>
      <c r="AB67" s="1925"/>
      <c r="AC67" s="1925"/>
      <c r="AD67" s="1925"/>
      <c r="AE67" s="1116"/>
    </row>
    <row r="68" spans="1:32" ht="10" customHeight="1">
      <c r="A68" s="1116"/>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5"/>
      <c r="AB68" s="1925"/>
      <c r="AC68" s="1925"/>
      <c r="AD68" s="1925"/>
      <c r="AE68" s="1116"/>
    </row>
    <row r="69" spans="1:32" ht="10" customHeight="1">
      <c r="A69" s="1116"/>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1925"/>
      <c r="Y69" s="1925"/>
      <c r="Z69" s="1925"/>
      <c r="AA69" s="1925"/>
      <c r="AB69" s="1925"/>
      <c r="AC69" s="1925"/>
      <c r="AD69" s="1925"/>
      <c r="AE69" s="1116"/>
    </row>
    <row r="70" spans="1:32" ht="10" customHeight="1">
      <c r="A70" s="1116"/>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1925"/>
      <c r="Y70" s="1925"/>
      <c r="Z70" s="1925"/>
      <c r="AA70" s="1925"/>
      <c r="AB70" s="1925"/>
      <c r="AC70" s="1925"/>
      <c r="AD70" s="1925"/>
      <c r="AE70" s="1116"/>
    </row>
    <row r="71" spans="1:32" ht="10" customHeight="1">
      <c r="A71" s="1116"/>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1925"/>
      <c r="Y71" s="1925"/>
      <c r="Z71" s="1925"/>
      <c r="AA71" s="1925"/>
      <c r="AB71" s="1925"/>
      <c r="AC71" s="1925"/>
      <c r="AD71" s="1925"/>
      <c r="AE71" s="1116"/>
    </row>
    <row r="72" spans="1:32" ht="10" customHeight="1">
      <c r="A72" s="1116"/>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1925"/>
      <c r="Y72" s="1925"/>
      <c r="Z72" s="1925"/>
      <c r="AA72" s="1925"/>
      <c r="AB72" s="1925"/>
      <c r="AC72" s="1925"/>
      <c r="AD72" s="1925"/>
      <c r="AE72" s="1116"/>
    </row>
    <row r="73" spans="1:32" ht="10" customHeight="1">
      <c r="A73" s="1116"/>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1925"/>
      <c r="Y73" s="1925"/>
      <c r="Z73" s="1925"/>
      <c r="AA73" s="1925"/>
      <c r="AB73" s="1925"/>
      <c r="AC73" s="1925"/>
      <c r="AD73" s="1925"/>
      <c r="AE73" s="1116"/>
    </row>
    <row r="74" spans="1:32" ht="10" customHeight="1">
      <c r="A74" s="1116"/>
      <c r="B74" s="1116"/>
      <c r="C74" s="1116"/>
      <c r="D74" s="1116"/>
      <c r="E74" s="1116"/>
      <c r="F74" s="1116"/>
      <c r="G74" s="1116"/>
      <c r="H74" s="1116"/>
      <c r="I74" s="1116"/>
      <c r="J74" s="1116"/>
      <c r="K74" s="1116"/>
      <c r="L74" s="1116"/>
      <c r="M74" s="1116"/>
      <c r="N74" s="1116"/>
      <c r="O74" s="1116"/>
      <c r="P74" s="1116"/>
      <c r="Q74" s="1116"/>
      <c r="R74" s="1116"/>
      <c r="S74" s="1116"/>
      <c r="T74" s="1116"/>
      <c r="U74" s="1116"/>
      <c r="V74" s="1116"/>
      <c r="W74" s="1116"/>
      <c r="X74" s="1116"/>
      <c r="Y74" s="1116"/>
      <c r="Z74" s="1116"/>
      <c r="AA74" s="1116"/>
      <c r="AB74" s="1116"/>
      <c r="AC74" s="1116"/>
      <c r="AD74" s="1116"/>
      <c r="AE74" s="1116"/>
    </row>
    <row r="75" spans="1:32" ht="10" customHeight="1">
      <c r="A75" s="1116"/>
      <c r="B75" s="1116"/>
      <c r="C75" s="1116"/>
      <c r="D75" s="1116"/>
      <c r="E75" s="1116"/>
      <c r="F75" s="1116"/>
      <c r="G75" s="1116"/>
      <c r="H75" s="1116"/>
      <c r="I75" s="1116"/>
      <c r="J75" s="1116"/>
      <c r="K75" s="1116"/>
      <c r="L75" s="1116"/>
      <c r="M75" s="1116"/>
      <c r="N75" s="1116"/>
      <c r="O75" s="1116"/>
      <c r="P75" s="1116"/>
      <c r="Q75" s="1116"/>
      <c r="R75" s="1116"/>
      <c r="S75" s="1116"/>
      <c r="T75" s="1116"/>
      <c r="U75" s="1116"/>
      <c r="V75" s="1116"/>
      <c r="W75" s="1116"/>
      <c r="X75" s="1116"/>
      <c r="Y75" s="1116"/>
      <c r="Z75" s="1116"/>
      <c r="AA75" s="1116"/>
      <c r="AB75" s="1116"/>
      <c r="AC75" s="1116"/>
      <c r="AD75" s="1116"/>
      <c r="AE75" s="1116"/>
    </row>
    <row r="76" spans="1:32" ht="10" customHeight="1">
      <c r="A76" s="1888" t="s">
        <v>3360</v>
      </c>
      <c r="B76" s="1888"/>
      <c r="C76" s="1888"/>
      <c r="D76" s="1888"/>
      <c r="E76" s="1888"/>
      <c r="F76" s="1888"/>
      <c r="G76" s="1888"/>
      <c r="H76" s="1888"/>
      <c r="I76" s="1888"/>
      <c r="J76" s="1888"/>
      <c r="K76" s="1888"/>
      <c r="L76" s="1888"/>
      <c r="M76" s="1888"/>
      <c r="N76" s="1888"/>
      <c r="O76" s="1888"/>
      <c r="P76" s="1888"/>
      <c r="Q76" s="1888"/>
      <c r="R76" s="1888"/>
      <c r="S76" s="1888"/>
      <c r="T76" s="1888"/>
      <c r="U76" s="1888"/>
      <c r="V76" s="1888"/>
      <c r="W76" s="1888"/>
      <c r="X76" s="1888"/>
      <c r="Y76" s="1888"/>
      <c r="Z76" s="1888"/>
      <c r="AA76" s="1888"/>
      <c r="AB76" s="1888"/>
      <c r="AC76" s="1888"/>
      <c r="AD76" s="1888"/>
      <c r="AE76" s="1888"/>
    </row>
    <row r="77" spans="1:32" ht="10" customHeight="1">
      <c r="A77" s="1888"/>
      <c r="B77" s="1920"/>
      <c r="C77" s="1920"/>
      <c r="D77" s="1920"/>
      <c r="E77" s="1920"/>
      <c r="F77" s="1920"/>
      <c r="G77" s="1920"/>
      <c r="H77" s="1920"/>
      <c r="I77" s="1920"/>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row>
    <row r="78" spans="1:32" ht="10" customHeight="1">
      <c r="A78" s="1180"/>
      <c r="B78" s="1177"/>
      <c r="C78" s="1178"/>
      <c r="D78" s="1178"/>
      <c r="E78" s="1178"/>
      <c r="F78" s="1178"/>
      <c r="G78" s="1178"/>
      <c r="H78" s="1178"/>
      <c r="I78" s="1178"/>
      <c r="J78" s="1178"/>
      <c r="K78" s="1178"/>
      <c r="L78" s="1178"/>
      <c r="M78" s="1908"/>
      <c r="N78" s="1909"/>
      <c r="O78" s="1909"/>
      <c r="P78" s="1909"/>
      <c r="Q78" s="1909"/>
      <c r="R78" s="1909"/>
      <c r="S78" s="1909"/>
      <c r="T78" s="1909"/>
      <c r="U78" s="1909"/>
      <c r="V78" s="1909"/>
      <c r="W78" s="1909"/>
      <c r="X78" s="1909"/>
      <c r="Y78" s="1909"/>
      <c r="Z78" s="1909"/>
      <c r="AA78" s="1909"/>
      <c r="AB78" s="1909"/>
      <c r="AC78" s="1909"/>
      <c r="AD78" s="1909"/>
      <c r="AE78" s="1909"/>
      <c r="AF78" s="1910"/>
    </row>
    <row r="79" spans="1:32" ht="10" customHeight="1">
      <c r="A79" s="1181"/>
      <c r="B79" s="1902" t="s">
        <v>3359</v>
      </c>
      <c r="C79" s="1903"/>
      <c r="D79" s="1903"/>
      <c r="E79" s="1903"/>
      <c r="F79" s="1903"/>
      <c r="G79" s="1903"/>
      <c r="H79" s="1175"/>
      <c r="I79" s="1175"/>
      <c r="J79" s="1175"/>
      <c r="K79" s="1175"/>
      <c r="L79" s="1175"/>
      <c r="M79" s="1911"/>
      <c r="N79" s="1912"/>
      <c r="O79" s="1912"/>
      <c r="P79" s="1912"/>
      <c r="Q79" s="1912"/>
      <c r="R79" s="1912"/>
      <c r="S79" s="1912"/>
      <c r="T79" s="1912"/>
      <c r="U79" s="1912"/>
      <c r="V79" s="1912"/>
      <c r="W79" s="1912"/>
      <c r="X79" s="1912"/>
      <c r="Y79" s="1912"/>
      <c r="Z79" s="1912"/>
      <c r="AA79" s="1912"/>
      <c r="AB79" s="1912"/>
      <c r="AC79" s="1912"/>
      <c r="AD79" s="1912"/>
      <c r="AE79" s="1912"/>
      <c r="AF79" s="1913"/>
    </row>
    <row r="80" spans="1:32" ht="10" customHeight="1">
      <c r="A80" s="1181"/>
      <c r="B80" s="1902"/>
      <c r="C80" s="1903"/>
      <c r="D80" s="1903"/>
      <c r="E80" s="1903"/>
      <c r="F80" s="1903"/>
      <c r="G80" s="1903"/>
      <c r="H80" s="1175"/>
      <c r="I80" s="1175"/>
      <c r="J80" s="1175"/>
      <c r="K80" s="1175"/>
      <c r="L80" s="1175"/>
      <c r="M80" s="1911"/>
      <c r="N80" s="1912"/>
      <c r="O80" s="1912"/>
      <c r="P80" s="1912"/>
      <c r="Q80" s="1912"/>
      <c r="R80" s="1912"/>
      <c r="S80" s="1912"/>
      <c r="T80" s="1912"/>
      <c r="U80" s="1912"/>
      <c r="V80" s="1912"/>
      <c r="W80" s="1912"/>
      <c r="X80" s="1912"/>
      <c r="Y80" s="1912"/>
      <c r="Z80" s="1912"/>
      <c r="AA80" s="1912"/>
      <c r="AB80" s="1912"/>
      <c r="AC80" s="1912"/>
      <c r="AD80" s="1912"/>
      <c r="AE80" s="1912"/>
      <c r="AF80" s="1913"/>
    </row>
    <row r="81" spans="1:33" ht="10" customHeight="1">
      <c r="A81" s="1180"/>
      <c r="B81" s="1182"/>
      <c r="C81" s="1103"/>
      <c r="D81" s="1103"/>
      <c r="E81" s="1103"/>
      <c r="F81" s="1103"/>
      <c r="G81" s="1103"/>
      <c r="H81" s="1103"/>
      <c r="I81" s="1103"/>
      <c r="J81" s="1103"/>
      <c r="K81" s="1103"/>
      <c r="L81" s="1103"/>
      <c r="M81" s="1914"/>
      <c r="N81" s="1915"/>
      <c r="O81" s="1915"/>
      <c r="P81" s="1915"/>
      <c r="Q81" s="1915"/>
      <c r="R81" s="1915"/>
      <c r="S81" s="1915"/>
      <c r="T81" s="1915"/>
      <c r="U81" s="1915"/>
      <c r="V81" s="1915"/>
      <c r="W81" s="1915"/>
      <c r="X81" s="1915"/>
      <c r="Y81" s="1915"/>
      <c r="Z81" s="1915"/>
      <c r="AA81" s="1915"/>
      <c r="AB81" s="1915"/>
      <c r="AC81" s="1915"/>
      <c r="AD81" s="1915"/>
      <c r="AE81" s="1915"/>
      <c r="AF81" s="1916"/>
    </row>
    <row r="82" spans="1:33" ht="10" customHeight="1">
      <c r="A82" s="1181"/>
      <c r="B82" s="1183"/>
      <c r="C82" s="1184"/>
      <c r="D82" s="1184"/>
      <c r="E82" s="1184"/>
      <c r="F82" s="1184"/>
      <c r="G82" s="1184"/>
      <c r="H82" s="1184"/>
      <c r="I82" s="1184"/>
      <c r="J82" s="1184"/>
      <c r="K82" s="1184"/>
      <c r="L82" s="1184"/>
      <c r="M82" s="1183"/>
      <c r="N82" s="1184"/>
      <c r="O82" s="1184"/>
      <c r="P82" s="1184"/>
      <c r="Q82" s="1184"/>
      <c r="R82" s="1184"/>
      <c r="S82" s="1184"/>
      <c r="T82" s="1184"/>
      <c r="U82" s="1184"/>
      <c r="V82" s="1184"/>
      <c r="W82" s="1184"/>
      <c r="X82" s="1184"/>
      <c r="Y82" s="1184"/>
      <c r="Z82" s="1184"/>
      <c r="AA82" s="1184"/>
      <c r="AB82" s="1184"/>
      <c r="AC82" s="1184"/>
      <c r="AD82" s="1184"/>
      <c r="AE82" s="1184"/>
      <c r="AF82" s="1108"/>
    </row>
    <row r="83" spans="1:33" ht="10" customHeight="1">
      <c r="A83" s="1181"/>
      <c r="B83" s="1902" t="s">
        <v>3358</v>
      </c>
      <c r="C83" s="1903"/>
      <c r="D83" s="1903"/>
      <c r="E83" s="1903"/>
      <c r="F83" s="1903"/>
      <c r="G83" s="1903"/>
      <c r="H83" s="1903"/>
      <c r="I83" s="1903"/>
      <c r="J83" s="1116"/>
      <c r="M83" s="1109"/>
      <c r="P83" s="1890"/>
      <c r="Q83" s="1890"/>
      <c r="R83" s="1890"/>
      <c r="S83" s="1890"/>
      <c r="T83" s="1888" t="s">
        <v>318</v>
      </c>
      <c r="U83" s="1888"/>
      <c r="V83" s="1890"/>
      <c r="W83" s="1890"/>
      <c r="X83" s="1890"/>
      <c r="Y83" s="1888" t="s">
        <v>317</v>
      </c>
      <c r="Z83" s="1888"/>
      <c r="AA83" s="1890"/>
      <c r="AB83" s="1890"/>
      <c r="AC83" s="1890"/>
      <c r="AD83" s="1888" t="s">
        <v>2463</v>
      </c>
      <c r="AE83" s="1888"/>
      <c r="AF83" s="1110"/>
    </row>
    <row r="84" spans="1:33" ht="10" customHeight="1">
      <c r="A84" s="1181"/>
      <c r="B84" s="1902"/>
      <c r="C84" s="1903"/>
      <c r="D84" s="1903"/>
      <c r="E84" s="1903"/>
      <c r="F84" s="1903"/>
      <c r="G84" s="1903"/>
      <c r="H84" s="1903"/>
      <c r="I84" s="1903"/>
      <c r="J84" s="1116"/>
      <c r="M84" s="1109"/>
      <c r="P84" s="1890"/>
      <c r="Q84" s="1890"/>
      <c r="R84" s="1890"/>
      <c r="S84" s="1890"/>
      <c r="T84" s="1888"/>
      <c r="U84" s="1888"/>
      <c r="V84" s="1890"/>
      <c r="W84" s="1890"/>
      <c r="X84" s="1890"/>
      <c r="Y84" s="1888"/>
      <c r="Z84" s="1888"/>
      <c r="AA84" s="1890"/>
      <c r="AB84" s="1890"/>
      <c r="AC84" s="1890"/>
      <c r="AD84" s="1888"/>
      <c r="AE84" s="1888"/>
      <c r="AF84" s="1110"/>
    </row>
    <row r="85" spans="1:33" ht="10" customHeight="1">
      <c r="A85" s="1181"/>
      <c r="B85" s="1185"/>
      <c r="C85" s="1116"/>
      <c r="D85" s="1116"/>
      <c r="E85" s="1116"/>
      <c r="F85" s="1116"/>
      <c r="G85" s="1116"/>
      <c r="H85" s="1116"/>
      <c r="I85" s="1116"/>
      <c r="J85" s="1116"/>
      <c r="K85" s="1116"/>
      <c r="L85" s="1116"/>
      <c r="M85" s="1185"/>
      <c r="N85" s="1116"/>
      <c r="O85" s="1116"/>
      <c r="P85" s="1116"/>
      <c r="Q85" s="1116"/>
      <c r="R85" s="1116"/>
      <c r="S85" s="1116"/>
      <c r="T85" s="1116"/>
      <c r="U85" s="1116"/>
      <c r="V85" s="1116"/>
      <c r="W85" s="1116"/>
      <c r="X85" s="1116"/>
      <c r="Y85" s="1116"/>
      <c r="Z85" s="1116"/>
      <c r="AA85" s="1116"/>
      <c r="AB85" s="1116"/>
      <c r="AC85" s="1116"/>
      <c r="AD85" s="1116"/>
      <c r="AE85" s="1116"/>
      <c r="AF85" s="1127"/>
    </row>
    <row r="86" spans="1:33" ht="10" customHeight="1">
      <c r="A86" s="1181"/>
      <c r="B86" s="1183"/>
      <c r="C86" s="1184"/>
      <c r="D86" s="1184"/>
      <c r="E86" s="1184"/>
      <c r="F86" s="1184"/>
      <c r="G86" s="1184"/>
      <c r="H86" s="1184"/>
      <c r="I86" s="1184"/>
      <c r="J86" s="1184"/>
      <c r="K86" s="1184"/>
      <c r="L86" s="1184"/>
      <c r="M86" s="1908" t="str">
        <f>IF(項目一覧!$C$69=0,"",IF(項目一覧!$C$71=0,項目一覧!$C$69&amp;項目一覧!$C$70,項目一覧!$C$69&amp;項目一覧!$C$70&amp;項目一覧!$C$71))</f>
        <v/>
      </c>
      <c r="N86" s="1909"/>
      <c r="O86" s="1909"/>
      <c r="P86" s="1909"/>
      <c r="Q86" s="1909"/>
      <c r="R86" s="1909"/>
      <c r="S86" s="1909"/>
      <c r="T86" s="1909"/>
      <c r="U86" s="1909"/>
      <c r="V86" s="1909"/>
      <c r="W86" s="1909"/>
      <c r="X86" s="1909"/>
      <c r="Y86" s="1909"/>
      <c r="Z86" s="1909"/>
      <c r="AA86" s="1909"/>
      <c r="AB86" s="1909"/>
      <c r="AC86" s="1909"/>
      <c r="AD86" s="1909"/>
      <c r="AE86" s="1909"/>
      <c r="AF86" s="1910"/>
    </row>
    <row r="87" spans="1:33" ht="10" customHeight="1">
      <c r="A87" s="1181"/>
      <c r="B87" s="1902" t="s">
        <v>3357</v>
      </c>
      <c r="C87" s="1903"/>
      <c r="D87" s="1903"/>
      <c r="E87" s="1903"/>
      <c r="F87" s="1903"/>
      <c r="G87" s="1903"/>
      <c r="H87" s="1903"/>
      <c r="I87" s="1175"/>
      <c r="J87" s="1175"/>
      <c r="K87" s="1175"/>
      <c r="L87" s="1175"/>
      <c r="M87" s="1911"/>
      <c r="N87" s="1912"/>
      <c r="O87" s="1912"/>
      <c r="P87" s="1912"/>
      <c r="Q87" s="1912"/>
      <c r="R87" s="1912"/>
      <c r="S87" s="1912"/>
      <c r="T87" s="1912"/>
      <c r="U87" s="1912"/>
      <c r="V87" s="1912"/>
      <c r="W87" s="1912"/>
      <c r="X87" s="1912"/>
      <c r="Y87" s="1912"/>
      <c r="Z87" s="1912"/>
      <c r="AA87" s="1912"/>
      <c r="AB87" s="1912"/>
      <c r="AC87" s="1912"/>
      <c r="AD87" s="1912"/>
      <c r="AE87" s="1912"/>
      <c r="AF87" s="1913"/>
    </row>
    <row r="88" spans="1:33" ht="10" customHeight="1">
      <c r="A88" s="1181"/>
      <c r="B88" s="1902"/>
      <c r="C88" s="1903"/>
      <c r="D88" s="1903"/>
      <c r="E88" s="1903"/>
      <c r="F88" s="1903"/>
      <c r="G88" s="1903"/>
      <c r="H88" s="1903"/>
      <c r="I88" s="1175"/>
      <c r="J88" s="1175"/>
      <c r="K88" s="1175"/>
      <c r="L88" s="1175"/>
      <c r="M88" s="1911"/>
      <c r="N88" s="1912"/>
      <c r="O88" s="1912"/>
      <c r="P88" s="1912"/>
      <c r="Q88" s="1912"/>
      <c r="R88" s="1912"/>
      <c r="S88" s="1912"/>
      <c r="T88" s="1912"/>
      <c r="U88" s="1912"/>
      <c r="V88" s="1912"/>
      <c r="W88" s="1912"/>
      <c r="X88" s="1912"/>
      <c r="Y88" s="1912"/>
      <c r="Z88" s="1912"/>
      <c r="AA88" s="1912"/>
      <c r="AB88" s="1912"/>
      <c r="AC88" s="1912"/>
      <c r="AD88" s="1912"/>
      <c r="AE88" s="1912"/>
      <c r="AF88" s="1913"/>
    </row>
    <row r="89" spans="1:33" ht="10" customHeight="1">
      <c r="A89" s="1181"/>
      <c r="B89" s="1185"/>
      <c r="C89" s="1116"/>
      <c r="D89" s="1116"/>
      <c r="E89" s="1116"/>
      <c r="F89" s="1116"/>
      <c r="G89" s="1116"/>
      <c r="H89" s="1116"/>
      <c r="I89" s="1116"/>
      <c r="J89" s="1116"/>
      <c r="K89" s="1116"/>
      <c r="L89" s="1116"/>
      <c r="M89" s="1914"/>
      <c r="N89" s="1915"/>
      <c r="O89" s="1915"/>
      <c r="P89" s="1915"/>
      <c r="Q89" s="1915"/>
      <c r="R89" s="1915"/>
      <c r="S89" s="1915"/>
      <c r="T89" s="1915"/>
      <c r="U89" s="1915"/>
      <c r="V89" s="1915"/>
      <c r="W89" s="1915"/>
      <c r="X89" s="1915"/>
      <c r="Y89" s="1915"/>
      <c r="Z89" s="1915"/>
      <c r="AA89" s="1915"/>
      <c r="AB89" s="1915"/>
      <c r="AC89" s="1915"/>
      <c r="AD89" s="1915"/>
      <c r="AE89" s="1915"/>
      <c r="AF89" s="1916"/>
    </row>
    <row r="90" spans="1:33" ht="10" customHeight="1">
      <c r="A90" s="1181"/>
      <c r="B90" s="1183"/>
      <c r="C90" s="1184"/>
      <c r="D90" s="1184"/>
      <c r="E90" s="1184"/>
      <c r="F90" s="1184"/>
      <c r="G90" s="1184"/>
      <c r="H90" s="1184"/>
      <c r="I90" s="1184"/>
      <c r="J90" s="1184"/>
      <c r="K90" s="1184"/>
      <c r="L90" s="1184"/>
      <c r="M90" s="1183"/>
      <c r="N90" s="1184"/>
      <c r="O90" s="1184"/>
      <c r="P90" s="1184"/>
      <c r="Q90" s="1184"/>
      <c r="R90" s="1184"/>
      <c r="S90" s="1184"/>
      <c r="T90" s="1184"/>
      <c r="U90" s="1184"/>
      <c r="V90" s="1184"/>
      <c r="W90" s="1184"/>
      <c r="X90" s="1184"/>
      <c r="Y90" s="1184"/>
      <c r="Z90" s="1184"/>
      <c r="AA90" s="1184"/>
      <c r="AB90" s="1184"/>
      <c r="AC90" s="1184"/>
      <c r="AD90" s="1184"/>
      <c r="AE90" s="1184"/>
      <c r="AF90" s="1108"/>
    </row>
    <row r="91" spans="1:33" ht="10" customHeight="1">
      <c r="A91" s="1181"/>
      <c r="B91" s="1902" t="s">
        <v>3356</v>
      </c>
      <c r="C91" s="1903"/>
      <c r="D91" s="1903"/>
      <c r="E91" s="1903"/>
      <c r="F91" s="1903"/>
      <c r="G91" s="1903"/>
      <c r="H91" s="1903"/>
      <c r="I91" s="1116"/>
      <c r="J91" s="1116"/>
      <c r="K91" s="1116"/>
      <c r="L91" s="1116"/>
      <c r="M91" s="1185"/>
      <c r="N91" s="1888"/>
      <c r="O91" s="1888"/>
      <c r="P91" s="1888"/>
      <c r="Q91" s="1888"/>
      <c r="R91" s="1888"/>
      <c r="S91" s="1888"/>
      <c r="T91" s="1888"/>
      <c r="U91" s="1888"/>
      <c r="V91" s="1888"/>
      <c r="W91" s="1888"/>
      <c r="X91" s="1904" t="s">
        <v>3355</v>
      </c>
      <c r="Y91" s="1904"/>
      <c r="Z91" s="1904"/>
      <c r="AA91" s="1904"/>
      <c r="AB91" s="1904"/>
      <c r="AC91" s="1904"/>
      <c r="AD91" s="1904"/>
      <c r="AE91" s="1904"/>
      <c r="AF91" s="1181"/>
    </row>
    <row r="92" spans="1:33" ht="10" customHeight="1">
      <c r="A92" s="1181"/>
      <c r="B92" s="1902"/>
      <c r="C92" s="1903"/>
      <c r="D92" s="1903"/>
      <c r="E92" s="1903"/>
      <c r="F92" s="1903"/>
      <c r="G92" s="1903"/>
      <c r="H92" s="1903"/>
      <c r="I92" s="1116"/>
      <c r="J92" s="1116"/>
      <c r="K92" s="1116"/>
      <c r="L92" s="1116"/>
      <c r="M92" s="1185"/>
      <c r="N92" s="1888"/>
      <c r="O92" s="1888"/>
      <c r="P92" s="1888"/>
      <c r="Q92" s="1888"/>
      <c r="R92" s="1888"/>
      <c r="S92" s="1888"/>
      <c r="T92" s="1888"/>
      <c r="U92" s="1888"/>
      <c r="V92" s="1888"/>
      <c r="W92" s="1888"/>
      <c r="X92" s="1904"/>
      <c r="Y92" s="1904"/>
      <c r="Z92" s="1904"/>
      <c r="AA92" s="1904"/>
      <c r="AB92" s="1904"/>
      <c r="AC92" s="1904"/>
      <c r="AD92" s="1904"/>
      <c r="AE92" s="1904"/>
      <c r="AF92" s="1181"/>
    </row>
    <row r="93" spans="1:33" ht="10" customHeight="1">
      <c r="A93" s="1181"/>
      <c r="B93" s="1185"/>
      <c r="C93" s="1116"/>
      <c r="D93" s="1116"/>
      <c r="E93" s="1116"/>
      <c r="F93" s="1116"/>
      <c r="G93" s="1116"/>
      <c r="H93" s="1116"/>
      <c r="I93" s="1116"/>
      <c r="J93" s="1116"/>
      <c r="K93" s="1116"/>
      <c r="L93" s="1116"/>
      <c r="M93" s="1185"/>
      <c r="N93" s="1116"/>
      <c r="O93" s="1116"/>
      <c r="P93" s="1116"/>
      <c r="Q93" s="1116"/>
      <c r="R93" s="1116"/>
      <c r="S93" s="1116"/>
      <c r="T93" s="1116"/>
      <c r="U93" s="1116"/>
      <c r="V93" s="1116"/>
      <c r="W93" s="1116"/>
      <c r="X93" s="1116"/>
      <c r="Y93" s="1116"/>
      <c r="Z93" s="1116"/>
      <c r="AA93" s="1116"/>
      <c r="AB93" s="1116"/>
      <c r="AC93" s="1116"/>
      <c r="AD93" s="1116"/>
      <c r="AE93" s="1116"/>
      <c r="AF93" s="1127"/>
    </row>
    <row r="94" spans="1:33" ht="10" customHeight="1">
      <c r="A94" s="1181"/>
      <c r="B94" s="1183"/>
      <c r="C94" s="1184"/>
      <c r="D94" s="1184"/>
      <c r="E94" s="1184"/>
      <c r="F94" s="1184"/>
      <c r="G94" s="1184"/>
      <c r="H94" s="1184"/>
      <c r="I94" s="1184"/>
      <c r="J94" s="1184"/>
      <c r="K94" s="1184"/>
      <c r="L94" s="1184"/>
      <c r="M94" s="1183"/>
      <c r="N94" s="1184"/>
      <c r="O94" s="1184"/>
      <c r="P94" s="1184"/>
      <c r="Q94" s="1184"/>
      <c r="R94" s="1184"/>
      <c r="S94" s="1184"/>
      <c r="T94" s="1184"/>
      <c r="U94" s="1184"/>
      <c r="V94" s="1184"/>
      <c r="W94" s="1184"/>
      <c r="X94" s="1184"/>
      <c r="Y94" s="1184"/>
      <c r="Z94" s="1184"/>
      <c r="AA94" s="1184"/>
      <c r="AB94" s="1184"/>
      <c r="AC94" s="1184"/>
      <c r="AD94" s="1184"/>
      <c r="AE94" s="1184"/>
      <c r="AF94" s="1108"/>
    </row>
    <row r="95" spans="1:33" ht="10" customHeight="1">
      <c r="A95" s="1181"/>
      <c r="B95" s="1902" t="s">
        <v>3354</v>
      </c>
      <c r="C95" s="1903"/>
      <c r="D95" s="1903"/>
      <c r="E95" s="1903"/>
      <c r="F95" s="1903"/>
      <c r="G95" s="1903"/>
      <c r="H95" s="1903"/>
      <c r="L95" s="1116"/>
      <c r="M95" s="1185"/>
      <c r="N95" s="1116"/>
      <c r="O95" s="1903" t="s">
        <v>3353</v>
      </c>
      <c r="P95" s="1903"/>
      <c r="Q95" s="1903"/>
      <c r="R95" s="1903"/>
      <c r="S95" s="1903"/>
      <c r="T95" s="1903"/>
      <c r="U95" s="1903"/>
      <c r="V95" s="1903"/>
      <c r="W95" s="1903"/>
      <c r="X95" s="1903"/>
      <c r="Y95" s="1116"/>
      <c r="Z95" s="1116"/>
      <c r="AA95" s="1903" t="s">
        <v>3350</v>
      </c>
      <c r="AB95" s="1903"/>
      <c r="AC95" s="1903"/>
      <c r="AD95" s="1903"/>
      <c r="AE95" s="1903"/>
      <c r="AF95" s="1110"/>
      <c r="AG95" s="1135"/>
    </row>
    <row r="96" spans="1:33" ht="9.75" customHeight="1">
      <c r="A96" s="1181"/>
      <c r="B96" s="1902"/>
      <c r="C96" s="1903"/>
      <c r="D96" s="1903"/>
      <c r="E96" s="1903"/>
      <c r="F96" s="1903"/>
      <c r="G96" s="1903"/>
      <c r="H96" s="1903"/>
      <c r="K96" s="1116"/>
      <c r="L96" s="1116"/>
      <c r="M96" s="1185"/>
      <c r="N96" s="1116"/>
      <c r="O96" s="1903"/>
      <c r="P96" s="1903"/>
      <c r="Q96" s="1903"/>
      <c r="R96" s="1903"/>
      <c r="S96" s="1903"/>
      <c r="T96" s="1903"/>
      <c r="U96" s="1903"/>
      <c r="V96" s="1903"/>
      <c r="W96" s="1903"/>
      <c r="X96" s="1903"/>
      <c r="Y96" s="1116"/>
      <c r="Z96" s="1116"/>
      <c r="AA96" s="1903"/>
      <c r="AB96" s="1903"/>
      <c r="AC96" s="1903"/>
      <c r="AD96" s="1903"/>
      <c r="AE96" s="1903"/>
      <c r="AF96" s="1110"/>
      <c r="AG96" s="1135"/>
    </row>
    <row r="97" spans="1:33" ht="10" customHeight="1">
      <c r="A97" s="1181"/>
      <c r="B97" s="1185"/>
      <c r="C97" s="1116"/>
      <c r="D97" s="1116"/>
      <c r="E97" s="1116"/>
      <c r="F97" s="1116"/>
      <c r="G97" s="1116"/>
      <c r="H97" s="1116"/>
      <c r="I97" s="1116"/>
      <c r="J97" s="1116"/>
      <c r="K97" s="1116"/>
      <c r="L97" s="1116"/>
      <c r="M97" s="1185"/>
      <c r="N97" s="1116"/>
      <c r="O97" s="1116"/>
      <c r="P97" s="1116"/>
      <c r="Q97" s="1116"/>
      <c r="R97" s="1116"/>
      <c r="S97" s="1116"/>
      <c r="T97" s="1116"/>
      <c r="U97" s="1116"/>
      <c r="V97" s="1116"/>
      <c r="W97" s="1116"/>
      <c r="X97" s="1116"/>
      <c r="Y97" s="1116"/>
      <c r="Z97" s="1116"/>
      <c r="AA97" s="1116"/>
      <c r="AB97" s="1116"/>
      <c r="AC97" s="1116"/>
      <c r="AD97" s="1116"/>
      <c r="AE97" s="1116"/>
      <c r="AF97" s="1127"/>
    </row>
    <row r="98" spans="1:33" ht="10" customHeight="1">
      <c r="A98" s="1181"/>
      <c r="B98" s="1183"/>
      <c r="C98" s="1184"/>
      <c r="D98" s="1184"/>
      <c r="E98" s="1184"/>
      <c r="F98" s="1184"/>
      <c r="G98" s="1184"/>
      <c r="H98" s="1184"/>
      <c r="I98" s="1184"/>
      <c r="J98" s="1184"/>
      <c r="K98" s="1184"/>
      <c r="L98" s="1184"/>
      <c r="M98" s="1183"/>
      <c r="N98" s="1184"/>
      <c r="O98" s="1184"/>
      <c r="P98" s="1184"/>
      <c r="Q98" s="1184"/>
      <c r="R98" s="1184"/>
      <c r="S98" s="1184"/>
      <c r="T98" s="1184"/>
      <c r="U98" s="1184"/>
      <c r="V98" s="1184"/>
      <c r="W98" s="1184"/>
      <c r="X98" s="1184"/>
      <c r="Y98" s="1184"/>
      <c r="Z98" s="1184"/>
      <c r="AA98" s="1184"/>
      <c r="AB98" s="1184"/>
      <c r="AC98" s="1184"/>
      <c r="AD98" s="1184"/>
      <c r="AE98" s="1184"/>
      <c r="AF98" s="1108"/>
    </row>
    <row r="99" spans="1:33" ht="10" customHeight="1">
      <c r="A99" s="1110"/>
      <c r="B99" s="1902" t="s">
        <v>3352</v>
      </c>
      <c r="C99" s="1903"/>
      <c r="D99" s="1903"/>
      <c r="E99" s="1903"/>
      <c r="F99" s="1903"/>
      <c r="G99" s="1903"/>
      <c r="H99" s="1903"/>
      <c r="M99" s="1109"/>
      <c r="N99" s="1116"/>
      <c r="O99" s="1903" t="s">
        <v>3351</v>
      </c>
      <c r="P99" s="1903"/>
      <c r="Q99" s="1903"/>
      <c r="R99" s="1116"/>
      <c r="S99" s="1116"/>
      <c r="T99" s="1116"/>
      <c r="U99" s="1116"/>
      <c r="V99" s="1116"/>
      <c r="AA99" s="1903" t="s">
        <v>3350</v>
      </c>
      <c r="AB99" s="1903"/>
      <c r="AC99" s="1903"/>
      <c r="AD99" s="1903"/>
      <c r="AE99" s="1116"/>
      <c r="AF99" s="1110"/>
      <c r="AG99" s="1135"/>
    </row>
    <row r="100" spans="1:33" ht="10" customHeight="1">
      <c r="A100" s="1181"/>
      <c r="B100" s="1902"/>
      <c r="C100" s="1903"/>
      <c r="D100" s="1903"/>
      <c r="E100" s="1903"/>
      <c r="F100" s="1903"/>
      <c r="G100" s="1903"/>
      <c r="H100" s="1903"/>
      <c r="M100" s="1109"/>
      <c r="N100" s="1116"/>
      <c r="O100" s="1903"/>
      <c r="P100" s="1903"/>
      <c r="Q100" s="1903"/>
      <c r="R100" s="1116"/>
      <c r="S100" s="1116"/>
      <c r="T100" s="1116"/>
      <c r="U100" s="1116"/>
      <c r="V100" s="1116"/>
      <c r="AA100" s="1903"/>
      <c r="AB100" s="1903"/>
      <c r="AC100" s="1903"/>
      <c r="AD100" s="1903"/>
      <c r="AE100" s="1116"/>
      <c r="AF100" s="1110"/>
      <c r="AG100" s="1135"/>
    </row>
    <row r="101" spans="1:33" ht="10" customHeight="1">
      <c r="A101" s="1181"/>
      <c r="B101" s="1185"/>
      <c r="C101" s="1116"/>
      <c r="D101" s="1116"/>
      <c r="E101" s="1116"/>
      <c r="F101" s="1116"/>
      <c r="G101" s="1116"/>
      <c r="H101" s="1116"/>
      <c r="I101" s="1116"/>
      <c r="J101" s="1116"/>
      <c r="K101" s="1116"/>
      <c r="L101" s="1116"/>
      <c r="M101" s="1185"/>
      <c r="N101" s="1116"/>
      <c r="O101" s="1116"/>
      <c r="P101" s="1116"/>
      <c r="Q101" s="1116"/>
      <c r="R101" s="1116"/>
      <c r="S101" s="1116"/>
      <c r="T101" s="1116"/>
      <c r="U101" s="1116"/>
      <c r="V101" s="1116"/>
      <c r="W101" s="1116"/>
      <c r="X101" s="1116"/>
      <c r="Y101" s="1116"/>
      <c r="Z101" s="1116"/>
      <c r="AA101" s="1116"/>
      <c r="AB101" s="1116"/>
      <c r="AC101" s="1116"/>
      <c r="AD101" s="1116"/>
      <c r="AE101" s="1116"/>
      <c r="AF101" s="1127"/>
    </row>
    <row r="102" spans="1:33" ht="10" customHeight="1">
      <c r="A102" s="1181"/>
      <c r="B102" s="1183"/>
      <c r="C102" s="1184"/>
      <c r="D102" s="1184"/>
      <c r="E102" s="1184"/>
      <c r="F102" s="1184"/>
      <c r="G102" s="1184"/>
      <c r="H102" s="1184"/>
      <c r="I102" s="1184"/>
      <c r="J102" s="1184"/>
      <c r="K102" s="1184"/>
      <c r="L102" s="1184"/>
      <c r="M102" s="1183"/>
      <c r="N102" s="1184"/>
      <c r="O102" s="1184"/>
      <c r="P102" s="1184"/>
      <c r="Q102" s="1184"/>
      <c r="R102" s="1184"/>
      <c r="S102" s="1184"/>
      <c r="T102" s="1184"/>
      <c r="U102" s="1184"/>
      <c r="V102" s="1184"/>
      <c r="W102" s="1184"/>
      <c r="X102" s="1184"/>
      <c r="Y102" s="1184"/>
      <c r="Z102" s="1184"/>
      <c r="AA102" s="1184"/>
      <c r="AB102" s="1184"/>
      <c r="AC102" s="1184"/>
      <c r="AD102" s="1184"/>
      <c r="AE102" s="1184"/>
      <c r="AF102" s="1108"/>
    </row>
    <row r="103" spans="1:33" ht="10" customHeight="1">
      <c r="A103" s="1110"/>
      <c r="B103" s="1902" t="s">
        <v>3349</v>
      </c>
      <c r="C103" s="1903"/>
      <c r="D103" s="1903"/>
      <c r="E103" s="1903"/>
      <c r="F103" s="1903"/>
      <c r="G103" s="1903"/>
      <c r="H103" s="1903"/>
      <c r="I103" s="1903"/>
      <c r="J103" s="1186"/>
      <c r="K103" s="1186"/>
      <c r="L103" s="1186"/>
      <c r="M103" s="1187"/>
      <c r="N103" s="1906"/>
      <c r="O103" s="1906"/>
      <c r="P103" s="1906"/>
      <c r="Q103" s="1906"/>
      <c r="R103" s="1906"/>
      <c r="S103" s="1906"/>
      <c r="T103" s="1906"/>
      <c r="U103" s="1906"/>
      <c r="V103" s="1906"/>
      <c r="W103" s="1906"/>
      <c r="X103" s="1906"/>
      <c r="Y103" s="1906"/>
      <c r="Z103" s="1906"/>
      <c r="AA103" s="1906"/>
      <c r="AB103" s="1906"/>
      <c r="AC103" s="1906"/>
      <c r="AD103" s="1888" t="s">
        <v>3230</v>
      </c>
      <c r="AE103" s="1888"/>
      <c r="AF103" s="1110"/>
    </row>
    <row r="104" spans="1:33" ht="10" customHeight="1">
      <c r="A104" s="1110"/>
      <c r="B104" s="1902"/>
      <c r="C104" s="1903"/>
      <c r="D104" s="1903"/>
      <c r="E104" s="1903"/>
      <c r="F104" s="1903"/>
      <c r="G104" s="1903"/>
      <c r="H104" s="1903"/>
      <c r="I104" s="1903"/>
      <c r="J104" s="1186"/>
      <c r="K104" s="1186"/>
      <c r="L104" s="1186"/>
      <c r="M104" s="1187"/>
      <c r="N104" s="1906"/>
      <c r="O104" s="1906"/>
      <c r="P104" s="1906"/>
      <c r="Q104" s="1906"/>
      <c r="R104" s="1906"/>
      <c r="S104" s="1906"/>
      <c r="T104" s="1906"/>
      <c r="U104" s="1906"/>
      <c r="V104" s="1906"/>
      <c r="W104" s="1906"/>
      <c r="X104" s="1906"/>
      <c r="Y104" s="1906"/>
      <c r="Z104" s="1906"/>
      <c r="AA104" s="1906"/>
      <c r="AB104" s="1906"/>
      <c r="AC104" s="1906"/>
      <c r="AD104" s="1888"/>
      <c r="AE104" s="1888"/>
      <c r="AF104" s="1110"/>
    </row>
    <row r="105" spans="1:33" ht="10" customHeight="1">
      <c r="A105" s="1181"/>
      <c r="B105" s="1185"/>
      <c r="C105" s="1116"/>
      <c r="D105" s="1116"/>
      <c r="E105" s="1116"/>
      <c r="F105" s="1116"/>
      <c r="G105" s="1116"/>
      <c r="H105" s="1116"/>
      <c r="I105" s="1116"/>
      <c r="J105" s="1116"/>
      <c r="K105" s="1116"/>
      <c r="L105" s="1116"/>
      <c r="M105" s="1185"/>
      <c r="N105" s="1116"/>
      <c r="O105" s="1116"/>
      <c r="P105" s="1116"/>
      <c r="Q105" s="1116"/>
      <c r="R105" s="1116"/>
      <c r="S105" s="1116"/>
      <c r="T105" s="1116"/>
      <c r="U105" s="1116"/>
      <c r="V105" s="1116"/>
      <c r="W105" s="1116"/>
      <c r="X105" s="1116"/>
      <c r="Y105" s="1116"/>
      <c r="Z105" s="1116"/>
      <c r="AA105" s="1116"/>
      <c r="AB105" s="1116"/>
      <c r="AC105" s="1116"/>
      <c r="AD105" s="1116"/>
      <c r="AE105" s="1116"/>
      <c r="AF105" s="1127"/>
    </row>
    <row r="106" spans="1:33" ht="10" customHeight="1">
      <c r="A106" s="1181"/>
      <c r="B106" s="1183"/>
      <c r="C106" s="1184"/>
      <c r="D106" s="1184"/>
      <c r="E106" s="1184"/>
      <c r="F106" s="1184"/>
      <c r="G106" s="1184"/>
      <c r="H106" s="1184"/>
      <c r="I106" s="1184"/>
      <c r="J106" s="1184"/>
      <c r="K106" s="1184"/>
      <c r="L106" s="1184"/>
      <c r="M106" s="1183"/>
      <c r="N106" s="1184"/>
      <c r="O106" s="1184"/>
      <c r="P106" s="1184"/>
      <c r="Q106" s="1184"/>
      <c r="R106" s="1184"/>
      <c r="S106" s="1184"/>
      <c r="T106" s="1184"/>
      <c r="U106" s="1184"/>
      <c r="V106" s="1184"/>
      <c r="W106" s="1184"/>
      <c r="X106" s="1184"/>
      <c r="Y106" s="1184"/>
      <c r="Z106" s="1184"/>
      <c r="AA106" s="1184"/>
      <c r="AB106" s="1184"/>
      <c r="AC106" s="1184"/>
      <c r="AD106" s="1184"/>
      <c r="AE106" s="1184"/>
      <c r="AF106" s="1108"/>
    </row>
    <row r="107" spans="1:33" ht="10" customHeight="1">
      <c r="A107" s="1110"/>
      <c r="B107" s="1902" t="s">
        <v>3348</v>
      </c>
      <c r="C107" s="1903"/>
      <c r="D107" s="1903"/>
      <c r="E107" s="1903"/>
      <c r="F107" s="1903"/>
      <c r="G107" s="1903"/>
      <c r="H107" s="1903"/>
      <c r="I107" s="1903"/>
      <c r="J107" s="1186"/>
      <c r="K107" s="1186"/>
      <c r="L107" s="1186"/>
      <c r="M107" s="1187"/>
      <c r="N107" s="1906"/>
      <c r="O107" s="1906"/>
      <c r="P107" s="1906"/>
      <c r="Q107" s="1906"/>
      <c r="R107" s="1906"/>
      <c r="S107" s="1906"/>
      <c r="T107" s="1906"/>
      <c r="U107" s="1906"/>
      <c r="V107" s="1906"/>
      <c r="W107" s="1906"/>
      <c r="X107" s="1906"/>
      <c r="Y107" s="1906"/>
      <c r="Z107" s="1906"/>
      <c r="AA107" s="1906"/>
      <c r="AB107" s="1906"/>
      <c r="AC107" s="1906"/>
      <c r="AD107" s="1888" t="s">
        <v>3227</v>
      </c>
      <c r="AE107" s="1888"/>
      <c r="AF107" s="1110"/>
    </row>
    <row r="108" spans="1:33" ht="10" customHeight="1">
      <c r="A108" s="1181"/>
      <c r="B108" s="1902"/>
      <c r="C108" s="1903"/>
      <c r="D108" s="1903"/>
      <c r="E108" s="1903"/>
      <c r="F108" s="1903"/>
      <c r="G108" s="1903"/>
      <c r="H108" s="1903"/>
      <c r="I108" s="1903"/>
      <c r="J108" s="1186"/>
      <c r="K108" s="1186"/>
      <c r="L108" s="1186"/>
      <c r="M108" s="1187"/>
      <c r="N108" s="1906"/>
      <c r="O108" s="1906"/>
      <c r="P108" s="1906"/>
      <c r="Q108" s="1906"/>
      <c r="R108" s="1906"/>
      <c r="S108" s="1906"/>
      <c r="T108" s="1906"/>
      <c r="U108" s="1906"/>
      <c r="V108" s="1906"/>
      <c r="W108" s="1906"/>
      <c r="X108" s="1906"/>
      <c r="Y108" s="1906"/>
      <c r="Z108" s="1906"/>
      <c r="AA108" s="1906"/>
      <c r="AB108" s="1906"/>
      <c r="AC108" s="1906"/>
      <c r="AD108" s="1888"/>
      <c r="AE108" s="1888"/>
      <c r="AF108" s="1110"/>
    </row>
    <row r="109" spans="1:33" ht="10" customHeight="1">
      <c r="A109" s="1181"/>
      <c r="B109" s="1185"/>
      <c r="C109" s="1116"/>
      <c r="D109" s="1116"/>
      <c r="E109" s="1116"/>
      <c r="F109" s="1116"/>
      <c r="G109" s="1116"/>
      <c r="H109" s="1116"/>
      <c r="I109" s="1116"/>
      <c r="J109" s="1116"/>
      <c r="K109" s="1116"/>
      <c r="L109" s="1116"/>
      <c r="M109" s="1185"/>
      <c r="N109" s="1116"/>
      <c r="O109" s="1116"/>
      <c r="P109" s="1116"/>
      <c r="Q109" s="1116"/>
      <c r="R109" s="1116"/>
      <c r="S109" s="1116"/>
      <c r="T109" s="1116"/>
      <c r="U109" s="1116"/>
      <c r="V109" s="1116"/>
      <c r="W109" s="1116"/>
      <c r="X109" s="1116"/>
      <c r="Y109" s="1116"/>
      <c r="Z109" s="1116"/>
      <c r="AA109" s="1116"/>
      <c r="AB109" s="1116"/>
      <c r="AC109" s="1116"/>
      <c r="AD109" s="1116"/>
      <c r="AE109" s="1116"/>
      <c r="AF109" s="1127"/>
    </row>
    <row r="110" spans="1:33" ht="10" customHeight="1">
      <c r="A110" s="1181"/>
      <c r="B110" s="1183"/>
      <c r="C110" s="1184"/>
      <c r="D110" s="1184"/>
      <c r="E110" s="1184"/>
      <c r="F110" s="1184"/>
      <c r="G110" s="1184"/>
      <c r="H110" s="1184"/>
      <c r="I110" s="1184"/>
      <c r="J110" s="1184"/>
      <c r="K110" s="1184"/>
      <c r="L110" s="1184"/>
      <c r="M110" s="1183"/>
      <c r="N110" s="1184"/>
      <c r="O110" s="1184"/>
      <c r="P110" s="1184"/>
      <c r="Q110" s="1184"/>
      <c r="R110" s="1184"/>
      <c r="S110" s="1184"/>
      <c r="T110" s="1184"/>
      <c r="U110" s="1184"/>
      <c r="V110" s="1184"/>
      <c r="W110" s="1184"/>
      <c r="X110" s="1184"/>
      <c r="Y110" s="1184"/>
      <c r="Z110" s="1184"/>
      <c r="AA110" s="1184"/>
      <c r="AB110" s="1184"/>
      <c r="AC110" s="1184"/>
      <c r="AD110" s="1184"/>
      <c r="AE110" s="1184"/>
      <c r="AF110" s="1108"/>
    </row>
    <row r="111" spans="1:33" ht="10" customHeight="1">
      <c r="A111" s="1110"/>
      <c r="B111" s="1902" t="s">
        <v>3347</v>
      </c>
      <c r="C111" s="1903"/>
      <c r="D111" s="1903"/>
      <c r="E111" s="1903"/>
      <c r="F111" s="1903"/>
      <c r="G111" s="1903"/>
      <c r="H111" s="1903"/>
      <c r="I111" s="1903"/>
      <c r="J111" s="1903"/>
      <c r="K111" s="1903"/>
      <c r="L111" s="1903"/>
      <c r="M111" s="1185"/>
      <c r="N111" s="1907"/>
      <c r="O111" s="1907"/>
      <c r="P111" s="1907"/>
      <c r="Q111" s="1907"/>
      <c r="R111" s="1907"/>
      <c r="S111" s="1907"/>
      <c r="T111" s="1907"/>
      <c r="U111" s="1907"/>
      <c r="V111" s="1907"/>
      <c r="W111" s="1907"/>
      <c r="X111" s="1907"/>
      <c r="Y111" s="1907"/>
      <c r="Z111" s="1907"/>
      <c r="AA111" s="1907"/>
      <c r="AB111" s="1907"/>
      <c r="AC111" s="1907"/>
      <c r="AD111" s="1888" t="s">
        <v>147</v>
      </c>
      <c r="AE111" s="1888"/>
      <c r="AF111" s="1110"/>
    </row>
    <row r="112" spans="1:33" ht="10" customHeight="1">
      <c r="A112" s="1181"/>
      <c r="B112" s="1902"/>
      <c r="C112" s="1903"/>
      <c r="D112" s="1903"/>
      <c r="E112" s="1903"/>
      <c r="F112" s="1903"/>
      <c r="G112" s="1903"/>
      <c r="H112" s="1903"/>
      <c r="I112" s="1903"/>
      <c r="J112" s="1903"/>
      <c r="K112" s="1903"/>
      <c r="L112" s="1903"/>
      <c r="M112" s="1185"/>
      <c r="N112" s="1907"/>
      <c r="O112" s="1907"/>
      <c r="P112" s="1907"/>
      <c r="Q112" s="1907"/>
      <c r="R112" s="1907"/>
      <c r="S112" s="1907"/>
      <c r="T112" s="1907"/>
      <c r="U112" s="1907"/>
      <c r="V112" s="1907"/>
      <c r="W112" s="1907"/>
      <c r="X112" s="1907"/>
      <c r="Y112" s="1907"/>
      <c r="Z112" s="1907"/>
      <c r="AA112" s="1907"/>
      <c r="AB112" s="1907"/>
      <c r="AC112" s="1907"/>
      <c r="AD112" s="1888"/>
      <c r="AE112" s="1888"/>
      <c r="AF112" s="1110"/>
    </row>
    <row r="113" spans="1:32" ht="10" customHeight="1">
      <c r="A113" s="1181"/>
      <c r="B113" s="1185"/>
      <c r="C113" s="1116"/>
      <c r="D113" s="1116"/>
      <c r="E113" s="1116"/>
      <c r="F113" s="1116"/>
      <c r="G113" s="1116"/>
      <c r="H113" s="1116"/>
      <c r="I113" s="1116"/>
      <c r="J113" s="1116"/>
      <c r="K113" s="1116"/>
      <c r="L113" s="1116"/>
      <c r="M113" s="1185"/>
      <c r="N113" s="1116"/>
      <c r="O113" s="1116"/>
      <c r="P113" s="1116"/>
      <c r="Q113" s="1116"/>
      <c r="R113" s="1116"/>
      <c r="S113" s="1116"/>
      <c r="T113" s="1116"/>
      <c r="U113" s="1116"/>
      <c r="V113" s="1116"/>
      <c r="W113" s="1116"/>
      <c r="X113" s="1116"/>
      <c r="Y113" s="1116"/>
      <c r="Z113" s="1116"/>
      <c r="AA113" s="1116"/>
      <c r="AB113" s="1116"/>
      <c r="AC113" s="1116"/>
      <c r="AD113" s="1116"/>
      <c r="AE113" s="1116"/>
      <c r="AF113" s="1127"/>
    </row>
    <row r="114" spans="1:32" ht="10" customHeight="1">
      <c r="A114" s="1181"/>
      <c r="B114" s="1183"/>
      <c r="C114" s="1184"/>
      <c r="D114" s="1184"/>
      <c r="E114" s="1184"/>
      <c r="F114" s="1184"/>
      <c r="G114" s="1184"/>
      <c r="H114" s="1184"/>
      <c r="I114" s="1184"/>
      <c r="J114" s="1184"/>
      <c r="K114" s="1184"/>
      <c r="L114" s="1184"/>
      <c r="M114" s="1183"/>
      <c r="N114" s="1184"/>
      <c r="O114" s="1184"/>
      <c r="P114" s="1184"/>
      <c r="Q114" s="1184"/>
      <c r="R114" s="1184"/>
      <c r="S114" s="1184"/>
      <c r="T114" s="1184"/>
      <c r="U114" s="1184"/>
      <c r="V114" s="1184"/>
      <c r="W114" s="1184"/>
      <c r="X114" s="1184"/>
      <c r="Y114" s="1184"/>
      <c r="Z114" s="1184"/>
      <c r="AA114" s="1184"/>
      <c r="AB114" s="1184"/>
      <c r="AC114" s="1184"/>
      <c r="AD114" s="1184"/>
      <c r="AE114" s="1184"/>
      <c r="AF114" s="1108"/>
    </row>
    <row r="115" spans="1:32" ht="10" customHeight="1">
      <c r="A115" s="1110"/>
      <c r="B115" s="1902" t="s">
        <v>3346</v>
      </c>
      <c r="C115" s="1903"/>
      <c r="D115" s="1903"/>
      <c r="E115" s="1903"/>
      <c r="F115" s="1903"/>
      <c r="G115" s="1903"/>
      <c r="H115" s="1903"/>
      <c r="I115" s="1903"/>
      <c r="J115" s="1903"/>
      <c r="K115" s="1903"/>
      <c r="L115" s="1186"/>
      <c r="M115" s="1187"/>
      <c r="N115" s="1906"/>
      <c r="O115" s="1906"/>
      <c r="P115" s="1906"/>
      <c r="Q115" s="1906"/>
      <c r="R115" s="1906"/>
      <c r="S115" s="1906"/>
      <c r="T115" s="1906"/>
      <c r="U115" s="1906"/>
      <c r="V115" s="1906"/>
      <c r="W115" s="1906"/>
      <c r="X115" s="1906"/>
      <c r="Y115" s="1906"/>
      <c r="Z115" s="1906"/>
      <c r="AA115" s="1906"/>
      <c r="AB115" s="1906"/>
      <c r="AC115" s="1906"/>
      <c r="AD115" s="1888" t="s">
        <v>3218</v>
      </c>
      <c r="AE115" s="1888"/>
      <c r="AF115" s="1110"/>
    </row>
    <row r="116" spans="1:32" ht="10" customHeight="1">
      <c r="A116" s="1181"/>
      <c r="B116" s="1902"/>
      <c r="C116" s="1903"/>
      <c r="D116" s="1903"/>
      <c r="E116" s="1903"/>
      <c r="F116" s="1903"/>
      <c r="G116" s="1903"/>
      <c r="H116" s="1903"/>
      <c r="I116" s="1903"/>
      <c r="J116" s="1903"/>
      <c r="K116" s="1903"/>
      <c r="L116" s="1186"/>
      <c r="M116" s="1187"/>
      <c r="N116" s="1906"/>
      <c r="O116" s="1906"/>
      <c r="P116" s="1906"/>
      <c r="Q116" s="1906"/>
      <c r="R116" s="1906"/>
      <c r="S116" s="1906"/>
      <c r="T116" s="1906"/>
      <c r="U116" s="1906"/>
      <c r="V116" s="1906"/>
      <c r="W116" s="1906"/>
      <c r="X116" s="1906"/>
      <c r="Y116" s="1906"/>
      <c r="Z116" s="1906"/>
      <c r="AA116" s="1906"/>
      <c r="AB116" s="1906"/>
      <c r="AC116" s="1906"/>
      <c r="AD116" s="1888"/>
      <c r="AE116" s="1888"/>
      <c r="AF116" s="1110"/>
    </row>
    <row r="117" spans="1:32" ht="10" customHeight="1">
      <c r="A117" s="1181"/>
      <c r="B117" s="1188"/>
      <c r="C117" s="1179"/>
      <c r="D117" s="1179"/>
      <c r="E117" s="1179"/>
      <c r="F117" s="1179"/>
      <c r="G117" s="1179"/>
      <c r="H117" s="1179"/>
      <c r="I117" s="1179"/>
      <c r="J117" s="1179"/>
      <c r="K117" s="1179"/>
      <c r="L117" s="1179"/>
      <c r="M117" s="1188"/>
      <c r="N117" s="1179"/>
      <c r="O117" s="1179"/>
      <c r="P117" s="1179"/>
      <c r="Q117" s="1179"/>
      <c r="R117" s="1179"/>
      <c r="S117" s="1179"/>
      <c r="T117" s="1179"/>
      <c r="U117" s="1179"/>
      <c r="V117" s="1179"/>
      <c r="W117" s="1179"/>
      <c r="X117" s="1179"/>
      <c r="Y117" s="1179"/>
      <c r="Z117" s="1179"/>
      <c r="AA117" s="1179"/>
      <c r="AB117" s="1179"/>
      <c r="AC117" s="1179"/>
      <c r="AD117" s="1179"/>
      <c r="AE117" s="1179"/>
      <c r="AF117" s="1127"/>
    </row>
    <row r="118" spans="1:32" ht="10" customHeight="1">
      <c r="A118" s="1116"/>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row>
    <row r="119" spans="1:32" ht="10" customHeight="1"/>
    <row r="120" spans="1:32" ht="10" customHeight="1"/>
    <row r="121" spans="1:32" ht="10" customHeight="1"/>
    <row r="122" spans="1:32" ht="10" customHeight="1"/>
    <row r="123" spans="1:32" ht="10" customHeight="1"/>
    <row r="124" spans="1:32" ht="10" customHeight="1"/>
    <row r="125" spans="1:32" ht="10" customHeight="1"/>
    <row r="126" spans="1:32" ht="10" customHeight="1"/>
    <row r="127" spans="1:32" ht="10" customHeight="1"/>
    <row r="128" spans="1:32" ht="10" customHeight="1"/>
    <row r="129" s="1104" customFormat="1" ht="10" customHeight="1"/>
    <row r="130" s="1104" customFormat="1" ht="10" customHeight="1"/>
    <row r="131" s="1104" customFormat="1" ht="10" customHeight="1"/>
    <row r="132" s="1104" customFormat="1" ht="10" customHeight="1"/>
    <row r="133" s="1104" customFormat="1" ht="10" customHeight="1"/>
    <row r="134" s="1104" customFormat="1" ht="10" customHeight="1"/>
    <row r="135" s="1104" customFormat="1" ht="10" customHeight="1"/>
    <row r="136" s="1104" customFormat="1" ht="10" customHeight="1"/>
    <row r="137" s="1104" customFormat="1" ht="10" customHeight="1"/>
    <row r="138" s="1104" customFormat="1" ht="10" customHeight="1"/>
    <row r="139" s="1104" customFormat="1" ht="10" customHeight="1"/>
    <row r="140" s="1104" customFormat="1" ht="10" customHeight="1"/>
    <row r="141" s="1104" customFormat="1" ht="10" customHeight="1"/>
    <row r="142" s="1104" customFormat="1" ht="10" customHeight="1"/>
    <row r="143" s="1104" customFormat="1" ht="10" customHeight="1"/>
    <row r="144" s="1104" customFormat="1" ht="10" customHeight="1"/>
    <row r="145" s="1104" customFormat="1" ht="10" customHeight="1"/>
    <row r="146" s="1104" customFormat="1" ht="10" customHeight="1"/>
    <row r="147" s="1104" customFormat="1" ht="10" customHeight="1"/>
    <row r="148" s="1104" customFormat="1" ht="10" customHeight="1"/>
    <row r="149" s="1104" customFormat="1" ht="10" customHeight="1"/>
    <row r="150" s="1104" customFormat="1" ht="10" customHeight="1"/>
    <row r="151" s="1104" customFormat="1" ht="10" customHeight="1"/>
    <row r="152" s="1104" customFormat="1" ht="10" customHeight="1"/>
    <row r="153" s="1104" customFormat="1" ht="10" customHeight="1"/>
    <row r="154" s="1104" customFormat="1" ht="10" customHeight="1"/>
    <row r="155" s="1104" customFormat="1" ht="10" customHeight="1"/>
    <row r="156" s="1104" customFormat="1" ht="10" customHeight="1"/>
    <row r="157" s="1104" customFormat="1" ht="10" customHeight="1"/>
    <row r="158" s="1104" customFormat="1" ht="10" customHeight="1"/>
    <row r="159" s="1104" customFormat="1" ht="10" customHeight="1"/>
    <row r="160" s="1104" customFormat="1" ht="10" customHeight="1"/>
    <row r="161" s="1104" customFormat="1" ht="10" customHeight="1"/>
    <row r="162" s="1104" customFormat="1" ht="10" customHeight="1"/>
    <row r="163" s="1104" customFormat="1" ht="10" customHeight="1"/>
    <row r="164" s="1104" customFormat="1" ht="10" customHeight="1"/>
    <row r="165" s="1104" customFormat="1" ht="10" customHeight="1"/>
    <row r="166" s="1104" customFormat="1" ht="10" customHeight="1"/>
    <row r="167" s="1104" customFormat="1" ht="10" customHeight="1"/>
    <row r="168" s="1104" customFormat="1" ht="10" customHeight="1"/>
    <row r="169" s="1104" customFormat="1" ht="10" customHeight="1"/>
    <row r="170" s="1104" customFormat="1" ht="10" customHeight="1"/>
    <row r="171" s="1104" customFormat="1" ht="10" customHeight="1"/>
    <row r="172" s="1104" customFormat="1" ht="10" customHeight="1"/>
    <row r="173" s="1104" customFormat="1" ht="10" customHeight="1"/>
    <row r="174" s="1104" customFormat="1" ht="10" customHeight="1"/>
    <row r="175" s="1104" customFormat="1" ht="10" customHeight="1"/>
    <row r="176" s="1104" customFormat="1" ht="10" customHeight="1"/>
    <row r="177" s="1104" customFormat="1" ht="10" customHeight="1"/>
    <row r="178" s="1104" customFormat="1" ht="10" customHeight="1"/>
    <row r="179" s="1104" customFormat="1" ht="10" customHeight="1"/>
    <row r="180" s="1104" customFormat="1" ht="10" customHeight="1"/>
    <row r="181" s="1104" customFormat="1" ht="10" customHeight="1"/>
    <row r="182" s="1104" customFormat="1" ht="10" customHeight="1"/>
    <row r="183" s="1104" customFormat="1" ht="10" customHeight="1"/>
    <row r="184" s="1104" customFormat="1" ht="10" customHeight="1"/>
    <row r="185" s="1104" customFormat="1" ht="10" customHeight="1"/>
    <row r="186" s="1104" customFormat="1" ht="10" customHeight="1"/>
    <row r="187" s="1104" customFormat="1" ht="10" customHeight="1"/>
    <row r="188" s="1104" customFormat="1" ht="10" customHeight="1"/>
    <row r="189" s="1104" customFormat="1" ht="10" customHeight="1"/>
    <row r="190" s="1104" customFormat="1" ht="10" customHeight="1"/>
    <row r="191" s="1104" customFormat="1" ht="10" customHeight="1"/>
    <row r="192" s="1104" customFormat="1" ht="10" customHeight="1"/>
    <row r="193" s="1104" customFormat="1" ht="10" customHeight="1"/>
    <row r="194" s="1104" customFormat="1" ht="10" customHeight="1"/>
    <row r="195" s="1104" customFormat="1" ht="10" customHeight="1"/>
    <row r="196" s="1104" customFormat="1" ht="10" customHeight="1"/>
    <row r="197" s="1104" customFormat="1" ht="10" customHeight="1"/>
    <row r="198" s="1104" customFormat="1" ht="10" customHeight="1"/>
    <row r="199" s="1104" customFormat="1" ht="10" customHeight="1"/>
    <row r="200" s="1104" customFormat="1" ht="10" customHeight="1"/>
    <row r="201" s="1104" customFormat="1" ht="10" customHeight="1"/>
    <row r="202" s="1104" customFormat="1" ht="10" customHeight="1"/>
    <row r="203" s="1104" customFormat="1" ht="10" customHeight="1"/>
    <row r="204" s="1104" customFormat="1" ht="10" customHeight="1"/>
    <row r="205" s="1104" customFormat="1" ht="10" customHeight="1"/>
    <row r="206" s="1104" customFormat="1" ht="10" customHeight="1"/>
    <row r="207" s="1104" customFormat="1" ht="10" customHeight="1"/>
    <row r="208" s="1104" customFormat="1" ht="10" customHeight="1"/>
    <row r="209" s="1104" customFormat="1" ht="10" customHeight="1"/>
    <row r="210" s="1104" customFormat="1" ht="10" customHeight="1"/>
    <row r="211" s="1104" customFormat="1" ht="10" customHeight="1"/>
    <row r="212" s="1104" customFormat="1" ht="10" customHeight="1"/>
    <row r="213" s="1104" customFormat="1" ht="10" customHeight="1"/>
    <row r="214" s="1104" customFormat="1" ht="10" customHeight="1"/>
    <row r="215" s="1104" customFormat="1" ht="10" customHeight="1"/>
    <row r="216" s="1104" customFormat="1" ht="10" customHeight="1"/>
    <row r="217" s="1104" customFormat="1" ht="10" customHeight="1"/>
    <row r="218" s="1104" customFormat="1" ht="10" customHeight="1"/>
    <row r="219" s="1104" customFormat="1" ht="10" customHeight="1"/>
    <row r="220" s="1104" customFormat="1" ht="10" customHeight="1"/>
    <row r="221" s="1104" customFormat="1" ht="10" customHeight="1"/>
    <row r="222" s="1104" customFormat="1" ht="10" customHeight="1"/>
    <row r="223" s="1104" customFormat="1" ht="10" customHeight="1"/>
    <row r="224" s="1104" customFormat="1" ht="10" customHeight="1"/>
    <row r="225" s="1104" customFormat="1" ht="10" customHeight="1"/>
    <row r="226" s="1104" customFormat="1" ht="10" customHeight="1"/>
    <row r="227" s="1104" customFormat="1" ht="10" customHeight="1"/>
    <row r="228" s="1104" customFormat="1" ht="10" customHeight="1"/>
    <row r="229" s="1104" customFormat="1" ht="10" customHeight="1"/>
    <row r="230" s="1104" customFormat="1" ht="10" customHeight="1"/>
    <row r="231" s="1104" customFormat="1" ht="10" customHeight="1"/>
    <row r="232" s="1104" customFormat="1" ht="10" customHeight="1"/>
    <row r="233" s="1104" customFormat="1" ht="10" customHeight="1"/>
    <row r="234" s="1104" customFormat="1" ht="10" customHeight="1"/>
    <row r="235" s="1104" customFormat="1" ht="10" customHeight="1"/>
    <row r="236" s="1104" customFormat="1" ht="10" customHeight="1"/>
    <row r="237" s="1104" customFormat="1" ht="10" customHeight="1"/>
    <row r="238" s="1104" customFormat="1" ht="10" customHeight="1"/>
    <row r="239" s="1104" customFormat="1" ht="10" customHeight="1"/>
    <row r="240" s="1104" customFormat="1" ht="10" customHeight="1"/>
    <row r="241" s="1104" customFormat="1" ht="10" customHeight="1"/>
    <row r="242" s="1104" customFormat="1" ht="10" customHeight="1"/>
    <row r="243" s="1104" customFormat="1" ht="10" customHeight="1"/>
    <row r="244" s="1104" customFormat="1" ht="10" customHeight="1"/>
    <row r="245" s="1104" customFormat="1" ht="10" customHeight="1"/>
    <row r="246" s="1104" customFormat="1" ht="10" customHeight="1"/>
    <row r="247" s="1104" customFormat="1" ht="10" customHeight="1"/>
    <row r="248" s="1104" customFormat="1" ht="10" customHeight="1"/>
    <row r="249" s="1104" customFormat="1" ht="10" customHeight="1"/>
    <row r="250" s="1104" customFormat="1" ht="10" customHeight="1"/>
    <row r="251" s="1104" customFormat="1" ht="10" customHeight="1"/>
    <row r="252" s="1104" customFormat="1" ht="10" customHeight="1"/>
    <row r="253" s="1104" customFormat="1" ht="10" customHeight="1"/>
    <row r="254" s="1104" customFormat="1" ht="10" customHeight="1"/>
    <row r="255" s="1104" customFormat="1" ht="10" customHeight="1"/>
    <row r="256" s="1104" customFormat="1" ht="10" customHeight="1"/>
    <row r="257" s="1104" customFormat="1" ht="10" customHeight="1"/>
    <row r="258" s="1104" customFormat="1" ht="10" customHeight="1"/>
    <row r="259" s="1104" customFormat="1" ht="10" customHeight="1"/>
    <row r="260" s="1104" customFormat="1" ht="10" customHeight="1"/>
    <row r="261" s="1104" customFormat="1" ht="10" customHeight="1"/>
    <row r="262" s="1104" customFormat="1" ht="10" customHeight="1"/>
    <row r="263" s="1104" customFormat="1" ht="10" customHeight="1"/>
    <row r="264" s="1104" customFormat="1" ht="10" customHeight="1"/>
    <row r="265" s="1104" customFormat="1" ht="10" customHeight="1"/>
    <row r="266" s="1104" customFormat="1" ht="10" customHeight="1"/>
    <row r="267" s="1104" customFormat="1" ht="10" customHeight="1"/>
    <row r="268" s="1104" customFormat="1" ht="10" customHeight="1"/>
    <row r="269" s="1104" customFormat="1" ht="10" customHeight="1"/>
    <row r="270" s="1104" customFormat="1" ht="10" customHeight="1"/>
    <row r="271" s="1104" customFormat="1" ht="10" customHeight="1"/>
    <row r="272" s="1104" customFormat="1" ht="10" customHeight="1"/>
    <row r="273" s="1104" customFormat="1" ht="10" customHeight="1"/>
    <row r="274" s="1104" customFormat="1" ht="10" customHeight="1"/>
    <row r="275" s="1104" customFormat="1" ht="10" customHeight="1"/>
    <row r="276" s="1104" customFormat="1" ht="10" customHeight="1"/>
    <row r="277" s="1104" customFormat="1" ht="10" customHeight="1"/>
    <row r="278" s="1104" customFormat="1" ht="10" customHeight="1"/>
    <row r="279" s="1104" customFormat="1" ht="10" customHeight="1"/>
    <row r="280" s="1104" customFormat="1" ht="10" customHeight="1"/>
    <row r="281" s="1104" customFormat="1" ht="10" customHeight="1"/>
    <row r="282" s="1104" customFormat="1" ht="10" customHeight="1"/>
    <row r="283" s="1104" customFormat="1" ht="10" customHeight="1"/>
    <row r="284" s="1104" customFormat="1" ht="10" customHeight="1"/>
    <row r="285" s="1104" customFormat="1" ht="10" customHeight="1"/>
    <row r="286" s="1104" customFormat="1" ht="10" customHeight="1"/>
    <row r="287" s="1104" customFormat="1" ht="10" customHeight="1"/>
    <row r="288" s="1104" customFormat="1" ht="10" customHeight="1"/>
    <row r="289" s="1104" customFormat="1" ht="10" customHeight="1"/>
    <row r="290" s="1104" customFormat="1" ht="10" customHeight="1"/>
    <row r="291" s="1104" customFormat="1" ht="10" customHeight="1"/>
    <row r="292" s="1104" customFormat="1" ht="10" customHeight="1"/>
    <row r="293" s="1104" customFormat="1" ht="10" customHeight="1"/>
    <row r="294" s="1104" customFormat="1" ht="10" customHeight="1"/>
    <row r="295" s="1104" customFormat="1" ht="10" customHeight="1"/>
    <row r="296" s="1104" customFormat="1" ht="10" customHeight="1"/>
    <row r="297" s="1104" customFormat="1" ht="10" customHeight="1"/>
    <row r="298" s="1104" customFormat="1" ht="10" customHeight="1"/>
    <row r="299" s="1104" customFormat="1" ht="10" customHeight="1"/>
    <row r="300" s="1104" customFormat="1" ht="10" customHeight="1"/>
    <row r="301" s="1104" customFormat="1" ht="10" customHeight="1"/>
    <row r="302" s="1104" customFormat="1" ht="10" customHeight="1"/>
    <row r="303" s="1104" customFormat="1" ht="10" customHeight="1"/>
    <row r="304" s="1104" customFormat="1" ht="10" customHeight="1"/>
    <row r="305" s="1104" customFormat="1" ht="10" customHeight="1"/>
    <row r="306" s="1104" customFormat="1" ht="10" customHeight="1"/>
    <row r="307" s="1104" customFormat="1" ht="10" customHeight="1"/>
    <row r="308" s="1104" customFormat="1" ht="10" customHeight="1"/>
    <row r="309" s="1104" customFormat="1" ht="10" customHeight="1"/>
    <row r="310" s="1104" customFormat="1" ht="10" customHeight="1"/>
    <row r="311" s="1104" customFormat="1" ht="10" customHeight="1"/>
    <row r="312" s="1104" customFormat="1" ht="10" customHeight="1"/>
    <row r="313" s="1104" customFormat="1" ht="10" customHeight="1"/>
    <row r="314" s="1104" customFormat="1" ht="10" customHeight="1"/>
    <row r="315" s="1104" customFormat="1" ht="10" customHeight="1"/>
    <row r="316" s="1104" customFormat="1" ht="10" customHeight="1"/>
    <row r="317" s="1104" customFormat="1" ht="10" customHeight="1"/>
    <row r="318" s="1104" customFormat="1" ht="10" customHeight="1"/>
    <row r="319" s="1104" customFormat="1" ht="10" customHeight="1"/>
    <row r="320" s="1104" customFormat="1" ht="10" customHeight="1"/>
    <row r="321" s="1104" customFormat="1" ht="10" customHeight="1"/>
    <row r="322" s="1104" customFormat="1" ht="10" customHeight="1"/>
    <row r="323" s="1104" customFormat="1" ht="10" customHeight="1"/>
    <row r="324" s="1104" customFormat="1" ht="10" customHeight="1"/>
    <row r="325" s="1104" customFormat="1" ht="10" customHeight="1"/>
    <row r="326" s="1104" customFormat="1" ht="10" customHeight="1"/>
    <row r="327" s="1104" customFormat="1" ht="10" customHeight="1"/>
    <row r="328" s="1104" customFormat="1" ht="10" customHeight="1"/>
    <row r="329" s="1104" customFormat="1" ht="10" customHeight="1"/>
    <row r="330" s="1104" customFormat="1" ht="10" customHeight="1"/>
    <row r="331" s="1104" customFormat="1" ht="10" customHeight="1"/>
    <row r="332" s="1104" customFormat="1" ht="10" customHeight="1"/>
    <row r="333" s="1104" customFormat="1" ht="10" customHeight="1"/>
    <row r="334" s="1104" customFormat="1" ht="10" customHeight="1"/>
    <row r="335" s="1104" customFormat="1" ht="10" customHeight="1"/>
    <row r="336" s="1104" customFormat="1" ht="10" customHeight="1"/>
    <row r="337" s="1104" customFormat="1" ht="10" customHeight="1"/>
    <row r="338" s="1104" customFormat="1" ht="10" customHeight="1"/>
    <row r="339" s="1104" customFormat="1" ht="10" customHeight="1"/>
    <row r="340" s="1104" customFormat="1" ht="10" customHeight="1"/>
    <row r="341" s="1104" customFormat="1" ht="10" customHeight="1"/>
    <row r="342" s="1104" customFormat="1" ht="10" customHeight="1"/>
    <row r="343" s="1104" customFormat="1" ht="10" customHeight="1"/>
    <row r="344" s="1104" customFormat="1" ht="10" customHeight="1"/>
    <row r="345" s="1104" customFormat="1" ht="10" customHeight="1"/>
    <row r="346" s="1104" customFormat="1" ht="10" customHeight="1"/>
    <row r="347" s="1104" customFormat="1" ht="10" customHeight="1"/>
    <row r="348" s="1104" customFormat="1" ht="10" customHeight="1"/>
    <row r="349" s="1104" customFormat="1" ht="10" customHeight="1"/>
    <row r="350" s="1104" customFormat="1" ht="10" customHeight="1"/>
    <row r="351" s="1104" customFormat="1" ht="10" customHeight="1"/>
    <row r="352" s="1104" customFormat="1" ht="10" customHeight="1"/>
    <row r="353" s="1104" customFormat="1" ht="10" customHeight="1"/>
    <row r="354" s="1104" customFormat="1" ht="10" customHeight="1"/>
    <row r="355" s="1104" customFormat="1" ht="10" customHeight="1"/>
    <row r="356" s="1104" customFormat="1" ht="10" customHeight="1"/>
    <row r="357" s="1104" customFormat="1" ht="10" customHeight="1"/>
    <row r="358" s="1104" customFormat="1" ht="10" customHeight="1"/>
    <row r="359" s="1104" customFormat="1" ht="10" customHeight="1"/>
    <row r="360" s="1104" customFormat="1" ht="10" customHeight="1"/>
    <row r="361" s="1104" customFormat="1" ht="10" customHeight="1"/>
    <row r="362" s="1104" customFormat="1" ht="10" customHeight="1"/>
    <row r="363" s="1104" customFormat="1" ht="10" customHeight="1"/>
    <row r="364" s="1104" customFormat="1" ht="10" customHeight="1"/>
    <row r="365" s="1104" customFormat="1" ht="10" customHeight="1"/>
    <row r="366" s="1104" customFormat="1" ht="10" customHeight="1"/>
    <row r="367" s="1104" customFormat="1" ht="10" customHeight="1"/>
    <row r="368" s="1104" customFormat="1" ht="10" customHeight="1"/>
    <row r="369" s="1104" customFormat="1" ht="10" customHeight="1"/>
    <row r="370" s="1104" customFormat="1" ht="10" customHeight="1"/>
    <row r="371" s="1104" customFormat="1" ht="10" customHeight="1"/>
    <row r="372" s="1104" customFormat="1" ht="10" customHeight="1"/>
    <row r="373" s="1104" customFormat="1" ht="10" customHeight="1"/>
    <row r="374" s="1104" customFormat="1" ht="10" customHeight="1"/>
    <row r="375" s="1104" customFormat="1" ht="10" customHeight="1"/>
    <row r="376" s="1104" customFormat="1" ht="10" customHeight="1"/>
    <row r="377" s="1104" customFormat="1" ht="10" customHeight="1"/>
    <row r="378" s="1104" customFormat="1" ht="10" customHeight="1"/>
    <row r="379" s="1104" customFormat="1" ht="10" customHeight="1"/>
    <row r="380" s="1104" customFormat="1" ht="10" customHeight="1"/>
    <row r="381" s="1104" customFormat="1" ht="10" customHeight="1"/>
    <row r="382" s="1104" customFormat="1" ht="10" customHeight="1"/>
    <row r="383" s="1104" customFormat="1" ht="10" customHeight="1"/>
    <row r="384" s="1104" customFormat="1" ht="10" customHeight="1"/>
    <row r="385" s="1104" customFormat="1" ht="10" customHeight="1"/>
    <row r="386" s="1104" customFormat="1" ht="10" customHeight="1"/>
    <row r="387" s="1104" customFormat="1" ht="10" customHeight="1"/>
    <row r="388" s="1104" customFormat="1" ht="10" customHeight="1"/>
    <row r="389" s="1104" customFormat="1" ht="10" customHeight="1"/>
    <row r="390" s="1104" customFormat="1" ht="10" customHeight="1"/>
    <row r="391" s="1104" customFormat="1" ht="10" customHeight="1"/>
    <row r="392" s="1104" customFormat="1" ht="10" customHeight="1"/>
    <row r="393" s="1104" customFormat="1" ht="10" customHeight="1"/>
    <row r="394" s="1104" customFormat="1" ht="10" customHeight="1"/>
    <row r="395" s="1104" customFormat="1" ht="10" customHeight="1"/>
    <row r="396" s="1104" customFormat="1" ht="10" customHeight="1"/>
    <row r="397" s="1104" customFormat="1" ht="10" customHeight="1"/>
    <row r="398" s="1104" customFormat="1" ht="10" customHeight="1"/>
    <row r="399" s="1104" customFormat="1" ht="10" customHeight="1"/>
    <row r="400" s="1104" customFormat="1" ht="10" customHeight="1"/>
    <row r="401" s="1104" customFormat="1" ht="10" customHeight="1"/>
    <row r="402" s="1104" customFormat="1" ht="10" customHeight="1"/>
    <row r="403" s="1104" customFormat="1" ht="10" customHeight="1"/>
    <row r="404" s="1104" customFormat="1" ht="10" customHeight="1"/>
    <row r="405" s="1104" customFormat="1" ht="10" customHeight="1"/>
    <row r="406" s="1104" customFormat="1" ht="10" customHeight="1"/>
    <row r="407" s="1104" customFormat="1" ht="10" customHeight="1"/>
    <row r="408" s="1104" customFormat="1" ht="10" customHeight="1"/>
    <row r="409" s="1104" customFormat="1" ht="10" customHeight="1"/>
    <row r="410" s="1104" customFormat="1" ht="10" customHeight="1"/>
    <row r="411" s="1104" customFormat="1" ht="10" customHeight="1"/>
    <row r="412" s="1104" customFormat="1" ht="10" customHeight="1"/>
    <row r="413" s="1104" customFormat="1" ht="10" customHeight="1"/>
    <row r="414" s="1104" customFormat="1" ht="10" customHeight="1"/>
    <row r="415" s="1104" customFormat="1" ht="10" customHeight="1"/>
    <row r="416" s="1104" customFormat="1" ht="10" customHeight="1"/>
    <row r="417" s="1104" customFormat="1" ht="10" customHeight="1"/>
    <row r="418" s="1104" customFormat="1" ht="10" customHeight="1"/>
    <row r="419" s="1104" customFormat="1" ht="10" customHeight="1"/>
    <row r="420" s="1104" customFormat="1" ht="10" customHeight="1"/>
    <row r="421" s="1104" customFormat="1" ht="10" customHeight="1"/>
    <row r="422" s="1104" customFormat="1" ht="10" customHeight="1"/>
    <row r="423" s="1104" customFormat="1" ht="10" customHeight="1"/>
    <row r="424" s="1104" customFormat="1" ht="10" customHeight="1"/>
    <row r="425" s="1104" customFormat="1" ht="10" customHeight="1"/>
    <row r="426" s="1104" customFormat="1" ht="10" customHeight="1"/>
    <row r="427" s="1104" customFormat="1" ht="10" customHeight="1"/>
    <row r="428" s="1104" customFormat="1" ht="10" customHeight="1"/>
    <row r="429" s="1104" customFormat="1" ht="10" customHeight="1"/>
    <row r="430" s="1104" customFormat="1" ht="10" customHeight="1"/>
    <row r="431" s="1104" customFormat="1" ht="10" customHeight="1"/>
    <row r="432" s="1104" customFormat="1" ht="10" customHeight="1"/>
    <row r="433" s="1104" customFormat="1" ht="10" customHeight="1"/>
    <row r="434" s="1104" customFormat="1" ht="10" customHeight="1"/>
    <row r="435" s="1104" customFormat="1" ht="10" customHeight="1"/>
    <row r="436" s="1104" customFormat="1" ht="10" customHeight="1"/>
    <row r="437" s="1104" customFormat="1" ht="10" customHeight="1"/>
    <row r="438" s="1104" customFormat="1" ht="10" customHeight="1"/>
    <row r="439" s="1104" customFormat="1" ht="10" customHeight="1"/>
    <row r="440" s="1104" customFormat="1" ht="10" customHeight="1"/>
    <row r="441" s="1104" customFormat="1" ht="10" customHeight="1"/>
    <row r="442" s="1104" customFormat="1" ht="10" customHeight="1"/>
    <row r="443" s="1104" customFormat="1" ht="10" customHeight="1"/>
    <row r="444" s="1104" customFormat="1" ht="10" customHeight="1"/>
    <row r="445" s="1104" customFormat="1" ht="10" customHeight="1"/>
    <row r="446" s="1104" customFormat="1" ht="10" customHeight="1"/>
    <row r="447" s="1104" customFormat="1" ht="10" customHeight="1"/>
    <row r="448" s="1104" customFormat="1" ht="10" customHeight="1"/>
    <row r="449" s="1104" customFormat="1" ht="10" customHeight="1"/>
    <row r="450" s="1104" customFormat="1" ht="10" customHeight="1"/>
    <row r="451" s="1104" customFormat="1" ht="10" customHeight="1"/>
    <row r="452" s="1104" customFormat="1" ht="10" customHeight="1"/>
    <row r="453" s="1104" customFormat="1" ht="10" customHeight="1"/>
    <row r="454" s="1104" customFormat="1" ht="10" customHeight="1"/>
    <row r="455" s="1104" customFormat="1" ht="10" customHeight="1"/>
    <row r="456" s="1104" customFormat="1" ht="10" customHeight="1"/>
    <row r="457" s="1104" customFormat="1" ht="10" customHeight="1"/>
    <row r="458" s="1104" customFormat="1" ht="10" customHeight="1"/>
    <row r="459" s="1104" customFormat="1" ht="10" customHeight="1"/>
    <row r="460" s="1104" customFormat="1" ht="10" customHeight="1"/>
    <row r="461" s="1104" customFormat="1" ht="10" customHeight="1"/>
    <row r="462" s="1104" customFormat="1" ht="10" customHeight="1"/>
    <row r="463" s="1104" customFormat="1" ht="10" customHeight="1"/>
    <row r="464" s="1104" customFormat="1" ht="10" customHeight="1"/>
    <row r="465" s="1104" customFormat="1" ht="10" customHeight="1"/>
    <row r="466" s="1104" customFormat="1" ht="10" customHeight="1"/>
    <row r="467" s="1104" customFormat="1" ht="10" customHeight="1"/>
    <row r="468" s="1104" customFormat="1" ht="10" customHeight="1"/>
    <row r="469" s="1104" customFormat="1" ht="10" customHeight="1"/>
    <row r="470" s="1104" customFormat="1" ht="10" customHeight="1"/>
    <row r="471" s="1104" customFormat="1" ht="10" customHeight="1"/>
    <row r="472" s="1104" customFormat="1" ht="10" customHeight="1"/>
    <row r="473" s="1104" customFormat="1" ht="10" customHeight="1"/>
    <row r="474" s="1104" customFormat="1" ht="10" customHeight="1"/>
    <row r="475" s="1104" customFormat="1" ht="10" customHeight="1"/>
    <row r="476" s="1104" customFormat="1" ht="10" customHeight="1"/>
    <row r="477" s="1104" customFormat="1" ht="10" customHeight="1"/>
    <row r="478" s="1104" customFormat="1" ht="10" customHeight="1"/>
    <row r="479" s="1104" customFormat="1" ht="10" customHeight="1"/>
    <row r="480" s="1104" customFormat="1" ht="10" customHeight="1"/>
    <row r="481" s="1104" customFormat="1" ht="10" customHeight="1"/>
    <row r="482" s="1104" customFormat="1" ht="10" customHeight="1"/>
    <row r="483" s="1104" customFormat="1" ht="10" customHeight="1"/>
    <row r="484" s="1104" customFormat="1" ht="10" customHeight="1"/>
    <row r="485" s="1104" customFormat="1" ht="10" customHeight="1"/>
    <row r="486" s="1104" customFormat="1" ht="10" customHeight="1"/>
    <row r="487" s="1104" customFormat="1" ht="10" customHeight="1"/>
    <row r="488" s="1104" customFormat="1" ht="10" customHeight="1"/>
    <row r="489" s="1104" customFormat="1" ht="10" customHeight="1"/>
    <row r="490" s="1104" customFormat="1" ht="10" customHeight="1"/>
    <row r="491" s="1104" customFormat="1" ht="10" customHeight="1"/>
    <row r="492" s="1104" customFormat="1" ht="10" customHeight="1"/>
    <row r="493" s="1104" customFormat="1" ht="10" customHeight="1"/>
    <row r="494" s="1104" customFormat="1" ht="10" customHeight="1"/>
    <row r="495" s="1104" customFormat="1" ht="10" customHeight="1"/>
    <row r="496" s="1104" customFormat="1" ht="10" customHeight="1"/>
    <row r="497" s="1104" customFormat="1" ht="10" customHeight="1"/>
    <row r="498" s="1104" customFormat="1" ht="10" customHeight="1"/>
    <row r="499" s="1104" customFormat="1" ht="10" customHeight="1"/>
    <row r="500" s="1104" customFormat="1" ht="10" customHeight="1"/>
    <row r="501" s="1104" customFormat="1" ht="10" customHeight="1"/>
    <row r="502" s="1104" customFormat="1" ht="10" customHeight="1"/>
    <row r="503" s="1104" customFormat="1" ht="10" customHeight="1"/>
    <row r="504" s="1104" customFormat="1" ht="10" customHeight="1"/>
    <row r="505" s="1104" customFormat="1" ht="10" customHeight="1"/>
    <row r="506" s="1104" customFormat="1" ht="10" customHeight="1"/>
    <row r="507" s="1104" customFormat="1" ht="10" customHeight="1"/>
    <row r="508" s="1104" customFormat="1" ht="10" customHeight="1"/>
    <row r="509" s="1104" customFormat="1" ht="10" customHeight="1"/>
    <row r="510" s="1104" customFormat="1" ht="10" customHeight="1"/>
    <row r="511" s="1104" customFormat="1" ht="10" customHeight="1"/>
    <row r="512" s="1104" customFormat="1" ht="10" customHeight="1"/>
    <row r="513" s="1104" customFormat="1" ht="10" customHeight="1"/>
    <row r="514" s="1104" customFormat="1" ht="10" customHeight="1"/>
    <row r="515" s="1104" customFormat="1" ht="10" customHeight="1"/>
    <row r="516" s="1104" customFormat="1" ht="10" customHeight="1"/>
    <row r="517" s="1104" customFormat="1" ht="10" customHeight="1"/>
    <row r="518" s="1104" customFormat="1" ht="10" customHeight="1"/>
    <row r="519" s="1104" customFormat="1" ht="10" customHeight="1"/>
    <row r="520" s="1104" customFormat="1" ht="10" customHeight="1"/>
    <row r="521" s="1104" customFormat="1" ht="10" customHeight="1"/>
    <row r="522" s="1104" customFormat="1" ht="10" customHeight="1"/>
    <row r="523" s="1104" customFormat="1" ht="10" customHeight="1"/>
    <row r="524" s="1104" customFormat="1" ht="10" customHeight="1"/>
    <row r="525" s="1104" customFormat="1" ht="10" customHeight="1"/>
    <row r="526" s="1104" customFormat="1" ht="10" customHeight="1"/>
    <row r="527" s="1104" customFormat="1" ht="10" customHeight="1"/>
    <row r="528" s="1104" customFormat="1" ht="10" customHeight="1"/>
    <row r="529" s="1104" customFormat="1" ht="10" customHeight="1"/>
    <row r="530" s="1104" customFormat="1" ht="10" customHeight="1"/>
    <row r="531" s="1104" customFormat="1" ht="10" customHeight="1"/>
    <row r="532" s="1104" customFormat="1" ht="10" customHeight="1"/>
    <row r="533" s="1104" customFormat="1" ht="10" customHeight="1"/>
    <row r="534" s="1104" customFormat="1" ht="10" customHeight="1"/>
    <row r="535" s="1104" customFormat="1" ht="10" customHeight="1"/>
    <row r="536" s="1104" customFormat="1" ht="10" customHeight="1"/>
    <row r="537" s="1104" customFormat="1" ht="10" customHeight="1"/>
    <row r="538" s="1104" customFormat="1" ht="10" customHeight="1"/>
    <row r="539" s="1104" customFormat="1" ht="10" customHeight="1"/>
    <row r="540" s="1104" customFormat="1" ht="10" customHeight="1"/>
    <row r="541" s="1104" customFormat="1" ht="10" customHeight="1"/>
    <row r="542" s="1104" customFormat="1" ht="10" customHeight="1"/>
    <row r="543" s="1104" customFormat="1" ht="10" customHeight="1"/>
    <row r="544" s="1104" customFormat="1" ht="10" customHeight="1"/>
    <row r="545" s="1104" customFormat="1" ht="10" customHeight="1"/>
    <row r="546" s="1104" customFormat="1" ht="10" customHeight="1"/>
    <row r="547" s="1104" customFormat="1" ht="10" customHeight="1"/>
    <row r="548" s="1104" customFormat="1" ht="10" customHeight="1"/>
    <row r="549" s="1104" customFormat="1" ht="10" customHeight="1"/>
    <row r="550" s="1104" customFormat="1" ht="10" customHeight="1"/>
    <row r="551" s="1104" customFormat="1" ht="10" customHeight="1"/>
    <row r="552" s="1104" customFormat="1" ht="10" customHeight="1"/>
    <row r="553" s="1104" customFormat="1" ht="10" customHeight="1"/>
    <row r="554" s="1104" customFormat="1" ht="10" customHeight="1"/>
    <row r="555" s="1104" customFormat="1" ht="10" customHeight="1"/>
    <row r="556" s="1104" customFormat="1" ht="10" customHeight="1"/>
    <row r="557" s="1104" customFormat="1" ht="10" customHeight="1"/>
    <row r="558" s="1104" customFormat="1" ht="10" customHeight="1"/>
    <row r="559" s="1104" customFormat="1" ht="10" customHeight="1"/>
    <row r="560" s="1104" customFormat="1" ht="10" customHeight="1"/>
    <row r="561" s="1104" customFormat="1" ht="10" customHeight="1"/>
    <row r="562" s="1104" customFormat="1" ht="10" customHeight="1"/>
    <row r="563" s="1104" customFormat="1" ht="10" customHeight="1"/>
    <row r="564" s="1104" customFormat="1" ht="10" customHeight="1"/>
    <row r="565" s="1104" customFormat="1" ht="10" customHeight="1"/>
    <row r="566" s="1104" customFormat="1" ht="10" customHeight="1"/>
    <row r="567" s="1104" customFormat="1" ht="10" customHeight="1"/>
    <row r="568" s="1104" customFormat="1" ht="10" customHeight="1"/>
    <row r="569" s="1104" customFormat="1" ht="10" customHeight="1"/>
    <row r="570" s="1104" customFormat="1" ht="10" customHeight="1"/>
    <row r="571" s="1104" customFormat="1" ht="10" customHeight="1"/>
    <row r="572" s="1104" customFormat="1" ht="10" customHeight="1"/>
    <row r="573" s="1104" customFormat="1" ht="10" customHeight="1"/>
    <row r="574" s="1104" customFormat="1" ht="10" customHeight="1"/>
    <row r="575" s="1104" customFormat="1" ht="10" customHeight="1"/>
    <row r="576" s="1104" customFormat="1" ht="10" customHeight="1"/>
    <row r="577" s="1104" customFormat="1" ht="10" customHeight="1"/>
    <row r="578" s="1104" customFormat="1" ht="10" customHeight="1"/>
    <row r="579" s="1104" customFormat="1" ht="10" customHeight="1"/>
    <row r="580" s="1104" customFormat="1" ht="10" customHeight="1"/>
    <row r="581" s="1104" customFormat="1" ht="10" customHeight="1"/>
    <row r="582" s="1104" customFormat="1" ht="10" customHeight="1"/>
    <row r="583" s="1104" customFormat="1" ht="10" customHeight="1"/>
    <row r="584" s="1104" customFormat="1" ht="10" customHeight="1"/>
    <row r="585" s="1104" customFormat="1" ht="10" customHeight="1"/>
    <row r="586" s="1104" customFormat="1" ht="10" customHeight="1"/>
    <row r="587" s="1104" customFormat="1" ht="10" customHeight="1"/>
    <row r="588" s="1104" customFormat="1" ht="10" customHeight="1"/>
    <row r="589" s="1104" customFormat="1" ht="10" customHeight="1"/>
    <row r="590" s="1104" customFormat="1" ht="10" customHeight="1"/>
    <row r="591" s="1104" customFormat="1" ht="10" customHeight="1"/>
    <row r="592" s="1104" customFormat="1" ht="10" customHeight="1"/>
    <row r="593" s="1104" customFormat="1" ht="10" customHeight="1"/>
    <row r="594" s="1104" customFormat="1" ht="10" customHeight="1"/>
    <row r="595" s="1104" customFormat="1" ht="10" customHeight="1"/>
    <row r="596" s="1104" customFormat="1" ht="10" customHeight="1"/>
    <row r="597" s="1104" customFormat="1" ht="10" customHeight="1"/>
    <row r="598" s="1104" customFormat="1" ht="10" customHeight="1"/>
    <row r="599" s="1104" customFormat="1" ht="10" customHeight="1"/>
    <row r="600" s="1104" customFormat="1" ht="10" customHeight="1"/>
    <row r="601" s="1104" customFormat="1" ht="10" customHeight="1"/>
    <row r="602" s="1104" customFormat="1" ht="10" customHeight="1"/>
    <row r="603" s="1104" customFormat="1" ht="10" customHeight="1"/>
    <row r="604" s="1104" customFormat="1" ht="10" customHeight="1"/>
    <row r="605" s="1104" customFormat="1" ht="10" customHeight="1"/>
    <row r="606" s="1104" customFormat="1" ht="10" customHeight="1"/>
    <row r="607" s="1104" customFormat="1" ht="10" customHeight="1"/>
    <row r="608" s="1104" customFormat="1" ht="10" customHeight="1"/>
    <row r="609" s="1104" customFormat="1" ht="10" customHeight="1"/>
    <row r="610" s="1104" customFormat="1" ht="10" customHeight="1"/>
    <row r="611" s="1104" customFormat="1" ht="10" customHeight="1"/>
    <row r="612" s="1104" customFormat="1" ht="10" customHeight="1"/>
    <row r="613" s="1104" customFormat="1" ht="10" customHeight="1"/>
    <row r="614" s="1104" customFormat="1" ht="10" customHeight="1"/>
    <row r="615" s="1104" customFormat="1" ht="10" customHeight="1"/>
    <row r="616" s="1104" customFormat="1" ht="10" customHeight="1"/>
    <row r="617" s="1104" customFormat="1" ht="10" customHeight="1"/>
    <row r="618" s="1104" customFormat="1" ht="10" customHeight="1"/>
    <row r="619" s="1104" customFormat="1" ht="10" customHeight="1"/>
    <row r="620" s="1104" customFormat="1" ht="10" customHeight="1"/>
    <row r="621" s="1104" customFormat="1" ht="10" customHeight="1"/>
    <row r="622" s="1104" customFormat="1" ht="10" customHeight="1"/>
    <row r="623" s="1104" customFormat="1" ht="10" customHeight="1"/>
    <row r="624" s="1104" customFormat="1" ht="10" customHeight="1"/>
    <row r="625" s="1104" customFormat="1" ht="10" customHeight="1"/>
    <row r="626" s="1104" customFormat="1" ht="10" customHeight="1"/>
    <row r="627" s="1104" customFormat="1" ht="10" customHeight="1"/>
    <row r="628" s="1104" customFormat="1" ht="10" customHeight="1"/>
    <row r="629" s="1104" customFormat="1" ht="10" customHeight="1"/>
    <row r="630" s="1104" customFormat="1" ht="10" customHeight="1"/>
    <row r="631" s="1104" customFormat="1" ht="10" customHeight="1"/>
    <row r="632" s="1104" customFormat="1" ht="10" customHeight="1"/>
    <row r="633" s="1104" customFormat="1" ht="10" customHeight="1"/>
    <row r="634" s="1104" customFormat="1" ht="10" customHeight="1"/>
    <row r="635" s="1104" customFormat="1" ht="10" customHeight="1"/>
    <row r="636" s="1104" customFormat="1" ht="10" customHeight="1"/>
    <row r="637" s="1104" customFormat="1" ht="10" customHeight="1"/>
    <row r="638" s="1104" customFormat="1" ht="10" customHeight="1"/>
    <row r="639" s="1104" customFormat="1" ht="10" customHeight="1"/>
    <row r="640" s="1104" customFormat="1" ht="10" customHeight="1"/>
    <row r="641" s="1104" customFormat="1" ht="10" customHeight="1"/>
    <row r="642" s="1104" customFormat="1" ht="10" customHeight="1"/>
    <row r="643" s="1104" customFormat="1" ht="10" customHeight="1"/>
    <row r="644" s="1104" customFormat="1" ht="10" customHeight="1"/>
    <row r="645" s="1104" customFormat="1" ht="10" customHeight="1"/>
    <row r="646" s="1104" customFormat="1" ht="10" customHeight="1"/>
    <row r="647" s="1104" customFormat="1" ht="10" customHeight="1"/>
    <row r="648" s="1104" customFormat="1" ht="10" customHeight="1"/>
    <row r="649" s="1104" customFormat="1" ht="10" customHeight="1"/>
    <row r="650" s="1104" customFormat="1" ht="10" customHeight="1"/>
    <row r="651" s="1104" customFormat="1" ht="10" customHeight="1"/>
    <row r="652" s="1104" customFormat="1" ht="10" customHeight="1"/>
    <row r="653" s="1104" customFormat="1" ht="10" customHeight="1"/>
    <row r="654" s="1104" customFormat="1" ht="10" customHeight="1"/>
    <row r="655" s="1104" customFormat="1" ht="10" customHeight="1"/>
    <row r="656" s="1104" customFormat="1" ht="10" customHeight="1"/>
    <row r="657" s="1104" customFormat="1" ht="10" customHeight="1"/>
    <row r="658" s="1104" customFormat="1" ht="10" customHeight="1"/>
    <row r="659" s="1104" customFormat="1" ht="10" customHeight="1"/>
    <row r="660" s="1104" customFormat="1" ht="10" customHeight="1"/>
    <row r="661" s="1104" customFormat="1" ht="10" customHeight="1"/>
    <row r="662" s="1104" customFormat="1" ht="10" customHeight="1"/>
    <row r="663" s="1104" customFormat="1" ht="10" customHeight="1"/>
    <row r="664" s="1104" customFormat="1" ht="10" customHeight="1"/>
    <row r="665" s="1104" customFormat="1" ht="10" customHeight="1"/>
    <row r="666" s="1104" customFormat="1" ht="10" customHeight="1"/>
    <row r="667" s="1104" customFormat="1" ht="10" customHeight="1"/>
    <row r="668" s="1104" customFormat="1" ht="10" customHeight="1"/>
    <row r="669" s="1104" customFormat="1" ht="10" customHeight="1"/>
    <row r="670" s="1104" customFormat="1" ht="10" customHeight="1"/>
    <row r="671" s="1104" customFormat="1" ht="10" customHeight="1"/>
    <row r="672" s="1104" customFormat="1" ht="10" customHeight="1"/>
    <row r="673" s="1104" customFormat="1" ht="10" customHeight="1"/>
    <row r="674" s="1104" customFormat="1" ht="10" customHeight="1"/>
    <row r="675" s="1104" customFormat="1" ht="10" customHeight="1"/>
    <row r="676" s="1104" customFormat="1" ht="10" customHeight="1"/>
    <row r="677" s="1104" customFormat="1" ht="10" customHeight="1"/>
    <row r="678" s="1104" customFormat="1" ht="10" customHeight="1"/>
    <row r="679" s="1104" customFormat="1" ht="10" customHeight="1"/>
    <row r="680" s="1104" customFormat="1" ht="10" customHeight="1"/>
    <row r="681" s="1104" customFormat="1" ht="10" customHeight="1"/>
    <row r="682" s="1104" customFormat="1" ht="10" customHeight="1"/>
    <row r="683" s="1104" customFormat="1" ht="10" customHeight="1"/>
    <row r="684" s="1104" customFormat="1" ht="10" customHeight="1"/>
    <row r="685" s="1104" customFormat="1" ht="10" customHeight="1"/>
    <row r="686" s="1104" customFormat="1" ht="10" customHeight="1"/>
    <row r="687" s="1104" customFormat="1" ht="10" customHeight="1"/>
    <row r="688" s="1104" customFormat="1" ht="10" customHeight="1"/>
    <row r="689" s="1104" customFormat="1" ht="10" customHeight="1"/>
    <row r="690" s="1104" customFormat="1" ht="10" customHeight="1"/>
    <row r="691" s="1104" customFormat="1" ht="10" customHeight="1"/>
    <row r="692" s="1104" customFormat="1" ht="10" customHeight="1"/>
    <row r="693" s="1104" customFormat="1" ht="10" customHeight="1"/>
    <row r="694" s="1104" customFormat="1" ht="10" customHeight="1"/>
    <row r="695" s="1104" customFormat="1" ht="10" customHeight="1"/>
    <row r="696" s="1104" customFormat="1" ht="10" customHeight="1"/>
    <row r="697" s="1104" customFormat="1" ht="10" customHeight="1"/>
    <row r="698" s="1104" customFormat="1" ht="10" customHeight="1"/>
    <row r="699" s="1104" customFormat="1" ht="10" customHeight="1"/>
    <row r="700" s="1104" customFormat="1" ht="10" customHeight="1"/>
    <row r="701" s="1104" customFormat="1" ht="10" customHeight="1"/>
    <row r="702" s="1104" customFormat="1" ht="10" customHeight="1"/>
    <row r="703" s="1104" customFormat="1" ht="10" customHeight="1"/>
    <row r="704" s="1104" customFormat="1" ht="10" customHeight="1"/>
    <row r="705" s="1104" customFormat="1" ht="10" customHeight="1"/>
    <row r="706" s="1104" customFormat="1" ht="10" customHeight="1"/>
    <row r="707" s="1104" customFormat="1" ht="10" customHeight="1"/>
    <row r="708" s="1104" customFormat="1" ht="10" customHeight="1"/>
    <row r="709" s="1104" customFormat="1" ht="10" customHeight="1"/>
    <row r="710" s="1104" customFormat="1" ht="10" customHeight="1"/>
    <row r="711" s="1104" customFormat="1" ht="10" customHeight="1"/>
    <row r="712" s="1104" customFormat="1" ht="10" customHeight="1"/>
    <row r="713" s="1104" customFormat="1" ht="10" customHeight="1"/>
    <row r="714" s="1104" customFormat="1" ht="10" customHeight="1"/>
    <row r="715" s="1104" customFormat="1" ht="10" customHeight="1"/>
    <row r="716" s="1104" customFormat="1" ht="10" customHeight="1"/>
    <row r="717" s="1104" customFormat="1" ht="10" customHeight="1"/>
    <row r="718" s="1104" customFormat="1" ht="10" customHeight="1"/>
    <row r="719" s="1104" customFormat="1" ht="10" customHeight="1"/>
    <row r="720" s="1104" customFormat="1" ht="10" customHeight="1"/>
    <row r="721" s="1104" customFormat="1" ht="10" customHeight="1"/>
    <row r="722" s="1104" customFormat="1" ht="10" customHeight="1"/>
    <row r="723" s="1104" customFormat="1" ht="10" customHeight="1"/>
    <row r="724" s="1104" customFormat="1" ht="10" customHeight="1"/>
    <row r="725" s="1104" customFormat="1" ht="10" customHeight="1"/>
    <row r="726" s="1104" customFormat="1" ht="10" customHeight="1"/>
    <row r="727" s="1104" customFormat="1" ht="10" customHeight="1"/>
    <row r="728" s="1104" customFormat="1" ht="10" customHeight="1"/>
    <row r="729" s="1104" customFormat="1" ht="10" customHeight="1"/>
    <row r="730" s="1104" customFormat="1" ht="10" customHeight="1"/>
    <row r="731" s="1104" customFormat="1" ht="10" customHeight="1"/>
    <row r="732" s="1104" customFormat="1" ht="10" customHeight="1"/>
    <row r="733" s="1104" customFormat="1" ht="10" customHeight="1"/>
    <row r="734" s="1104" customFormat="1" ht="10" customHeight="1"/>
    <row r="735" s="1104" customFormat="1" ht="10" customHeight="1"/>
    <row r="736" s="1104" customFormat="1" ht="10" customHeight="1"/>
    <row r="737" s="1104" customFormat="1" ht="10" customHeight="1"/>
    <row r="738" s="1104" customFormat="1" ht="10" customHeight="1"/>
    <row r="739" s="1104" customFormat="1" ht="10" customHeight="1"/>
    <row r="740" s="1104" customFormat="1" ht="10" customHeight="1"/>
    <row r="741" s="1104" customFormat="1" ht="10" customHeight="1"/>
    <row r="742" s="1104" customFormat="1" ht="10" customHeight="1"/>
    <row r="743" s="1104" customFormat="1" ht="10" customHeight="1"/>
    <row r="744" s="1104" customFormat="1" ht="10" customHeight="1"/>
    <row r="745" s="1104" customFormat="1" ht="10" customHeight="1"/>
    <row r="746" s="1104" customFormat="1" ht="10" customHeight="1"/>
    <row r="747" s="1104" customFormat="1" ht="10" customHeight="1"/>
    <row r="748" s="1104" customFormat="1" ht="10" customHeight="1"/>
    <row r="749" s="1104" customFormat="1" ht="10" customHeight="1"/>
    <row r="750" s="1104" customFormat="1" ht="10" customHeight="1"/>
    <row r="751" s="1104" customFormat="1" ht="10" customHeight="1"/>
    <row r="752" s="1104" customFormat="1" ht="10" customHeight="1"/>
    <row r="753" s="1104" customFormat="1" ht="10" customHeight="1"/>
    <row r="754" s="1104" customFormat="1" ht="10" customHeight="1"/>
    <row r="755" s="1104" customFormat="1" ht="10" customHeight="1"/>
    <row r="756" s="1104" customFormat="1" ht="10" customHeight="1"/>
    <row r="757" s="1104" customFormat="1" ht="10" customHeight="1"/>
    <row r="758" s="1104" customFormat="1" ht="10" customHeight="1"/>
    <row r="759" s="1104" customFormat="1" ht="10" customHeight="1"/>
    <row r="760" s="1104" customFormat="1" ht="10" customHeight="1"/>
    <row r="761" s="1104" customFormat="1" ht="10" customHeight="1"/>
    <row r="762" s="1104" customFormat="1" ht="10" customHeight="1"/>
    <row r="763" s="1104" customFormat="1" ht="10" customHeight="1"/>
    <row r="764" s="1104" customFormat="1" ht="10" customHeight="1"/>
    <row r="765" s="1104" customFormat="1" ht="10" customHeight="1"/>
    <row r="766" s="1104" customFormat="1" ht="10" customHeight="1"/>
    <row r="767" s="1104" customFormat="1" ht="10" customHeight="1"/>
    <row r="768" s="1104" customFormat="1" ht="10" customHeight="1"/>
    <row r="769" s="1104" customFormat="1" ht="10" customHeight="1"/>
    <row r="770" s="1104" customFormat="1" ht="10" customHeight="1"/>
    <row r="771" s="1104" customFormat="1" ht="10" customHeight="1"/>
    <row r="772" s="1104" customFormat="1" ht="10" customHeight="1"/>
    <row r="773" s="1104" customFormat="1" ht="10" customHeight="1"/>
    <row r="774" s="1104" customFormat="1" ht="10" customHeight="1"/>
    <row r="775" s="1104" customFormat="1" ht="10" customHeight="1"/>
    <row r="776" s="1104" customFormat="1" ht="10" customHeight="1"/>
    <row r="777" s="1104" customFormat="1" ht="10" customHeight="1"/>
    <row r="778" s="1104" customFormat="1" ht="10" customHeight="1"/>
    <row r="779" s="1104" customFormat="1" ht="10" customHeight="1"/>
    <row r="780" s="1104" customFormat="1" ht="10" customHeight="1"/>
    <row r="781" s="1104" customFormat="1" ht="10" customHeight="1"/>
    <row r="782" s="1104" customFormat="1" ht="10" customHeight="1"/>
    <row r="783" s="1104" customFormat="1" ht="10" customHeight="1"/>
    <row r="784" s="1104" customFormat="1" ht="10" customHeight="1"/>
    <row r="785" s="1104" customFormat="1" ht="10" customHeight="1"/>
    <row r="786" s="1104" customFormat="1" ht="10" customHeight="1"/>
    <row r="787" s="1104" customFormat="1" ht="10" customHeight="1"/>
    <row r="788" s="1104" customFormat="1" ht="10" customHeight="1"/>
    <row r="789" s="1104" customFormat="1" ht="10" customHeight="1"/>
    <row r="790" s="1104" customFormat="1" ht="10" customHeight="1"/>
    <row r="791" s="1104" customFormat="1" ht="10" customHeight="1"/>
    <row r="792" s="1104" customFormat="1" ht="10" customHeight="1"/>
    <row r="793" s="1104" customFormat="1" ht="10" customHeight="1"/>
    <row r="794" s="1104" customFormat="1" ht="10" customHeight="1"/>
    <row r="795" s="1104" customFormat="1" ht="10" customHeight="1"/>
    <row r="796" s="1104" customFormat="1" ht="10" customHeight="1"/>
    <row r="797" s="1104" customFormat="1" ht="10" customHeight="1"/>
    <row r="798" s="1104" customFormat="1" ht="10" customHeight="1"/>
    <row r="799" s="1104" customFormat="1" ht="10" customHeight="1"/>
    <row r="800" s="1104" customFormat="1" ht="10" customHeight="1"/>
    <row r="801" s="1104" customFormat="1" ht="10" customHeight="1"/>
    <row r="802" s="1104" customFormat="1" ht="10" customHeight="1"/>
    <row r="803" s="1104" customFormat="1" ht="10" customHeight="1"/>
    <row r="804" s="1104" customFormat="1" ht="10" customHeight="1"/>
    <row r="805" s="1104" customFormat="1" ht="10" customHeight="1"/>
    <row r="806" s="1104" customFormat="1" ht="10" customHeight="1"/>
    <row r="807" s="1104" customFormat="1" ht="10" customHeight="1"/>
    <row r="808" s="1104" customFormat="1" ht="10" customHeight="1"/>
    <row r="809" s="1104" customFormat="1" ht="10" customHeight="1"/>
    <row r="810" s="1104" customFormat="1" ht="10" customHeight="1"/>
    <row r="811" s="1104" customFormat="1" ht="10" customHeight="1"/>
    <row r="812" s="1104" customFormat="1" ht="10" customHeight="1"/>
    <row r="813" s="1104" customFormat="1" ht="10" customHeight="1"/>
    <row r="814" s="1104" customFormat="1" ht="10" customHeight="1"/>
    <row r="815" s="1104" customFormat="1" ht="10" customHeight="1"/>
    <row r="816" s="1104" customFormat="1" ht="10" customHeight="1"/>
    <row r="817" s="1104" customFormat="1" ht="10" customHeight="1"/>
    <row r="818" s="1104" customFormat="1" ht="10" customHeight="1"/>
    <row r="819" s="1104" customFormat="1" ht="10" customHeight="1"/>
    <row r="820" s="1104" customFormat="1" ht="10" customHeight="1"/>
    <row r="821" s="1104" customFormat="1" ht="10" customHeight="1"/>
    <row r="822" s="1104" customFormat="1" ht="10" customHeight="1"/>
    <row r="823" s="1104" customFormat="1" ht="10" customHeight="1"/>
    <row r="824" s="1104" customFormat="1" ht="10" customHeight="1"/>
    <row r="825" s="1104" customFormat="1" ht="10" customHeight="1"/>
    <row r="826" s="1104" customFormat="1" ht="10" customHeight="1"/>
    <row r="827" s="1104" customFormat="1" ht="10" customHeight="1"/>
    <row r="828" s="1104" customFormat="1" ht="10" customHeight="1"/>
    <row r="829" s="1104" customFormat="1" ht="10" customHeight="1"/>
    <row r="830" s="1104" customFormat="1" ht="10" customHeight="1"/>
    <row r="831" s="1104" customFormat="1" ht="10" customHeight="1"/>
    <row r="832" s="1104" customFormat="1" ht="10" customHeight="1"/>
    <row r="833" s="1104" customFormat="1" ht="10" customHeight="1"/>
    <row r="834" s="1104" customFormat="1" ht="10" customHeight="1"/>
    <row r="835" s="1104" customFormat="1" ht="10" customHeight="1"/>
    <row r="836" s="1104" customFormat="1" ht="10" customHeight="1"/>
    <row r="837" s="1104" customFormat="1" ht="10" customHeight="1"/>
    <row r="838" s="1104" customFormat="1" ht="10" customHeight="1"/>
    <row r="839" s="1104" customFormat="1" ht="10" customHeight="1"/>
    <row r="840" s="1104" customFormat="1" ht="10" customHeight="1"/>
    <row r="841" s="1104" customFormat="1" ht="10" customHeight="1"/>
    <row r="842" s="1104" customFormat="1" ht="10" customHeight="1"/>
    <row r="843" s="1104" customFormat="1" ht="10" customHeight="1"/>
    <row r="844" s="1104" customFormat="1" ht="10" customHeight="1"/>
    <row r="845" s="1104" customFormat="1" ht="10" customHeight="1"/>
    <row r="846" s="1104" customFormat="1" ht="10" customHeight="1"/>
    <row r="847" s="1104" customFormat="1" ht="10" customHeight="1"/>
    <row r="848" s="1104" customFormat="1" ht="10" customHeight="1"/>
    <row r="849" s="1104" customFormat="1" ht="10" customHeight="1"/>
    <row r="850" s="1104" customFormat="1" ht="10" customHeight="1"/>
    <row r="851" s="1104" customFormat="1" ht="10" customHeight="1"/>
    <row r="852" s="1104" customFormat="1" ht="10" customHeight="1"/>
    <row r="853" s="1104" customFormat="1" ht="10" customHeight="1"/>
    <row r="854" s="1104" customFormat="1" ht="10" customHeight="1"/>
    <row r="855" s="1104" customFormat="1" ht="10" customHeight="1"/>
    <row r="856" s="1104" customFormat="1" ht="10" customHeight="1"/>
    <row r="857" s="1104" customFormat="1" ht="10" customHeight="1"/>
    <row r="858" s="1104" customFormat="1" ht="10" customHeight="1"/>
    <row r="859" s="1104" customFormat="1" ht="10" customHeight="1"/>
    <row r="860" s="1104" customFormat="1" ht="10" customHeight="1"/>
    <row r="861" s="1104" customFormat="1" ht="10" customHeight="1"/>
    <row r="862" s="1104" customFormat="1" ht="10" customHeight="1"/>
    <row r="863" s="1104" customFormat="1" ht="10" customHeight="1"/>
    <row r="864" s="1104" customFormat="1" ht="10" customHeight="1"/>
    <row r="865" s="1104" customFormat="1" ht="10" customHeight="1"/>
    <row r="866" s="1104" customFormat="1" ht="10" customHeight="1"/>
    <row r="867" s="1104" customFormat="1" ht="10" customHeight="1"/>
    <row r="868" s="1104" customFormat="1" ht="10" customHeight="1"/>
    <row r="869" s="1104" customFormat="1" ht="10" customHeight="1"/>
    <row r="870" s="1104" customFormat="1" ht="10" customHeight="1"/>
    <row r="871" s="1104" customFormat="1" ht="10" customHeight="1"/>
    <row r="872" s="1104" customFormat="1" ht="10" customHeight="1"/>
    <row r="873" s="1104" customFormat="1" ht="10" customHeight="1"/>
    <row r="874" s="1104" customFormat="1" ht="10" customHeight="1"/>
    <row r="875" s="1104" customFormat="1" ht="10" customHeight="1"/>
    <row r="876" s="1104" customFormat="1" ht="10" customHeight="1"/>
    <row r="877" s="1104" customFormat="1" ht="10" customHeight="1"/>
    <row r="878" s="1104" customFormat="1" ht="10" customHeight="1"/>
    <row r="879" s="1104" customFormat="1" ht="10" customHeight="1"/>
    <row r="880" s="1104" customFormat="1" ht="10" customHeight="1"/>
    <row r="881" s="1104" customFormat="1" ht="10" customHeight="1"/>
    <row r="882" s="1104" customFormat="1" ht="10" customHeight="1"/>
    <row r="883" s="1104" customFormat="1" ht="10" customHeight="1"/>
    <row r="884" s="1104" customFormat="1" ht="10" customHeight="1"/>
    <row r="885" s="1104" customFormat="1" ht="10" customHeight="1"/>
    <row r="886" s="1104" customFormat="1" ht="10" customHeight="1"/>
    <row r="887" s="1104" customFormat="1" ht="10" customHeight="1"/>
    <row r="888" s="1104" customFormat="1" ht="10" customHeight="1"/>
    <row r="889" s="1104" customFormat="1" ht="10" customHeight="1"/>
    <row r="890" s="1104" customFormat="1" ht="10" customHeight="1"/>
    <row r="891" s="1104" customFormat="1" ht="10" customHeight="1"/>
    <row r="892" s="1104" customFormat="1" ht="10" customHeight="1"/>
    <row r="893" s="1104" customFormat="1" ht="10" customHeight="1"/>
    <row r="894" s="1104" customFormat="1" ht="10" customHeight="1"/>
    <row r="895" s="1104" customFormat="1" ht="10" customHeight="1"/>
    <row r="896" s="1104" customFormat="1" ht="10" customHeight="1"/>
    <row r="897" s="1104" customFormat="1" ht="10" customHeight="1"/>
    <row r="898" s="1104" customFormat="1" ht="10" customHeight="1"/>
    <row r="899" s="1104" customFormat="1" ht="10" customHeight="1"/>
    <row r="900" s="1104" customFormat="1" ht="10" customHeight="1"/>
    <row r="901" s="1104" customFormat="1" ht="10" customHeight="1"/>
    <row r="902" s="1104" customFormat="1" ht="10" customHeight="1"/>
    <row r="903" s="1104" customFormat="1" ht="10" customHeight="1"/>
    <row r="904" s="1104" customFormat="1" ht="10" customHeight="1"/>
    <row r="905" s="1104" customFormat="1" ht="10" customHeight="1"/>
    <row r="906" s="1104" customFormat="1" ht="10" customHeight="1"/>
    <row r="907" s="1104" customFormat="1" ht="10" customHeight="1"/>
    <row r="908" s="1104" customFormat="1" ht="10" customHeight="1"/>
    <row r="909" s="1104" customFormat="1" ht="10" customHeight="1"/>
    <row r="910" s="1104" customFormat="1" ht="10" customHeight="1"/>
    <row r="911" s="1104" customFormat="1" ht="10" customHeight="1"/>
    <row r="912" s="1104" customFormat="1" ht="10" customHeight="1"/>
    <row r="913" s="1104" customFormat="1" ht="10" customHeight="1"/>
    <row r="914" s="1104" customFormat="1" ht="10" customHeight="1"/>
    <row r="915" s="1104" customFormat="1" ht="10" customHeight="1"/>
    <row r="916" s="1104" customFormat="1" ht="10" customHeight="1"/>
    <row r="917" s="1104" customFormat="1" ht="10" customHeight="1"/>
    <row r="918" s="1104" customFormat="1" ht="10" customHeight="1"/>
    <row r="919" s="1104" customFormat="1" ht="10" customHeight="1"/>
    <row r="920" s="1104" customFormat="1" ht="10" customHeight="1"/>
    <row r="921" s="1104" customFormat="1" ht="10" customHeight="1"/>
    <row r="922" s="1104" customFormat="1" ht="10" customHeight="1"/>
    <row r="923" s="1104" customFormat="1" ht="10" customHeight="1"/>
    <row r="924" s="1104" customFormat="1" ht="10" customHeight="1"/>
    <row r="925" s="1104" customFormat="1" ht="10" customHeight="1"/>
    <row r="926" s="1104" customFormat="1" ht="10" customHeight="1"/>
    <row r="927" s="1104" customFormat="1" ht="10" customHeight="1"/>
    <row r="928" s="1104" customFormat="1" ht="10" customHeight="1"/>
    <row r="929" s="1104" customFormat="1" ht="10" customHeight="1"/>
    <row r="930" s="1104" customFormat="1" ht="10" customHeight="1"/>
    <row r="931" s="1104" customFormat="1" ht="10" customHeight="1"/>
    <row r="932" s="1104" customFormat="1" ht="10" customHeight="1"/>
    <row r="933" s="1104" customFormat="1" ht="10" customHeight="1"/>
    <row r="934" s="1104" customFormat="1" ht="10" customHeight="1"/>
    <row r="935" s="1104" customFormat="1" ht="10" customHeight="1"/>
    <row r="936" s="1104" customFormat="1" ht="10" customHeight="1"/>
    <row r="937" s="1104" customFormat="1" ht="10" customHeight="1"/>
    <row r="938" s="1104" customFormat="1" ht="10" customHeight="1"/>
    <row r="939" s="1104" customFormat="1" ht="10" customHeight="1"/>
    <row r="940" s="1104" customFormat="1" ht="10" customHeight="1"/>
    <row r="941" s="1104" customFormat="1" ht="10" customHeight="1"/>
    <row r="942" s="1104" customFormat="1" ht="10" customHeight="1"/>
    <row r="943" s="1104" customFormat="1" ht="10" customHeight="1"/>
    <row r="944" s="1104" customFormat="1" ht="10" customHeight="1"/>
    <row r="945" s="1104" customFormat="1" ht="10" customHeight="1"/>
    <row r="946" s="1104" customFormat="1" ht="10" customHeight="1"/>
    <row r="947" s="1104" customFormat="1" ht="10" customHeight="1"/>
    <row r="948" s="1104" customFormat="1" ht="10" customHeight="1"/>
    <row r="949" s="1104" customFormat="1" ht="10" customHeight="1"/>
    <row r="950" s="1104" customFormat="1" ht="10" customHeight="1"/>
    <row r="951" s="1104" customFormat="1" ht="10" customHeight="1"/>
    <row r="952" s="1104" customFormat="1" ht="10" customHeight="1"/>
    <row r="953" s="1104" customFormat="1" ht="10" customHeight="1"/>
    <row r="954" s="1104" customFormat="1" ht="10" customHeight="1"/>
    <row r="955" s="1104" customFormat="1" ht="10" customHeight="1"/>
    <row r="956" s="1104" customFormat="1" ht="10" customHeight="1"/>
    <row r="957" s="1104" customFormat="1" ht="10" customHeight="1"/>
    <row r="958" s="1104" customFormat="1" ht="10" customHeight="1"/>
    <row r="959" s="1104" customFormat="1" ht="10" customHeight="1"/>
    <row r="960" s="1104" customFormat="1" ht="10" customHeight="1"/>
    <row r="961" s="1104" customFormat="1" ht="10" customHeight="1"/>
    <row r="962" s="1104" customFormat="1" ht="10" customHeight="1"/>
    <row r="963" s="1104" customFormat="1" ht="10" customHeight="1"/>
    <row r="964" s="1104" customFormat="1" ht="10" customHeight="1"/>
    <row r="965" s="1104" customFormat="1" ht="10" customHeight="1"/>
    <row r="966" s="1104" customFormat="1" ht="10" customHeight="1"/>
    <row r="967" s="1104" customFormat="1" ht="10" customHeight="1"/>
    <row r="968" s="1104" customFormat="1" ht="10" customHeight="1"/>
    <row r="969" s="1104" customFormat="1" ht="10" customHeight="1"/>
    <row r="970" s="1104" customFormat="1" ht="10" customHeight="1"/>
    <row r="971" s="1104" customFormat="1" ht="10" customHeight="1"/>
    <row r="972" s="1104" customFormat="1" ht="10" customHeight="1"/>
    <row r="973" s="1104" customFormat="1" ht="10" customHeight="1"/>
    <row r="974" s="1104" customFormat="1" ht="10" customHeight="1"/>
    <row r="975" s="1104" customFormat="1" ht="10" customHeight="1"/>
    <row r="976" s="1104" customFormat="1" ht="10" customHeight="1"/>
    <row r="977" s="1104" customFormat="1" ht="10" customHeight="1"/>
    <row r="978" s="1104" customFormat="1" ht="10" customHeight="1"/>
    <row r="979" s="1104" customFormat="1" ht="10" customHeight="1"/>
    <row r="980" s="1104" customFormat="1" ht="10" customHeight="1"/>
    <row r="981" s="1104" customFormat="1" ht="10" customHeight="1"/>
    <row r="982" s="1104" customFormat="1" ht="10" customHeight="1"/>
    <row r="983" s="1104" customFormat="1" ht="10" customHeight="1"/>
    <row r="984" s="1104" customFormat="1" ht="10" customHeight="1"/>
    <row r="985" s="1104" customFormat="1" ht="10" customHeight="1"/>
    <row r="986" s="1104" customFormat="1" ht="10" customHeight="1"/>
    <row r="987" s="1104" customFormat="1" ht="10" customHeight="1"/>
    <row r="988" s="1104" customFormat="1" ht="10" customHeight="1"/>
    <row r="989" s="1104" customFormat="1" ht="10" customHeight="1"/>
    <row r="990" s="1104" customFormat="1" ht="10" customHeight="1"/>
    <row r="991" s="1104" customFormat="1" ht="10" customHeight="1"/>
    <row r="992" s="1104" customFormat="1" ht="10" customHeight="1"/>
    <row r="993" s="1104" customFormat="1" ht="10" customHeight="1"/>
    <row r="994" s="1104" customFormat="1" ht="10" customHeight="1"/>
    <row r="995" s="1104" customFormat="1" ht="10" customHeight="1"/>
    <row r="996" s="1104" customFormat="1" ht="10" customHeight="1"/>
    <row r="997" s="1104" customFormat="1" ht="10" customHeight="1"/>
    <row r="998" s="1104" customFormat="1" ht="10" customHeight="1"/>
    <row r="999" s="1104" customFormat="1" ht="10" customHeight="1"/>
    <row r="1000" s="1104" customFormat="1" ht="10" customHeight="1"/>
    <row r="1001" s="1104" customFormat="1" ht="10" customHeight="1"/>
    <row r="1002" s="1104" customFormat="1" ht="10" customHeight="1"/>
    <row r="1003" s="1104" customFormat="1" ht="10" customHeight="1"/>
    <row r="1004" s="1104" customFormat="1" ht="10" customHeight="1"/>
    <row r="1005" s="1104" customFormat="1" ht="10" customHeight="1"/>
    <row r="1006" s="1104" customFormat="1" ht="10" customHeight="1"/>
    <row r="1007" s="1104" customFormat="1" ht="10" customHeight="1"/>
    <row r="1008" s="1104" customFormat="1" ht="10" customHeight="1"/>
    <row r="1009" s="1104" customFormat="1" ht="10" customHeight="1"/>
    <row r="1010" s="1104" customFormat="1" ht="10" customHeight="1"/>
    <row r="1011" s="1104" customFormat="1" ht="10" customHeight="1"/>
    <row r="1012" s="1104" customFormat="1" ht="10" customHeight="1"/>
    <row r="1013" s="1104" customFormat="1" ht="10" customHeight="1"/>
    <row r="1014" s="1104" customFormat="1" ht="10" customHeight="1"/>
    <row r="1015" s="1104" customFormat="1" ht="10" customHeight="1"/>
    <row r="1016" s="1104" customFormat="1" ht="10" customHeight="1"/>
    <row r="1017" s="1104" customFormat="1" ht="10" customHeight="1"/>
    <row r="1018" s="1104" customFormat="1" ht="10" customHeight="1"/>
    <row r="1019" s="1104" customFormat="1" ht="10" customHeight="1"/>
    <row r="1020" s="1104" customFormat="1" ht="10" customHeight="1"/>
    <row r="1021" s="1104" customFormat="1" ht="10" customHeight="1"/>
    <row r="1022" s="1104" customFormat="1" ht="10" customHeight="1"/>
    <row r="1023" s="1104" customFormat="1" ht="10" customHeight="1"/>
    <row r="1024" s="1104" customFormat="1" ht="10" customHeight="1"/>
    <row r="1025" s="1104" customFormat="1" ht="10" customHeight="1"/>
    <row r="1026" s="1104" customFormat="1" ht="10" customHeight="1"/>
    <row r="1027" s="1104" customFormat="1" ht="10" customHeight="1"/>
    <row r="1028" s="1104" customFormat="1" ht="10" customHeight="1"/>
    <row r="1029" s="1104" customFormat="1" ht="10" customHeight="1"/>
    <row r="1030" s="1104" customFormat="1" ht="10" customHeight="1"/>
    <row r="1031" s="1104" customFormat="1" ht="10" customHeight="1"/>
    <row r="1032" s="1104" customFormat="1" ht="10" customHeight="1"/>
    <row r="1033" s="1104" customFormat="1" ht="10" customHeight="1"/>
    <row r="1034" s="1104" customFormat="1" ht="10" customHeight="1"/>
    <row r="1035" s="1104" customFormat="1" ht="10" customHeight="1"/>
    <row r="1036" s="1104" customFormat="1" ht="10" customHeight="1"/>
    <row r="1037" s="1104" customFormat="1" ht="10" customHeight="1"/>
    <row r="1038" s="1104" customFormat="1" ht="10" customHeight="1"/>
    <row r="1039" s="1104" customFormat="1" ht="10" customHeight="1"/>
    <row r="1040" s="1104" customFormat="1" ht="10" customHeight="1"/>
    <row r="1041" s="1104" customFormat="1" ht="10" customHeight="1"/>
    <row r="1042" s="1104" customFormat="1" ht="10" customHeight="1"/>
    <row r="1043" s="1104" customFormat="1" ht="10" customHeight="1"/>
    <row r="1044" s="1104" customFormat="1" ht="10" customHeight="1"/>
    <row r="1045" s="1104" customFormat="1" ht="10" customHeight="1"/>
    <row r="1046" s="1104" customFormat="1" ht="10" customHeight="1"/>
    <row r="1047" s="1104" customFormat="1" ht="10" customHeight="1"/>
    <row r="1048" s="1104" customFormat="1" ht="10" customHeight="1"/>
    <row r="1049" s="1104" customFormat="1" ht="10" customHeight="1"/>
    <row r="1050" s="1104" customFormat="1" ht="10" customHeight="1"/>
    <row r="1051" s="1104" customFormat="1" ht="10" customHeight="1"/>
    <row r="1052" s="1104" customFormat="1" ht="10" customHeight="1"/>
    <row r="1053" s="1104" customFormat="1" ht="10" customHeight="1"/>
    <row r="1054" s="1104" customFormat="1" ht="10" customHeight="1"/>
    <row r="1055" s="1104" customFormat="1" ht="10" customHeight="1"/>
    <row r="1056" s="1104" customFormat="1" ht="10" customHeight="1"/>
    <row r="1057" s="1104" customFormat="1" ht="10" customHeight="1"/>
    <row r="1058" s="1104" customFormat="1" ht="10" customHeight="1"/>
    <row r="1059" s="1104" customFormat="1" ht="10" customHeight="1"/>
    <row r="1060" s="1104" customFormat="1" ht="10" customHeight="1"/>
    <row r="1061" s="1104" customFormat="1" ht="10" customHeight="1"/>
    <row r="1062" s="1104" customFormat="1" ht="10" customHeight="1"/>
    <row r="1063" s="1104" customFormat="1" ht="10" customHeight="1"/>
    <row r="1064" s="1104" customFormat="1" ht="10" customHeight="1"/>
    <row r="1065" s="1104" customFormat="1" ht="10" customHeight="1"/>
    <row r="1066" s="1104" customFormat="1" ht="10" customHeight="1"/>
    <row r="1067" s="1104" customFormat="1" ht="10" customHeight="1"/>
    <row r="1068" s="1104" customFormat="1" ht="10" customHeight="1"/>
    <row r="1069" s="1104" customFormat="1" ht="10" customHeight="1"/>
    <row r="1070" s="1104" customFormat="1" ht="10" customHeight="1"/>
    <row r="1071" s="1104" customFormat="1" ht="10" customHeight="1"/>
    <row r="1072" s="1104" customFormat="1" ht="10" customHeight="1"/>
    <row r="1073" s="1104" customFormat="1" ht="10" customHeight="1"/>
    <row r="1074" s="1104" customFormat="1" ht="10" customHeight="1"/>
    <row r="1075" s="1104" customFormat="1" ht="10" customHeight="1"/>
    <row r="1076" s="1104" customFormat="1" ht="10" customHeight="1"/>
    <row r="1077" s="1104" customFormat="1" ht="10" customHeight="1"/>
    <row r="1078" s="1104" customFormat="1" ht="10" customHeight="1"/>
    <row r="1079" s="1104" customFormat="1" ht="10" customHeight="1"/>
    <row r="1080" s="1104" customFormat="1" ht="10" customHeight="1"/>
    <row r="1081" s="1104" customFormat="1" ht="10" customHeight="1"/>
    <row r="1082" s="1104" customFormat="1" ht="10" customHeight="1"/>
    <row r="1083" s="1104" customFormat="1" ht="10" customHeight="1"/>
    <row r="1084" s="1104" customFormat="1" ht="10" customHeight="1"/>
    <row r="1085" s="1104" customFormat="1" ht="10" customHeight="1"/>
    <row r="1086" s="1104" customFormat="1" ht="10" customHeight="1"/>
    <row r="1087" s="1104" customFormat="1" ht="10" customHeight="1"/>
    <row r="1088" s="1104" customFormat="1" ht="10" customHeight="1"/>
    <row r="1089" s="1104" customFormat="1" ht="10" customHeight="1"/>
    <row r="1090" s="1104" customFormat="1" ht="10" customHeight="1"/>
    <row r="1091" s="1104" customFormat="1" ht="10" customHeight="1"/>
    <row r="1092" s="1104" customFormat="1" ht="10" customHeight="1"/>
    <row r="1093" s="1104" customFormat="1" ht="10" customHeight="1"/>
    <row r="1094" s="1104" customFormat="1" ht="10" customHeight="1"/>
    <row r="1095" s="1104" customFormat="1" ht="10" customHeight="1"/>
    <row r="1096" s="1104" customFormat="1" ht="10" customHeight="1"/>
    <row r="1097" s="1104" customFormat="1" ht="10" customHeight="1"/>
    <row r="1098" s="1104" customFormat="1" ht="10" customHeight="1"/>
    <row r="1099" s="1104" customFormat="1" ht="10" customHeight="1"/>
    <row r="1100" s="1104" customFormat="1" ht="10" customHeight="1"/>
    <row r="1101" s="1104" customFormat="1" ht="10" customHeight="1"/>
    <row r="1102" s="1104" customFormat="1" ht="10" customHeight="1"/>
    <row r="1103" s="1104" customFormat="1" ht="10" customHeight="1"/>
    <row r="1104" s="1104" customFormat="1" ht="10" customHeight="1"/>
    <row r="1105" s="1104" customFormat="1" ht="10" customHeight="1"/>
    <row r="1106" s="1104" customFormat="1" ht="10" customHeight="1"/>
    <row r="1107" s="1104" customFormat="1" ht="10" customHeight="1"/>
    <row r="1108" s="1104" customFormat="1" ht="10" customHeight="1"/>
    <row r="1109" s="1104" customFormat="1" ht="10" customHeight="1"/>
    <row r="1110" s="1104" customFormat="1" ht="10" customHeight="1"/>
    <row r="1111" s="1104" customFormat="1" ht="10" customHeight="1"/>
    <row r="1112" s="1104" customFormat="1" ht="10" customHeight="1"/>
    <row r="1113" s="1104" customFormat="1" ht="10" customHeight="1"/>
    <row r="1114" s="1104" customFormat="1" ht="10" customHeight="1"/>
    <row r="1115" s="1104" customFormat="1" ht="10" customHeight="1"/>
    <row r="1116" s="1104" customFormat="1" ht="10" customHeight="1"/>
    <row r="1117" s="1104" customFormat="1" ht="10" customHeight="1"/>
    <row r="1118" s="1104" customFormat="1" ht="10" customHeight="1"/>
    <row r="1119" s="1104" customFormat="1" ht="10" customHeight="1"/>
    <row r="1120" s="1104" customFormat="1" ht="10" customHeight="1"/>
    <row r="1121" s="1104" customFormat="1" ht="10" customHeight="1"/>
    <row r="1122" s="1104" customFormat="1" ht="10" customHeight="1"/>
    <row r="1123" s="1104" customFormat="1" ht="10" customHeight="1"/>
    <row r="1124" s="1104" customFormat="1" ht="10" customHeight="1"/>
    <row r="1125" s="1104" customFormat="1" ht="10" customHeight="1"/>
    <row r="1126" s="1104" customFormat="1" ht="10" customHeight="1"/>
    <row r="1127" s="1104" customFormat="1" ht="10" customHeight="1"/>
    <row r="1128" s="1104" customFormat="1" ht="10" customHeight="1"/>
    <row r="1129" s="1104" customFormat="1" ht="10" customHeight="1"/>
    <row r="1130" s="1104" customFormat="1" ht="10" customHeight="1"/>
    <row r="1131" s="1104" customFormat="1" ht="10" customHeight="1"/>
    <row r="1132" s="1104" customFormat="1" ht="10" customHeight="1"/>
    <row r="1133" s="1104" customFormat="1" ht="10" customHeight="1"/>
    <row r="1134" s="1104" customFormat="1" ht="10" customHeight="1"/>
    <row r="1135" s="1104" customFormat="1" ht="10" customHeight="1"/>
    <row r="1136" s="1104" customFormat="1" ht="10" customHeight="1"/>
    <row r="1137" s="1104" customFormat="1" ht="10" customHeight="1"/>
    <row r="1138" s="1104" customFormat="1" ht="10" customHeight="1"/>
    <row r="1139" s="1104" customFormat="1" ht="10" customHeight="1"/>
    <row r="1140" s="1104" customFormat="1" ht="10" customHeight="1"/>
    <row r="1141" s="1104" customFormat="1" ht="10" customHeight="1"/>
    <row r="1142" s="1104" customFormat="1" ht="10" customHeight="1"/>
    <row r="1143" s="1104" customFormat="1" ht="10" customHeight="1"/>
    <row r="1144" s="1104" customFormat="1" ht="10" customHeight="1"/>
    <row r="1145" s="1104" customFormat="1" ht="10" customHeight="1"/>
    <row r="1146" s="1104" customFormat="1" ht="10" customHeight="1"/>
    <row r="1147" s="1104" customFormat="1" ht="10" customHeight="1"/>
    <row r="1148" s="1104" customFormat="1" ht="10" customHeight="1"/>
    <row r="1149" s="1104" customFormat="1" ht="10" customHeight="1"/>
    <row r="1150" s="1104" customFormat="1" ht="10" customHeight="1"/>
    <row r="1151" s="1104" customFormat="1" ht="10" customHeight="1"/>
    <row r="1152" s="1104" customFormat="1" ht="10" customHeight="1"/>
    <row r="1153" s="1104" customFormat="1" ht="10" customHeight="1"/>
    <row r="1154" s="1104" customFormat="1" ht="10" customHeight="1"/>
    <row r="1155" s="1104" customFormat="1" ht="10" customHeight="1"/>
    <row r="1156" s="1104" customFormat="1" ht="10" customHeight="1"/>
    <row r="1157" s="1104" customFormat="1" ht="10" customHeight="1"/>
    <row r="1158" s="1104" customFormat="1" ht="10" customHeight="1"/>
    <row r="1159" s="1104" customFormat="1" ht="10" customHeight="1"/>
    <row r="1160" s="1104" customFormat="1" ht="10" customHeight="1"/>
    <row r="1161" s="1104" customFormat="1" ht="10" customHeight="1"/>
    <row r="1162" s="1104" customFormat="1" ht="10" customHeight="1"/>
    <row r="1163" s="1104" customFormat="1" ht="10" customHeight="1"/>
    <row r="1164" s="1104" customFormat="1" ht="10" customHeight="1"/>
    <row r="1165" s="1104" customFormat="1" ht="10" customHeight="1"/>
    <row r="1166" s="1104" customFormat="1" ht="10" customHeight="1"/>
    <row r="1167" s="1104" customFormat="1" ht="10" customHeight="1"/>
    <row r="1168" s="1104" customFormat="1" ht="10" customHeight="1"/>
    <row r="1169" s="1104" customFormat="1" ht="10" customHeight="1"/>
    <row r="1170" s="1104" customFormat="1" ht="10" customHeight="1"/>
    <row r="1171" s="1104" customFormat="1" ht="10" customHeight="1"/>
    <row r="1172" s="1104" customFormat="1" ht="10" customHeight="1"/>
    <row r="1173" s="1104" customFormat="1" ht="10" customHeight="1"/>
    <row r="1174" s="1104" customFormat="1" ht="10" customHeight="1"/>
    <row r="1175" s="1104" customFormat="1" ht="10" customHeight="1"/>
    <row r="1176" s="1104" customFormat="1" ht="10" customHeight="1"/>
    <row r="1177" s="1104" customFormat="1" ht="10" customHeight="1"/>
    <row r="1178" s="1104" customFormat="1" ht="10" customHeight="1"/>
    <row r="1179" s="1104" customFormat="1" ht="10" customHeight="1"/>
    <row r="1180" s="1104" customFormat="1" ht="10" customHeight="1"/>
    <row r="1181" s="1104" customFormat="1" ht="10" customHeight="1"/>
    <row r="1182" s="1104" customFormat="1" ht="10" customHeight="1"/>
    <row r="1183" s="1104" customFormat="1" ht="10" customHeight="1"/>
    <row r="1184" s="1104" customFormat="1" ht="10" customHeight="1"/>
    <row r="1185" s="1104" customFormat="1" ht="10" customHeight="1"/>
    <row r="1186" s="1104" customFormat="1" ht="10" customHeight="1"/>
    <row r="1187" s="1104" customFormat="1" ht="10" customHeight="1"/>
    <row r="1188" s="1104" customFormat="1" ht="10" customHeight="1"/>
    <row r="1189" s="1104" customFormat="1" ht="10" customHeight="1"/>
    <row r="1190" s="1104" customFormat="1" ht="10" customHeight="1"/>
    <row r="1191" s="1104" customFormat="1" ht="10" customHeight="1"/>
    <row r="1192" s="1104" customFormat="1" ht="10" customHeight="1"/>
    <row r="1193" s="1104" customFormat="1" ht="10" customHeight="1"/>
    <row r="1194" s="1104" customFormat="1" ht="10" customHeight="1"/>
    <row r="1195" s="1104" customFormat="1" ht="10" customHeight="1"/>
    <row r="1196" s="1104" customFormat="1" ht="10" customHeight="1"/>
    <row r="1197" s="1104" customFormat="1" ht="10" customHeight="1"/>
    <row r="1198" s="1104" customFormat="1" ht="10" customHeight="1"/>
    <row r="1199" s="1104" customFormat="1" ht="10" customHeight="1"/>
    <row r="1200" s="1104" customFormat="1" ht="10" customHeight="1"/>
    <row r="1201" s="1104" customFormat="1" ht="10" customHeight="1"/>
    <row r="1202" s="1104" customFormat="1" ht="10" customHeight="1"/>
    <row r="1203" s="1104" customFormat="1" ht="10" customHeight="1"/>
    <row r="1204" s="1104" customFormat="1" ht="10" customHeight="1"/>
    <row r="1205" s="1104" customFormat="1" ht="10" customHeight="1"/>
    <row r="1206" s="1104" customFormat="1" ht="10" customHeight="1"/>
    <row r="1207" s="1104" customFormat="1" ht="10" customHeight="1"/>
    <row r="1208" s="1104" customFormat="1" ht="10" customHeight="1"/>
    <row r="1209" s="1104" customFormat="1" ht="10" customHeight="1"/>
    <row r="1210" s="1104" customFormat="1" ht="10" customHeight="1"/>
    <row r="1211" s="1104" customFormat="1" ht="10" customHeight="1"/>
    <row r="1212" s="1104" customFormat="1" ht="10" customHeight="1"/>
    <row r="1213" s="1104" customFormat="1" ht="10" customHeight="1"/>
    <row r="1214" s="1104" customFormat="1" ht="10" customHeight="1"/>
    <row r="1215" s="1104" customFormat="1" ht="10" customHeight="1"/>
    <row r="1216" s="1104" customFormat="1" ht="10" customHeight="1"/>
    <row r="1217" s="1104" customFormat="1" ht="10" customHeight="1"/>
    <row r="1218" s="1104" customFormat="1" ht="10" customHeight="1"/>
    <row r="1219" s="1104" customFormat="1" ht="10" customHeight="1"/>
    <row r="1220" s="1104" customFormat="1" ht="10" customHeight="1"/>
    <row r="1221" s="1104" customFormat="1" ht="10" customHeight="1"/>
    <row r="1222" s="1104" customFormat="1" ht="10" customHeight="1"/>
    <row r="1223" s="1104" customFormat="1" ht="10" customHeight="1"/>
    <row r="1224" s="1104" customFormat="1" ht="10" customHeight="1"/>
    <row r="1225" s="1104" customFormat="1" ht="10" customHeight="1"/>
    <row r="1226" s="1104" customFormat="1" ht="10" customHeight="1"/>
    <row r="1227" s="1104" customFormat="1" ht="10" customHeight="1"/>
    <row r="1228" s="1104" customFormat="1" ht="10" customHeight="1"/>
    <row r="1229" s="1104" customFormat="1" ht="10" customHeight="1"/>
    <row r="1230" s="1104" customFormat="1" ht="10" customHeight="1"/>
    <row r="1231" s="1104" customFormat="1" ht="10" customHeight="1"/>
    <row r="1232" s="1104" customFormat="1" ht="10" customHeight="1"/>
    <row r="1233" s="1104" customFormat="1" ht="10" customHeight="1"/>
    <row r="1234" s="1104" customFormat="1" ht="10" customHeight="1"/>
    <row r="1235" s="1104" customFormat="1" ht="10" customHeight="1"/>
    <row r="1236" s="1104" customFormat="1" ht="10" customHeight="1"/>
    <row r="1237" s="1104" customFormat="1" ht="10" customHeight="1"/>
    <row r="1238" s="1104" customFormat="1" ht="10" customHeight="1"/>
    <row r="1239" s="1104" customFormat="1" ht="10" customHeight="1"/>
    <row r="1240" s="1104" customFormat="1" ht="10" customHeight="1"/>
    <row r="1241" s="1104" customFormat="1" ht="10" customHeight="1"/>
    <row r="1242" s="1104" customFormat="1" ht="10" customHeight="1"/>
    <row r="1243" s="1104" customFormat="1" ht="10" customHeight="1"/>
    <row r="1244" s="1104" customFormat="1" ht="10" customHeight="1"/>
    <row r="1245" s="1104" customFormat="1" ht="10" customHeight="1"/>
    <row r="1246" s="1104" customFormat="1" ht="10" customHeight="1"/>
    <row r="1247" s="1104" customFormat="1" ht="10" customHeight="1"/>
    <row r="1248" s="1104" customFormat="1" ht="10" customHeight="1"/>
    <row r="1249" s="1104" customFormat="1" ht="10" customHeight="1"/>
    <row r="1250" s="1104" customFormat="1" ht="10" customHeight="1"/>
    <row r="1251" s="1104" customFormat="1" ht="10" customHeight="1"/>
    <row r="1252" s="1104" customFormat="1" ht="10" customHeight="1"/>
    <row r="1253" s="1104" customFormat="1" ht="10" customHeight="1"/>
    <row r="1254" s="1104" customFormat="1" ht="10" customHeight="1"/>
    <row r="1255" s="1104" customFormat="1" ht="10" customHeight="1"/>
    <row r="1256" s="1104" customFormat="1" ht="10" customHeight="1"/>
    <row r="1257" s="1104" customFormat="1" ht="10" customHeight="1"/>
    <row r="1258" s="1104" customFormat="1" ht="10" customHeight="1"/>
    <row r="1259" s="1104" customFormat="1" ht="10" customHeight="1"/>
    <row r="1260" s="1104" customFormat="1" ht="10" customHeight="1"/>
    <row r="1261" s="1104" customFormat="1" ht="10" customHeight="1"/>
    <row r="1262" s="1104" customFormat="1" ht="10" customHeight="1"/>
    <row r="1263" s="1104" customFormat="1" ht="10" customHeight="1"/>
    <row r="1264" s="1104" customFormat="1" ht="10" customHeight="1"/>
    <row r="1265" s="1104" customFormat="1" ht="10" customHeight="1"/>
    <row r="1266" s="1104" customFormat="1" ht="10" customHeight="1"/>
    <row r="1267" s="1104" customFormat="1" ht="10" customHeight="1"/>
    <row r="1268" s="1104" customFormat="1" ht="10" customHeight="1"/>
    <row r="1269" s="1104" customFormat="1" ht="10" customHeight="1"/>
    <row r="1270" s="1104" customFormat="1" ht="10" customHeight="1"/>
    <row r="1271" s="1104" customFormat="1" ht="10" customHeight="1"/>
    <row r="1272" s="1104" customFormat="1" ht="10" customHeight="1"/>
    <row r="1273" s="1104" customFormat="1" ht="10" customHeight="1"/>
    <row r="1274" s="1104" customFormat="1" ht="10" customHeight="1"/>
    <row r="1275" s="1104" customFormat="1" ht="10" customHeight="1"/>
    <row r="1276" s="1104" customFormat="1" ht="10" customHeight="1"/>
    <row r="1277" s="1104" customFormat="1" ht="10" customHeight="1"/>
    <row r="1278" s="1104" customFormat="1" ht="10" customHeight="1"/>
    <row r="1279" s="1104" customFormat="1" ht="10" customHeight="1"/>
    <row r="1280" s="1104" customFormat="1" ht="10" customHeight="1"/>
    <row r="1281" s="1104" customFormat="1" ht="10" customHeight="1"/>
    <row r="1282" s="1104" customFormat="1" ht="10" customHeight="1"/>
    <row r="1283" s="1104" customFormat="1" ht="10" customHeight="1"/>
    <row r="1284" s="1104" customFormat="1" ht="10" customHeight="1"/>
    <row r="1285" s="1104" customFormat="1" ht="10" customHeight="1"/>
    <row r="1286" s="1104" customFormat="1" ht="10" customHeight="1"/>
    <row r="1287" s="1104" customFormat="1" ht="10" customHeight="1"/>
    <row r="1288" s="1104" customFormat="1" ht="10" customHeight="1"/>
    <row r="1289" s="1104" customFormat="1" ht="10" customHeight="1"/>
    <row r="1290" s="1104" customFormat="1" ht="10" customHeight="1"/>
    <row r="1291" s="1104" customFormat="1" ht="10" customHeight="1"/>
    <row r="1292" s="1104" customFormat="1" ht="10" customHeight="1"/>
    <row r="1293" s="1104" customFormat="1" ht="10" customHeight="1"/>
    <row r="1294" s="1104" customFormat="1" ht="10" customHeight="1"/>
    <row r="1295" s="1104" customFormat="1" ht="10" customHeight="1"/>
    <row r="1296" s="1104" customFormat="1" ht="10" customHeight="1"/>
    <row r="1297" s="1104" customFormat="1" ht="10" customHeight="1"/>
    <row r="1298" s="1104" customFormat="1" ht="10" customHeight="1"/>
    <row r="1299" s="1104" customFormat="1" ht="10" customHeight="1"/>
    <row r="1300" s="1104" customFormat="1" ht="10" customHeight="1"/>
    <row r="1301" s="1104" customFormat="1" ht="10" customHeight="1"/>
    <row r="1302" s="1104" customFormat="1" ht="10" customHeight="1"/>
    <row r="1303" s="1104" customFormat="1" ht="10" customHeight="1"/>
    <row r="1304" s="1104" customFormat="1" ht="10" customHeight="1"/>
    <row r="1305" s="1104" customFormat="1" ht="10" customHeight="1"/>
    <row r="1306" s="1104" customFormat="1" ht="10" customHeight="1"/>
    <row r="1307" s="1104" customFormat="1" ht="10" customHeight="1"/>
    <row r="1308" s="1104" customFormat="1" ht="10" customHeight="1"/>
    <row r="1309" s="1104" customFormat="1" ht="10" customHeight="1"/>
    <row r="1310" s="1104" customFormat="1" ht="10" customHeight="1"/>
    <row r="1311" s="1104" customFormat="1" ht="10" customHeight="1"/>
    <row r="1312" s="1104" customFormat="1" ht="10" customHeight="1"/>
    <row r="1313" s="1104" customFormat="1" ht="10" customHeight="1"/>
    <row r="1314" s="1104" customFormat="1" ht="10" customHeight="1"/>
    <row r="1315" s="1104" customFormat="1" ht="10" customHeight="1"/>
    <row r="1316" s="1104" customFormat="1" ht="10" customHeight="1"/>
    <row r="1317" s="1104" customFormat="1" ht="10" customHeight="1"/>
    <row r="1318" s="1104" customFormat="1" ht="10" customHeight="1"/>
    <row r="1319" s="1104" customFormat="1" ht="10" customHeight="1"/>
    <row r="1320" s="1104" customFormat="1" ht="10" customHeight="1"/>
    <row r="1321" s="1104" customFormat="1" ht="10" customHeight="1"/>
    <row r="1322" s="1104" customFormat="1" ht="10" customHeight="1"/>
    <row r="1323" s="1104" customFormat="1" ht="10" customHeight="1"/>
    <row r="1324" s="1104" customFormat="1" ht="10" customHeight="1"/>
    <row r="1325" s="1104" customFormat="1" ht="10" customHeight="1"/>
    <row r="1326" s="1104" customFormat="1" ht="10" customHeight="1"/>
    <row r="1327" s="1104" customFormat="1" ht="10" customHeight="1"/>
    <row r="1328" s="1104" customFormat="1" ht="10" customHeight="1"/>
    <row r="1329" s="1104" customFormat="1" ht="10" customHeight="1"/>
    <row r="1330" s="1104" customFormat="1" ht="10" customHeight="1"/>
    <row r="1331" s="1104" customFormat="1" ht="10" customHeight="1"/>
    <row r="1332" s="1104" customFormat="1" ht="10" customHeight="1"/>
    <row r="1333" s="1104" customFormat="1" ht="10" customHeight="1"/>
    <row r="1334" s="1104" customFormat="1" ht="10" customHeight="1"/>
    <row r="1335" s="1104" customFormat="1" ht="10" customHeight="1"/>
    <row r="1336" s="1104" customFormat="1" ht="10" customHeight="1"/>
    <row r="1337" s="1104" customFormat="1" ht="10" customHeight="1"/>
    <row r="1338" s="1104" customFormat="1" ht="10" customHeight="1"/>
    <row r="1339" s="1104" customFormat="1" ht="10" customHeight="1"/>
    <row r="1340" s="1104" customFormat="1" ht="10" customHeight="1"/>
    <row r="1341" s="1104" customFormat="1" ht="10" customHeight="1"/>
    <row r="1342" s="1104" customFormat="1" ht="10" customHeight="1"/>
    <row r="1343" s="1104" customFormat="1" ht="10" customHeight="1"/>
    <row r="1344" s="1104" customFormat="1" ht="10" customHeight="1"/>
    <row r="1345" s="1104" customFormat="1" ht="10" customHeight="1"/>
    <row r="1346" s="1104" customFormat="1" ht="10" customHeight="1"/>
    <row r="1347" s="1104" customFormat="1" ht="10" customHeight="1"/>
    <row r="1348" s="1104" customFormat="1" ht="10" customHeight="1"/>
    <row r="1349" s="1104" customFormat="1" ht="10" customHeight="1"/>
    <row r="1350" s="1104" customFormat="1" ht="10" customHeight="1"/>
    <row r="1351" s="1104" customFormat="1" ht="10" customHeight="1"/>
    <row r="1352" s="1104" customFormat="1" ht="10" customHeight="1"/>
    <row r="1353" s="1104" customFormat="1" ht="10" customHeight="1"/>
    <row r="1354" s="1104" customFormat="1" ht="10" customHeight="1"/>
    <row r="1355" s="1104" customFormat="1" ht="10" customHeight="1"/>
    <row r="1356" s="1104" customFormat="1" ht="10" customHeight="1"/>
    <row r="1357" s="1104" customFormat="1" ht="10" customHeight="1"/>
    <row r="1358" s="1104" customFormat="1" ht="10" customHeight="1"/>
    <row r="1359" s="1104" customFormat="1" ht="10" customHeight="1"/>
    <row r="1360" s="1104" customFormat="1" ht="10" customHeight="1"/>
    <row r="1361" s="1104" customFormat="1" ht="10" customHeight="1"/>
    <row r="1362" s="1104" customFormat="1" ht="10" customHeight="1"/>
    <row r="1363" s="1104" customFormat="1" ht="10" customHeight="1"/>
    <row r="1364" s="1104" customFormat="1" ht="10" customHeight="1"/>
    <row r="1365" s="1104" customFormat="1" ht="10" customHeight="1"/>
    <row r="1366" s="1104" customFormat="1" ht="10" customHeight="1"/>
    <row r="1367" s="1104" customFormat="1" ht="10" customHeight="1"/>
    <row r="1368" s="1104" customFormat="1" ht="10" customHeight="1"/>
    <row r="1369" s="1104" customFormat="1" ht="10" customHeight="1"/>
    <row r="1370" s="1104" customFormat="1" ht="10" customHeight="1"/>
    <row r="1371" s="1104" customFormat="1" ht="10" customHeight="1"/>
    <row r="1372" s="1104" customFormat="1" ht="10" customHeight="1"/>
    <row r="1373" s="1104" customFormat="1" ht="10" customHeight="1"/>
    <row r="1374" s="1104" customFormat="1" ht="10" customHeight="1"/>
    <row r="1375" s="1104" customFormat="1" ht="10" customHeight="1"/>
    <row r="1376" s="1104" customFormat="1" ht="10" customHeight="1"/>
    <row r="1377" s="1104" customFormat="1" ht="10" customHeight="1"/>
    <row r="1378" s="1104" customFormat="1" ht="10" customHeight="1"/>
    <row r="1379" s="1104" customFormat="1" ht="10" customHeight="1"/>
    <row r="1380" s="1104" customFormat="1" ht="10" customHeight="1"/>
    <row r="1381" s="1104" customFormat="1" ht="10" customHeight="1"/>
    <row r="1382" s="1104" customFormat="1" ht="10" customHeight="1"/>
    <row r="1383" s="1104" customFormat="1" ht="10" customHeight="1"/>
    <row r="1384" s="1104" customFormat="1" ht="10" customHeight="1"/>
    <row r="1385" s="1104" customFormat="1" ht="10" customHeight="1"/>
    <row r="1386" s="1104" customFormat="1" ht="10" customHeight="1"/>
    <row r="1387" s="1104" customFormat="1" ht="10" customHeight="1"/>
    <row r="1388" s="1104" customFormat="1" ht="10" customHeight="1"/>
    <row r="1389" s="1104" customFormat="1" ht="10" customHeight="1"/>
    <row r="1390" s="1104" customFormat="1" ht="10" customHeight="1"/>
    <row r="1391" s="1104" customFormat="1" ht="10" customHeight="1"/>
    <row r="1392" s="1104" customFormat="1" ht="10" customHeight="1"/>
    <row r="1393" s="1104" customFormat="1" ht="10" customHeight="1"/>
    <row r="1394" s="1104" customFormat="1" ht="10" customHeight="1"/>
    <row r="1395" s="1104" customFormat="1" ht="10" customHeight="1"/>
    <row r="1396" s="1104" customFormat="1" ht="10" customHeight="1"/>
    <row r="1397" s="1104" customFormat="1" ht="10" customHeight="1"/>
    <row r="1398" s="1104" customFormat="1" ht="10" customHeight="1"/>
    <row r="1399" s="1104" customFormat="1" ht="10" customHeight="1"/>
    <row r="1400" s="1104" customFormat="1" ht="10" customHeight="1"/>
    <row r="1401" s="1104" customFormat="1" ht="10" customHeight="1"/>
    <row r="1402" s="1104" customFormat="1" ht="10" customHeight="1"/>
    <row r="1403" s="1104" customFormat="1" ht="10" customHeight="1"/>
    <row r="1404" s="1104" customFormat="1" ht="10" customHeight="1"/>
    <row r="1405" s="1104" customFormat="1" ht="10" customHeight="1"/>
    <row r="1406" s="1104" customFormat="1" ht="10" customHeight="1"/>
    <row r="1407" s="1104" customFormat="1" ht="10" customHeight="1"/>
    <row r="1408" s="1104" customFormat="1" ht="10" customHeight="1"/>
    <row r="1409" s="1104" customFormat="1" ht="10" customHeight="1"/>
    <row r="1410" s="1104" customFormat="1" ht="10" customHeight="1"/>
    <row r="1411" s="1104" customFormat="1" ht="10" customHeight="1"/>
    <row r="1412" s="1104" customFormat="1" ht="10" customHeight="1"/>
    <row r="1413" s="1104" customFormat="1" ht="10" customHeight="1"/>
    <row r="1414" s="1104" customFormat="1" ht="10" customHeight="1"/>
    <row r="1415" s="1104" customFormat="1" ht="10" customHeight="1"/>
    <row r="1416" s="1104" customFormat="1" ht="10" customHeight="1"/>
    <row r="1417" s="1104" customFormat="1" ht="10" customHeight="1"/>
    <row r="1418" s="1104" customFormat="1" ht="10" customHeight="1"/>
    <row r="1419" s="1104" customFormat="1" ht="10" customHeight="1"/>
    <row r="1420" s="1104" customFormat="1" ht="10" customHeight="1"/>
    <row r="1421" s="1104" customFormat="1" ht="10" customHeight="1"/>
    <row r="1422" s="1104" customFormat="1" ht="10" customHeight="1"/>
    <row r="1423" s="1104" customFormat="1" ht="10" customHeight="1"/>
    <row r="1424" s="1104" customFormat="1" ht="10" customHeight="1"/>
    <row r="1425" s="1104" customFormat="1" ht="10" customHeight="1"/>
    <row r="1426" s="1104" customFormat="1" ht="10" customHeight="1"/>
    <row r="1427" s="1104" customFormat="1" ht="10" customHeight="1"/>
    <row r="1428" s="1104" customFormat="1" ht="10" customHeight="1"/>
    <row r="1429" s="1104" customFormat="1" ht="10" customHeight="1"/>
    <row r="1430" s="1104" customFormat="1" ht="10" customHeight="1"/>
    <row r="1431" s="1104" customFormat="1" ht="10" customHeight="1"/>
    <row r="1432" s="1104" customFormat="1" ht="10" customHeight="1"/>
    <row r="1433" s="1104" customFormat="1" ht="10" customHeight="1"/>
    <row r="1434" s="1104" customFormat="1" ht="10" customHeight="1"/>
    <row r="1435" s="1104" customFormat="1" ht="10" customHeight="1"/>
    <row r="1436" s="1104" customFormat="1" ht="10" customHeight="1"/>
    <row r="1437" s="1104" customFormat="1" ht="10" customHeight="1"/>
    <row r="1438" s="1104" customFormat="1" ht="10" customHeight="1"/>
    <row r="1439" s="1104" customFormat="1" ht="10" customHeight="1"/>
    <row r="1440" s="1104" customFormat="1" ht="10" customHeight="1"/>
    <row r="1441" s="1104" customFormat="1" ht="10" customHeight="1"/>
    <row r="1442" s="1104" customFormat="1" ht="10" customHeight="1"/>
    <row r="1443" s="1104" customFormat="1" ht="10" customHeight="1"/>
    <row r="1444" s="1104" customFormat="1" ht="10" customHeight="1"/>
    <row r="1445" s="1104" customFormat="1" ht="10" customHeight="1"/>
    <row r="1446" s="1104" customFormat="1" ht="10" customHeight="1"/>
    <row r="1447" s="1104" customFormat="1" ht="10" customHeight="1"/>
    <row r="1448" s="1104" customFormat="1" ht="10" customHeight="1"/>
    <row r="1449" s="1104" customFormat="1" ht="10" customHeight="1"/>
    <row r="1450" s="1104" customFormat="1" ht="10" customHeight="1"/>
    <row r="1451" s="1104" customFormat="1" ht="10" customHeight="1"/>
    <row r="1452" s="1104" customFormat="1" ht="10" customHeight="1"/>
    <row r="1453" s="1104" customFormat="1" ht="10" customHeight="1"/>
    <row r="1454" s="1104" customFormat="1" ht="10" customHeight="1"/>
    <row r="1455" s="1104" customFormat="1" ht="10" customHeight="1"/>
    <row r="1456" s="1104" customFormat="1" ht="10" customHeight="1"/>
    <row r="1457" s="1104" customFormat="1" ht="10" customHeight="1"/>
    <row r="1458" s="1104" customFormat="1" ht="10" customHeight="1"/>
    <row r="1459" s="1104" customFormat="1" ht="10" customHeight="1"/>
    <row r="1460" s="1104" customFormat="1" ht="10" customHeight="1"/>
    <row r="1461" s="1104" customFormat="1" ht="10" customHeight="1"/>
    <row r="1462" s="1104" customFormat="1" ht="10" customHeight="1"/>
    <row r="1463" s="1104" customFormat="1" ht="10" customHeight="1"/>
    <row r="1464" s="1104" customFormat="1" ht="10" customHeight="1"/>
    <row r="1465" s="1104" customFormat="1" ht="10" customHeight="1"/>
    <row r="1466" s="1104" customFormat="1" ht="10" customHeight="1"/>
    <row r="1467" s="1104" customFormat="1" ht="10" customHeight="1"/>
    <row r="1468" s="1104" customFormat="1" ht="10" customHeight="1"/>
    <row r="1469" s="1104" customFormat="1" ht="10" customHeight="1"/>
    <row r="1470" s="1104" customFormat="1" ht="10" customHeight="1"/>
    <row r="1471" s="1104" customFormat="1" ht="10" customHeight="1"/>
    <row r="1472" s="1104" customFormat="1" ht="10" customHeight="1"/>
    <row r="1473" s="1104" customFormat="1" ht="10" customHeight="1"/>
    <row r="1474" s="1104" customFormat="1" ht="10" customHeight="1"/>
    <row r="1475" s="1104" customFormat="1" ht="10" customHeight="1"/>
    <row r="1476" s="1104" customFormat="1" ht="10" customHeight="1"/>
    <row r="1477" s="1104" customFormat="1" ht="10" customHeight="1"/>
    <row r="1478" s="1104" customFormat="1" ht="10" customHeight="1"/>
    <row r="1479" s="1104" customFormat="1" ht="10" customHeight="1"/>
    <row r="1480" s="1104" customFormat="1" ht="10" customHeight="1"/>
    <row r="1481" s="1104" customFormat="1" ht="10" customHeight="1"/>
    <row r="1482" s="1104" customFormat="1" ht="10" customHeight="1"/>
    <row r="1483" s="1104" customFormat="1" ht="10" customHeight="1"/>
    <row r="1484" s="1104" customFormat="1" ht="10" customHeight="1"/>
    <row r="1485" s="1104" customFormat="1" ht="10" customHeight="1"/>
    <row r="1486" s="1104" customFormat="1" ht="10" customHeight="1"/>
    <row r="1487" s="1104" customFormat="1" ht="10" customHeight="1"/>
    <row r="1488" s="1104" customFormat="1" ht="10" customHeight="1"/>
    <row r="1489" s="1104" customFormat="1" ht="10" customHeight="1"/>
    <row r="1490" s="1104" customFormat="1" ht="10" customHeight="1"/>
    <row r="1491" s="1104" customFormat="1" ht="10" customHeight="1"/>
    <row r="1492" s="1104" customFormat="1" ht="10" customHeight="1"/>
    <row r="1493" s="1104" customFormat="1" ht="10" customHeight="1"/>
    <row r="1494" s="1104" customFormat="1" ht="10" customHeight="1"/>
    <row r="1495" s="1104" customFormat="1" ht="10" customHeight="1"/>
    <row r="1496" s="1104" customFormat="1" ht="10" customHeight="1"/>
    <row r="1497" s="1104" customFormat="1" ht="10" customHeight="1"/>
    <row r="1498" s="1104" customFormat="1" ht="10" customHeight="1"/>
    <row r="1499" s="1104" customFormat="1" ht="10" customHeight="1"/>
    <row r="1500" s="1104" customFormat="1" ht="10" customHeight="1"/>
    <row r="1501" s="1104" customFormat="1" ht="10" customHeight="1"/>
    <row r="1502" s="1104" customFormat="1" ht="10" customHeight="1"/>
    <row r="1503" s="1104" customFormat="1" ht="10" customHeight="1"/>
    <row r="1504" s="1104" customFormat="1" ht="10" customHeight="1"/>
    <row r="1505" s="1104" customFormat="1" ht="10" customHeight="1"/>
    <row r="1506" s="1104" customFormat="1" ht="10" customHeight="1"/>
    <row r="1507" s="1104" customFormat="1" ht="10" customHeight="1"/>
    <row r="1508" s="1104" customFormat="1" ht="10" customHeight="1"/>
    <row r="1509" s="1104" customFormat="1" ht="10" customHeight="1"/>
    <row r="1510" s="1104" customFormat="1" ht="10" customHeight="1"/>
    <row r="1511" s="1104" customFormat="1" ht="10" customHeight="1"/>
    <row r="1512" s="1104" customFormat="1" ht="10" customHeight="1"/>
    <row r="1513" s="1104" customFormat="1" ht="10" customHeight="1"/>
    <row r="1514" s="1104" customFormat="1" ht="10" customHeight="1"/>
    <row r="1515" s="1104" customFormat="1" ht="10" customHeight="1"/>
    <row r="1516" s="1104" customFormat="1" ht="10" customHeight="1"/>
    <row r="1517" s="1104" customFormat="1" ht="10" customHeight="1"/>
    <row r="1518" s="1104" customFormat="1" ht="10" customHeight="1"/>
    <row r="1519" s="1104" customFormat="1" ht="10" customHeight="1"/>
    <row r="1520" s="1104" customFormat="1" ht="10" customHeight="1"/>
    <row r="1521" s="1104" customFormat="1" ht="10" customHeight="1"/>
    <row r="1522" s="1104" customFormat="1" ht="10" customHeight="1"/>
    <row r="1523" s="1104" customFormat="1" ht="10" customHeight="1"/>
    <row r="1524" s="1104" customFormat="1" ht="10" customHeight="1"/>
    <row r="1525" s="1104" customFormat="1" ht="10" customHeight="1"/>
    <row r="1526" s="1104" customFormat="1" ht="10" customHeight="1"/>
    <row r="1527" s="1104" customFormat="1" ht="10" customHeight="1"/>
    <row r="1528" s="1104" customFormat="1" ht="10" customHeight="1"/>
    <row r="1529" s="1104" customFormat="1" ht="10" customHeight="1"/>
    <row r="1530" s="1104" customFormat="1" ht="10" customHeight="1"/>
    <row r="1531" s="1104" customFormat="1" ht="10" customHeight="1"/>
    <row r="1532" s="1104" customFormat="1" ht="10" customHeight="1"/>
    <row r="1533" s="1104" customFormat="1" ht="10" customHeight="1"/>
    <row r="1534" s="1104" customFormat="1" ht="10" customHeight="1"/>
    <row r="1535" s="1104" customFormat="1" ht="10" customHeight="1"/>
    <row r="1536" s="1104" customFormat="1" ht="10" customHeight="1"/>
    <row r="1537" s="1104" customFormat="1" ht="10" customHeight="1"/>
    <row r="1538" s="1104" customFormat="1" ht="10" customHeight="1"/>
    <row r="1539" s="1104" customFormat="1" ht="10" customHeight="1"/>
    <row r="1540" s="1104" customFormat="1" ht="10" customHeight="1"/>
    <row r="1541" s="1104" customFormat="1" ht="10" customHeight="1"/>
    <row r="1542" s="1104" customFormat="1" ht="10" customHeight="1"/>
    <row r="1543" s="1104" customFormat="1" ht="10" customHeight="1"/>
    <row r="1544" s="1104" customFormat="1" ht="10" customHeight="1"/>
    <row r="1545" s="1104" customFormat="1" ht="10" customHeight="1"/>
    <row r="1546" s="1104" customFormat="1" ht="10" customHeight="1"/>
    <row r="1547" s="1104" customFormat="1" ht="10" customHeight="1"/>
    <row r="1548" s="1104" customFormat="1" ht="10" customHeight="1"/>
    <row r="1549" s="1104" customFormat="1" ht="10" customHeight="1"/>
    <row r="1550" s="1104" customFormat="1" ht="10" customHeight="1"/>
    <row r="1551" s="1104" customFormat="1" ht="10" customHeight="1"/>
    <row r="1552" s="1104" customFormat="1" ht="10" customHeight="1"/>
  </sheetData>
  <sheetProtection selectLockedCells="1"/>
  <mergeCells count="74">
    <mergeCell ref="AE16:AE17"/>
    <mergeCell ref="W16:X17"/>
    <mergeCell ref="Z16:AA17"/>
    <mergeCell ref="AC16:AD17"/>
    <mergeCell ref="O30:O31"/>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A2:M3"/>
    <mergeCell ref="A5:AD6"/>
    <mergeCell ref="A7:AD8"/>
    <mergeCell ref="A9:AD10"/>
    <mergeCell ref="T24:AD25"/>
    <mergeCell ref="B24:G25"/>
    <mergeCell ref="N24:S25"/>
    <mergeCell ref="K20:N21"/>
    <mergeCell ref="A20:J21"/>
    <mergeCell ref="Y16:Y17"/>
    <mergeCell ref="AB16:AB17"/>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B87:H88"/>
    <mergeCell ref="B91:H92"/>
    <mergeCell ref="B95:H96"/>
    <mergeCell ref="B99:H100"/>
    <mergeCell ref="X91:AE92"/>
    <mergeCell ref="AA95:AE96"/>
    <mergeCell ref="O95:X96"/>
    <mergeCell ref="O99:Q100"/>
    <mergeCell ref="AA99:AD100"/>
    <mergeCell ref="N91:W92"/>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184150</xdr:colOff>
                    <xdr:row>94</xdr:row>
                    <xdr:rowOff>12700</xdr:rowOff>
                  </from>
                  <to>
                    <xdr:col>14</xdr:col>
                    <xdr:colOff>31750</xdr:colOff>
                    <xdr:row>96</xdr:row>
                    <xdr:rowOff>12700</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12700</xdr:colOff>
                    <xdr:row>94</xdr:row>
                    <xdr:rowOff>0</xdr:rowOff>
                  </from>
                  <to>
                    <xdr:col>26</xdr:col>
                    <xdr:colOff>57150</xdr:colOff>
                    <xdr:row>96</xdr:row>
                    <xdr:rowOff>12700</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184150</xdr:colOff>
                    <xdr:row>97</xdr:row>
                    <xdr:rowOff>127000</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12700</xdr:colOff>
                    <xdr:row>98</xdr:row>
                    <xdr:rowOff>12700</xdr:rowOff>
                  </from>
                  <to>
                    <xdr:col>26</xdr:col>
                    <xdr:colOff>76200</xdr:colOff>
                    <xdr:row>100</xdr:row>
                    <xdr:rowOff>12700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B627"/>
  <sheetViews>
    <sheetView workbookViewId="0">
      <selection activeCell="V1" sqref="V1"/>
    </sheetView>
  </sheetViews>
  <sheetFormatPr defaultColWidth="3.08203125" defaultRowHeight="13"/>
  <cols>
    <col min="1" max="28" width="3.08203125" style="904"/>
    <col min="29" max="29" width="3.08203125" style="1295" customWidth="1"/>
    <col min="30" max="35" width="3.08203125" style="904"/>
    <col min="36" max="36" width="3.58203125" style="904" hidden="1" customWidth="1"/>
    <col min="37" max="37" width="3.58203125" style="904" customWidth="1"/>
    <col min="38" max="16384" width="3.08203125" style="904"/>
  </cols>
  <sheetData>
    <row r="1" spans="1:30" s="897" customFormat="1" ht="38.25" customHeight="1" thickBot="1">
      <c r="A1" s="1047" t="s">
        <v>3775</v>
      </c>
      <c r="U1" s="1189" t="s">
        <v>64</v>
      </c>
      <c r="V1" s="1292"/>
      <c r="W1" s="1292"/>
      <c r="X1" s="1292"/>
      <c r="AC1" s="1293"/>
      <c r="AD1" s="1294" t="s">
        <v>487</v>
      </c>
    </row>
    <row r="2" spans="1:30" ht="18" customHeight="1" thickTop="1">
      <c r="A2" s="1053"/>
    </row>
    <row r="3" spans="1:30" s="903" customFormat="1" ht="18" customHeight="1">
      <c r="B3" s="902" t="str">
        <f>IF(作業メニュー!AM13=TRUE, "第四十二号の二様式（第八条の二の二関係）（Ａ４）", "第四号様式（第一条の三、第三条、第三条の三関係）")</f>
        <v>第四号様式（第一条の三、第三条、第三条の三関係）</v>
      </c>
      <c r="C3" s="902"/>
      <c r="D3" s="902"/>
      <c r="E3" s="902"/>
      <c r="F3" s="902"/>
      <c r="AC3" s="1296"/>
    </row>
    <row r="4" spans="1:30" ht="18" customHeight="1">
      <c r="B4" s="1054"/>
      <c r="C4" s="1054"/>
      <c r="D4" s="1054"/>
      <c r="E4" s="1054"/>
      <c r="F4" s="1054"/>
      <c r="I4" s="1193" t="str">
        <f>IF(作業メニュー!AM13=TRUE, "建築基準法第18条第２項又は第４項の規定による ", "")</f>
        <v/>
      </c>
    </row>
    <row r="5" spans="1:30" ht="18" customHeight="1">
      <c r="B5" s="1190" t="str">
        <f>IF(作業メニュー!AM13=TRUE, "計画変更通知書　（建築物）", "計画変更確認申請書　（建築物）")</f>
        <v>計画変更確認申請書　（建築物）</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row>
    <row r="6" spans="1:30" ht="18" customHeight="1"/>
    <row r="7" spans="1:30" ht="18" customHeight="1">
      <c r="A7" s="1297" t="s">
        <v>557</v>
      </c>
      <c r="B7" s="1297"/>
      <c r="C7" s="1297"/>
      <c r="D7" s="1297"/>
      <c r="E7" s="1297"/>
      <c r="F7" s="1297"/>
      <c r="G7" s="1297"/>
      <c r="H7" s="1297"/>
      <c r="I7" s="1297"/>
      <c r="J7" s="1297"/>
      <c r="K7" s="1297"/>
      <c r="L7" s="1297"/>
      <c r="M7" s="1297"/>
      <c r="N7" s="1298"/>
      <c r="O7" s="1297"/>
      <c r="P7" s="1298"/>
      <c r="Q7" s="1298"/>
      <c r="R7" s="1298"/>
      <c r="S7" s="1297"/>
      <c r="T7" s="1297"/>
      <c r="U7" s="1297"/>
      <c r="V7" s="1297"/>
      <c r="W7" s="1297"/>
      <c r="X7" s="1297"/>
      <c r="Y7" s="1297"/>
      <c r="Z7" s="1297"/>
      <c r="AA7" s="1297"/>
      <c r="AB7" s="1297"/>
    </row>
    <row r="8" spans="1:30" ht="18" customHeight="1"/>
    <row r="9" spans="1:30" ht="18" customHeight="1">
      <c r="C9" s="1941"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941"/>
      <c r="E9" s="1941"/>
      <c r="F9" s="1941"/>
      <c r="G9" s="1941"/>
      <c r="H9" s="1941"/>
      <c r="I9" s="1941"/>
      <c r="J9" s="1941"/>
      <c r="K9" s="1941"/>
      <c r="L9" s="1941"/>
      <c r="M9" s="1941"/>
      <c r="N9" s="1941"/>
      <c r="O9" s="1941"/>
      <c r="P9" s="1941"/>
      <c r="Q9" s="1941"/>
      <c r="R9" s="1941"/>
      <c r="S9" s="1941"/>
      <c r="T9" s="1941"/>
      <c r="U9" s="1941"/>
      <c r="V9" s="1941"/>
      <c r="W9" s="1941"/>
      <c r="X9" s="1941"/>
      <c r="Y9" s="1941"/>
      <c r="Z9" s="1941"/>
    </row>
    <row r="10" spans="1:30" ht="18" customHeight="1">
      <c r="C10" s="1941"/>
      <c r="D10" s="1941"/>
      <c r="E10" s="1941"/>
      <c r="F10" s="1941"/>
      <c r="G10" s="1941"/>
      <c r="H10" s="1941"/>
      <c r="I10" s="1941"/>
      <c r="J10" s="1941"/>
      <c r="K10" s="1941"/>
      <c r="L10" s="1941"/>
      <c r="M10" s="1941"/>
      <c r="N10" s="1941"/>
      <c r="O10" s="1941"/>
      <c r="P10" s="1941"/>
      <c r="Q10" s="1941"/>
      <c r="R10" s="1941"/>
      <c r="S10" s="1941"/>
      <c r="T10" s="1941"/>
      <c r="U10" s="1941"/>
      <c r="V10" s="1941"/>
      <c r="W10" s="1941"/>
      <c r="X10" s="1941"/>
      <c r="Y10" s="1941"/>
      <c r="Z10" s="1941"/>
    </row>
    <row r="11" spans="1:30" ht="18" customHeight="1">
      <c r="C11" s="1197"/>
    </row>
    <row r="12" spans="1:30" ht="18" customHeight="1">
      <c r="C12" s="1197"/>
    </row>
    <row r="13" spans="1:30" ht="18" customHeight="1"/>
    <row r="14" spans="1:30" ht="18" customHeight="1">
      <c r="C14" s="1724" t="str">
        <f>IF('確認申請書（建築）入力'!$M$4=0,"",'確認申請書（建築）入力'!$M$4)</f>
        <v>指定確認検査機関
　株式会社東日本住宅評価センター　様</v>
      </c>
      <c r="D14" s="1724"/>
      <c r="E14" s="1724"/>
      <c r="F14" s="1724"/>
      <c r="G14" s="1724"/>
      <c r="H14" s="1724"/>
      <c r="I14" s="1724"/>
      <c r="J14" s="1724"/>
      <c r="K14" s="1724"/>
      <c r="L14" s="1724"/>
      <c r="M14" s="1724"/>
      <c r="N14" s="1724"/>
      <c r="O14" s="1724"/>
      <c r="P14" s="1724"/>
      <c r="Q14" s="1724"/>
      <c r="R14" s="1724"/>
    </row>
    <row r="15" spans="1:30" ht="18" customHeight="1">
      <c r="C15" s="1724"/>
      <c r="D15" s="1724"/>
      <c r="E15" s="1724"/>
      <c r="F15" s="1724"/>
      <c r="G15" s="1724"/>
      <c r="H15" s="1724"/>
      <c r="I15" s="1724"/>
      <c r="J15" s="1724"/>
      <c r="K15" s="1724"/>
      <c r="L15" s="1724"/>
      <c r="M15" s="1724"/>
      <c r="N15" s="1724"/>
      <c r="O15" s="1724"/>
      <c r="P15" s="1724"/>
      <c r="Q15" s="1724"/>
      <c r="R15" s="1724"/>
    </row>
    <row r="16" spans="1:30" ht="18" customHeight="1">
      <c r="C16" s="909"/>
      <c r="D16" s="909"/>
      <c r="E16" s="909"/>
      <c r="F16" s="909"/>
      <c r="G16" s="909"/>
      <c r="H16" s="909"/>
      <c r="I16" s="909"/>
      <c r="J16" s="909"/>
      <c r="K16" s="909"/>
      <c r="L16" s="909"/>
      <c r="M16" s="909"/>
      <c r="N16" s="909"/>
      <c r="O16" s="909"/>
      <c r="P16" s="909"/>
      <c r="Q16" s="909"/>
      <c r="R16" s="909"/>
      <c r="T16" s="908" t="str">
        <f>IF(作業メニュー!AM13=TRUE, "第", "")</f>
        <v/>
      </c>
      <c r="U16" s="1754"/>
      <c r="V16" s="1754"/>
      <c r="W16" s="1754"/>
      <c r="X16" s="1754"/>
      <c r="Y16" s="1754"/>
      <c r="Z16" s="907" t="str">
        <f>IF(作業メニュー!AM13=TRUE, "号", "")</f>
        <v/>
      </c>
    </row>
    <row r="17" spans="2:52" ht="18" customHeight="1">
      <c r="S17" s="1706" t="str">
        <f>IF($AK$18="","　　　　　年　　　　月　　　　日",IF(DATE(2019,5,1)&gt;$AK$18,$AK$18,"令和"&amp;IF(YEAR($AK$18)-2018=1,"元",YEAR($AK$18)-2018)&amp;"年"&amp;MONTH($AK$18)&amp;"月"&amp;DAY($AK$18)&amp;"日"))</f>
        <v>　　　　　年　　　　月　　　　日</v>
      </c>
      <c r="T17" s="1977"/>
      <c r="U17" s="1977"/>
      <c r="V17" s="1977"/>
      <c r="W17" s="1977"/>
      <c r="X17" s="1977"/>
      <c r="Y17" s="1977"/>
      <c r="Z17" s="1977"/>
      <c r="AB17" s="1295"/>
      <c r="AC17" s="1067" t="s">
        <v>555</v>
      </c>
    </row>
    <row r="18" spans="2:52" ht="18" customHeight="1">
      <c r="AB18" s="1295"/>
      <c r="AC18" s="906" t="s">
        <v>556</v>
      </c>
      <c r="AD18" s="906"/>
      <c r="AI18" s="906"/>
      <c r="AJ18" s="906"/>
      <c r="AK18" s="1948"/>
      <c r="AL18" s="1949"/>
      <c r="AM18" s="1949"/>
      <c r="AN18" s="1949"/>
      <c r="AO18" s="1950"/>
    </row>
    <row r="19" spans="2:52" ht="18" customHeight="1">
      <c r="AB19" s="1295"/>
      <c r="AC19" s="1091" t="s">
        <v>2815</v>
      </c>
      <c r="AD19" s="906"/>
      <c r="AH19" s="906"/>
      <c r="AI19" s="906"/>
      <c r="AJ19" s="1299"/>
      <c r="AK19" s="1299"/>
      <c r="AL19" s="1299"/>
      <c r="AM19" s="1299"/>
      <c r="AN19" s="1299"/>
    </row>
    <row r="20" spans="2:52" ht="18" customHeight="1">
      <c r="J20" s="1300" t="str">
        <f>IF(作業メニュー!AM13=TRUE, "　通　知　者　官　職", "　申　請　者　　氏　　名")</f>
        <v>　申　請　者　　氏　　名</v>
      </c>
      <c r="K20" s="1300"/>
      <c r="L20" s="1300"/>
      <c r="M20" s="1300"/>
      <c r="N20" s="1300"/>
      <c r="O20" s="1300"/>
      <c r="P20" s="911" t="str">
        <f>項目一覧!$C$4</f>
        <v/>
      </c>
      <c r="Q20" s="903"/>
      <c r="R20" s="903"/>
      <c r="S20" s="903"/>
      <c r="T20" s="903"/>
      <c r="U20" s="903"/>
      <c r="V20" s="903"/>
      <c r="W20" s="903"/>
      <c r="X20" s="903"/>
      <c r="AA20" s="903"/>
    </row>
    <row r="21" spans="2:52" ht="18" customHeight="1">
      <c r="J21" s="903"/>
      <c r="K21" s="903"/>
      <c r="L21" s="903"/>
      <c r="M21" s="903"/>
      <c r="N21" s="903"/>
      <c r="O21" s="903"/>
      <c r="P21" s="1301"/>
      <c r="Q21" s="907"/>
      <c r="R21" s="907"/>
      <c r="S21" s="907"/>
      <c r="T21" s="907"/>
      <c r="U21" s="907"/>
      <c r="V21" s="907"/>
      <c r="W21" s="907"/>
      <c r="X21" s="907"/>
      <c r="Y21" s="907"/>
      <c r="Z21" s="907"/>
      <c r="AA21" s="907"/>
      <c r="AB21" s="903"/>
    </row>
    <row r="22" spans="2:52" ht="18" customHeight="1">
      <c r="J22" s="903"/>
      <c r="K22" s="903"/>
      <c r="L22" s="903"/>
      <c r="M22" s="1755" t="str">
        <f>IF(AJ22=TRUE,"氏名　","")</f>
        <v/>
      </c>
      <c r="N22" s="1755"/>
      <c r="O22" s="1755"/>
      <c r="P22" s="911" t="str">
        <f>IF(AJ22=TRUE,項目一覧!$C$173,"")</f>
        <v/>
      </c>
      <c r="Q22" s="903"/>
      <c r="R22" s="903"/>
      <c r="S22" s="903"/>
      <c r="T22" s="903"/>
      <c r="U22" s="903"/>
      <c r="V22" s="903"/>
      <c r="W22" s="903"/>
      <c r="X22" s="903"/>
      <c r="AA22" s="903"/>
      <c r="AB22" s="907"/>
      <c r="AC22" s="1302"/>
      <c r="AJ22" s="904" t="b">
        <v>0</v>
      </c>
    </row>
    <row r="23" spans="2:52" ht="18" customHeight="1">
      <c r="AB23" s="907"/>
      <c r="AJ23" s="1303"/>
      <c r="AO23" s="903"/>
      <c r="AP23" s="903"/>
      <c r="AQ23" s="903"/>
      <c r="AR23" s="903"/>
      <c r="AS23" s="903"/>
      <c r="AT23" s="903"/>
    </row>
    <row r="24" spans="2:52" ht="18" customHeight="1">
      <c r="J24" s="903"/>
      <c r="K24" s="903"/>
      <c r="L24" s="903"/>
      <c r="M24" s="1755" t="str">
        <f>IF(AJ24=TRUE,"氏名　","")</f>
        <v/>
      </c>
      <c r="N24" s="1755"/>
      <c r="O24" s="1755"/>
      <c r="P24" s="903" t="str">
        <f>IF(AJ24=TRUE,項目一覧!$C$178,"")</f>
        <v/>
      </c>
      <c r="Q24" s="907"/>
      <c r="R24" s="907"/>
      <c r="S24" s="907"/>
      <c r="T24" s="907"/>
      <c r="U24" s="907"/>
      <c r="V24" s="907"/>
      <c r="W24" s="907"/>
      <c r="X24" s="907"/>
      <c r="Y24" s="907"/>
      <c r="Z24" s="907"/>
      <c r="AA24" s="903"/>
      <c r="AB24" s="903"/>
      <c r="AJ24" s="1302" t="b">
        <v>0</v>
      </c>
      <c r="AO24" s="907"/>
      <c r="AP24" s="907"/>
      <c r="AQ24" s="907"/>
      <c r="AR24" s="907"/>
      <c r="AS24" s="907"/>
      <c r="AT24" s="907"/>
    </row>
    <row r="25" spans="2:52" ht="18" customHeight="1">
      <c r="J25" s="903"/>
      <c r="K25" s="903"/>
      <c r="L25" s="903"/>
      <c r="M25" s="903"/>
      <c r="N25" s="903"/>
      <c r="O25" s="903"/>
      <c r="P25" s="907"/>
      <c r="Q25" s="907"/>
      <c r="R25" s="907"/>
      <c r="S25" s="907"/>
      <c r="T25" s="907"/>
      <c r="U25" s="907"/>
      <c r="V25" s="907"/>
      <c r="W25" s="907"/>
      <c r="X25" s="907"/>
      <c r="Y25" s="907"/>
      <c r="Z25" s="907"/>
      <c r="AA25" s="907"/>
      <c r="AB25" s="907"/>
      <c r="AO25" s="907"/>
      <c r="AP25" s="907"/>
      <c r="AQ25" s="907"/>
      <c r="AR25" s="907"/>
      <c r="AS25" s="907"/>
      <c r="AT25" s="907"/>
    </row>
    <row r="26" spans="2:52" ht="18" customHeight="1">
      <c r="J26" s="903"/>
      <c r="K26" s="903"/>
      <c r="L26" s="903"/>
      <c r="M26" s="1755" t="str">
        <f>IF(AJ26=TRUE,"氏名　","")</f>
        <v/>
      </c>
      <c r="N26" s="1755"/>
      <c r="O26" s="1755"/>
      <c r="P26" s="903" t="str">
        <f>IF(AJ26=TRUE,項目一覧!$C$184,"")</f>
        <v/>
      </c>
      <c r="AA26" s="903"/>
      <c r="AB26" s="907"/>
      <c r="AC26" s="1302"/>
      <c r="AJ26" s="1302" t="b">
        <v>0</v>
      </c>
      <c r="AO26" s="903"/>
      <c r="AP26" s="903"/>
      <c r="AQ26" s="903"/>
      <c r="AR26" s="903"/>
      <c r="AS26" s="903"/>
      <c r="AT26" s="903"/>
      <c r="AU26" s="903"/>
      <c r="AV26" s="903"/>
      <c r="AW26" s="903"/>
      <c r="AZ26" s="903"/>
    </row>
    <row r="27" spans="2:52" ht="18" customHeight="1"/>
    <row r="28" spans="2:52" ht="18" customHeight="1">
      <c r="J28" s="976"/>
      <c r="K28" s="976"/>
      <c r="L28" s="976"/>
      <c r="M28" s="976"/>
      <c r="N28" s="976"/>
      <c r="O28" s="976"/>
      <c r="P28" s="903"/>
      <c r="AA28" s="903"/>
    </row>
    <row r="29" spans="2:52" ht="18" customHeight="1">
      <c r="B29" s="917"/>
      <c r="C29" s="917"/>
      <c r="D29" s="917"/>
      <c r="E29" s="917"/>
      <c r="F29" s="917"/>
      <c r="G29" s="917"/>
      <c r="H29" s="917"/>
      <c r="I29" s="917"/>
      <c r="J29" s="917"/>
      <c r="K29" s="917"/>
      <c r="L29" s="917"/>
      <c r="M29" s="970"/>
      <c r="N29" s="970"/>
      <c r="O29" s="970"/>
      <c r="P29" s="1304"/>
      <c r="Q29" s="1304"/>
      <c r="R29" s="1304"/>
      <c r="S29" s="1304"/>
      <c r="T29" s="1304"/>
      <c r="U29" s="1304"/>
      <c r="V29" s="1304"/>
      <c r="W29" s="1304"/>
      <c r="X29" s="1304"/>
      <c r="Y29" s="1304"/>
      <c r="Z29" s="1304"/>
      <c r="AA29" s="1304"/>
      <c r="AB29" s="1304"/>
    </row>
    <row r="30" spans="2:52" ht="18" customHeight="1">
      <c r="J30" s="903"/>
      <c r="K30" s="903"/>
      <c r="L30" s="903"/>
      <c r="M30" s="903"/>
      <c r="N30" s="903"/>
      <c r="O30" s="903"/>
      <c r="P30" s="911" t="str">
        <f>項目一覧!$C$30</f>
        <v/>
      </c>
    </row>
    <row r="31" spans="2:52" ht="18" customHeight="1">
      <c r="J31" s="903" t="s">
        <v>3747</v>
      </c>
      <c r="K31" s="903"/>
      <c r="L31" s="903"/>
      <c r="M31" s="903"/>
      <c r="N31" s="903"/>
      <c r="O31" s="903"/>
      <c r="P31" s="911" t="str">
        <f>項目一覧!$C$25</f>
        <v/>
      </c>
      <c r="Q31" s="903"/>
      <c r="R31" s="903"/>
      <c r="S31" s="903"/>
      <c r="T31" s="903"/>
      <c r="U31" s="903"/>
      <c r="V31" s="903"/>
      <c r="W31" s="903"/>
      <c r="X31" s="903"/>
      <c r="AA31" s="903"/>
      <c r="AB31" s="903"/>
    </row>
    <row r="32" spans="2:52" ht="18" customHeight="1">
      <c r="J32" s="903"/>
      <c r="K32" s="903"/>
      <c r="L32" s="903"/>
      <c r="M32" s="903"/>
      <c r="N32" s="903"/>
      <c r="O32" s="903"/>
      <c r="P32" s="903"/>
      <c r="Q32" s="903"/>
      <c r="R32" s="903"/>
      <c r="S32" s="903"/>
      <c r="T32" s="903"/>
      <c r="U32" s="903"/>
      <c r="V32" s="903"/>
      <c r="W32" s="903"/>
      <c r="X32" s="903"/>
      <c r="AA32" s="903"/>
      <c r="AB32" s="903"/>
    </row>
    <row r="33" spans="1:53" ht="18" customHeight="1">
      <c r="B33" s="974"/>
      <c r="C33" s="974"/>
      <c r="D33" s="974"/>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row>
    <row r="34" spans="1:53" ht="18" customHeight="1">
      <c r="B34" s="903"/>
      <c r="C34" s="903"/>
      <c r="D34" s="904" t="str">
        <f>IF(作業メニュー!AM13=TRUE, "[計画を変更する建築物の直前の審査]", "[計画を変更する建築物の直前の確認]")</f>
        <v>[計画を変更する建築物の直前の確認]</v>
      </c>
      <c r="E34" s="903"/>
      <c r="F34" s="903"/>
      <c r="G34" s="903"/>
      <c r="H34" s="903"/>
      <c r="I34" s="903"/>
      <c r="J34" s="903"/>
      <c r="K34" s="903"/>
      <c r="L34" s="903"/>
      <c r="M34" s="903"/>
      <c r="N34" s="903"/>
      <c r="O34" s="903"/>
      <c r="P34" s="903"/>
      <c r="Q34" s="903"/>
      <c r="R34" s="903"/>
      <c r="S34" s="903"/>
      <c r="T34" s="903"/>
      <c r="U34" s="903"/>
      <c r="V34" s="903"/>
      <c r="W34" s="903"/>
      <c r="X34" s="903"/>
      <c r="Y34" s="903"/>
      <c r="Z34" s="903"/>
      <c r="AA34" s="903"/>
      <c r="AB34" s="903"/>
      <c r="AC34" s="1296"/>
      <c r="AD34" s="1067" t="s">
        <v>555</v>
      </c>
      <c r="AW34" s="903"/>
    </row>
    <row r="35" spans="1:53" ht="18" customHeight="1">
      <c r="B35" s="903"/>
      <c r="C35" s="903"/>
      <c r="D35" s="903"/>
      <c r="E35" s="903" t="s">
        <v>554</v>
      </c>
      <c r="F35" s="903"/>
      <c r="G35" s="903"/>
      <c r="H35" s="903"/>
      <c r="I35" s="903"/>
      <c r="J35" s="903"/>
      <c r="K35" s="903"/>
      <c r="L35" s="1957">
        <f>$AK$35</f>
        <v>0</v>
      </c>
      <c r="M35" s="1957"/>
      <c r="N35" s="1957"/>
      <c r="O35" s="1957"/>
      <c r="P35" s="1957"/>
      <c r="Q35" s="1957"/>
      <c r="R35" s="1957"/>
      <c r="S35" s="1957"/>
      <c r="T35" s="1957"/>
      <c r="U35" s="1957"/>
      <c r="V35" s="1957"/>
      <c r="W35" s="1957"/>
      <c r="X35" s="1957"/>
      <c r="Y35" s="1957"/>
      <c r="Z35" s="1957"/>
      <c r="AA35" s="1957"/>
      <c r="AB35" s="976"/>
      <c r="AC35" s="1296"/>
      <c r="AD35" s="903" t="s">
        <v>554</v>
      </c>
      <c r="AK35" s="1954"/>
      <c r="AL35" s="1955"/>
      <c r="AM35" s="1955"/>
      <c r="AN35" s="1955"/>
      <c r="AO35" s="1955"/>
      <c r="AP35" s="1955"/>
      <c r="AQ35" s="1955"/>
      <c r="AR35" s="1955"/>
      <c r="AS35" s="1955"/>
      <c r="AT35" s="1955"/>
      <c r="AU35" s="1955"/>
      <c r="AV35" s="1956"/>
      <c r="AW35" s="903"/>
      <c r="AZ35" s="903"/>
    </row>
    <row r="36" spans="1:53" ht="18" customHeight="1">
      <c r="B36" s="903"/>
      <c r="C36" s="903"/>
      <c r="D36" s="903"/>
      <c r="E36" s="903" t="s">
        <v>553</v>
      </c>
      <c r="F36" s="903"/>
      <c r="G36" s="903"/>
      <c r="H36" s="903"/>
      <c r="I36" s="903"/>
      <c r="J36" s="903"/>
      <c r="K36" s="903"/>
      <c r="L36" s="1958" t="str">
        <f>IF($AK$36="","　　　　　年　　　　月　　　　日",IF(DATE(2019,5,1)&gt;$AK$36,$AK$36,"令和"&amp;IF(YEAR($AK$36)-2018=1,"元",YEAR($AK$36)-2018)&amp;"年"&amp;MONTH($AK$36)&amp;"月"&amp;DAY($AK$36)&amp;"日"))</f>
        <v>　　　　　年　　　　月　　　　日</v>
      </c>
      <c r="M36" s="1958"/>
      <c r="N36" s="1958"/>
      <c r="O36" s="1958"/>
      <c r="P36" s="1958"/>
      <c r="Q36" s="1958"/>
      <c r="R36" s="1958"/>
      <c r="S36" s="1958"/>
      <c r="T36" s="1958"/>
      <c r="U36" s="1958"/>
      <c r="V36" s="1958"/>
      <c r="W36" s="1958"/>
      <c r="X36" s="1958"/>
      <c r="Y36" s="1958"/>
      <c r="Z36" s="1958"/>
      <c r="AA36" s="1958"/>
      <c r="AB36" s="1247"/>
      <c r="AC36" s="1296"/>
      <c r="AD36" s="903" t="s">
        <v>553</v>
      </c>
      <c r="AE36" s="906"/>
      <c r="AI36" s="906"/>
      <c r="AJ36" s="906"/>
      <c r="AK36" s="1951"/>
      <c r="AL36" s="1952"/>
      <c r="AM36" s="1952"/>
      <c r="AN36" s="1952"/>
      <c r="AO36" s="1953"/>
    </row>
    <row r="37" spans="1:53" ht="18" customHeight="1">
      <c r="B37" s="903"/>
      <c r="C37" s="903"/>
      <c r="D37" s="903"/>
      <c r="E37" s="903" t="s">
        <v>552</v>
      </c>
      <c r="F37" s="903"/>
      <c r="G37" s="903"/>
      <c r="H37" s="903"/>
      <c r="I37" s="903"/>
      <c r="J37" s="903"/>
      <c r="K37" s="903"/>
      <c r="L37" s="1957">
        <f>$AK$37</f>
        <v>0</v>
      </c>
      <c r="M37" s="1957"/>
      <c r="N37" s="1957"/>
      <c r="O37" s="1957"/>
      <c r="P37" s="1957"/>
      <c r="Q37" s="1957"/>
      <c r="R37" s="1957"/>
      <c r="S37" s="1957"/>
      <c r="T37" s="1957"/>
      <c r="U37" s="1957"/>
      <c r="V37" s="1957"/>
      <c r="W37" s="1957"/>
      <c r="X37" s="1957"/>
      <c r="Y37" s="1957"/>
      <c r="Z37" s="1957"/>
      <c r="AA37" s="1957"/>
      <c r="AB37" s="976"/>
      <c r="AC37" s="1296"/>
      <c r="AD37" s="903" t="s">
        <v>552</v>
      </c>
      <c r="AK37" s="1954"/>
      <c r="AL37" s="1955"/>
      <c r="AM37" s="1955"/>
      <c r="AN37" s="1955"/>
      <c r="AO37" s="1955"/>
      <c r="AP37" s="1955"/>
      <c r="AQ37" s="1955"/>
      <c r="AR37" s="1955"/>
      <c r="AS37" s="1955"/>
      <c r="AT37" s="1955"/>
      <c r="AU37" s="1955"/>
      <c r="AV37" s="1955"/>
      <c r="AW37" s="1955"/>
      <c r="AX37" s="1955"/>
      <c r="AY37" s="1955"/>
      <c r="AZ37" s="1956"/>
    </row>
    <row r="38" spans="1:53" ht="18" customHeight="1">
      <c r="B38" s="903"/>
      <c r="C38" s="903"/>
      <c r="D38" s="903"/>
      <c r="E38" s="903" t="s">
        <v>551</v>
      </c>
      <c r="F38" s="903"/>
      <c r="G38" s="903"/>
      <c r="H38" s="903"/>
      <c r="I38" s="903"/>
      <c r="J38" s="903"/>
      <c r="K38" s="903"/>
      <c r="L38" s="1962">
        <f>$AK$38</f>
        <v>0</v>
      </c>
      <c r="M38" s="1962"/>
      <c r="N38" s="1962"/>
      <c r="O38" s="1962"/>
      <c r="P38" s="1962"/>
      <c r="Q38" s="1962"/>
      <c r="R38" s="1962"/>
      <c r="S38" s="1962"/>
      <c r="T38" s="1962"/>
      <c r="U38" s="1962"/>
      <c r="V38" s="1962"/>
      <c r="W38" s="1962"/>
      <c r="X38" s="1962"/>
      <c r="Y38" s="1962"/>
      <c r="Z38" s="1962"/>
      <c r="AA38" s="1962"/>
      <c r="AB38" s="929"/>
      <c r="AC38" s="1296"/>
      <c r="AD38" s="903" t="s">
        <v>551</v>
      </c>
      <c r="AK38" s="1959"/>
      <c r="AL38" s="1960"/>
      <c r="AM38" s="1960"/>
      <c r="AN38" s="1960"/>
      <c r="AO38" s="1960"/>
      <c r="AP38" s="1960"/>
      <c r="AQ38" s="1960"/>
      <c r="AR38" s="1960"/>
      <c r="AS38" s="1960"/>
      <c r="AT38" s="1960"/>
      <c r="AU38" s="1960"/>
      <c r="AV38" s="1960"/>
      <c r="AW38" s="1960"/>
      <c r="AX38" s="1960"/>
      <c r="AY38" s="1960"/>
      <c r="AZ38" s="1961"/>
    </row>
    <row r="39" spans="1:53" ht="18" customHeight="1">
      <c r="B39" s="903"/>
      <c r="C39" s="903"/>
      <c r="D39" s="903"/>
      <c r="E39" s="903"/>
      <c r="F39" s="903"/>
      <c r="G39" s="903"/>
      <c r="H39" s="903"/>
      <c r="I39" s="903"/>
      <c r="J39" s="903"/>
      <c r="K39" s="903"/>
      <c r="L39" s="1962"/>
      <c r="M39" s="1962"/>
      <c r="N39" s="1962"/>
      <c r="O39" s="1963"/>
      <c r="P39" s="1963"/>
      <c r="Q39" s="1963"/>
      <c r="R39" s="1963"/>
      <c r="S39" s="1963"/>
      <c r="T39" s="1963"/>
      <c r="U39" s="1963"/>
      <c r="V39" s="1963"/>
      <c r="W39" s="1963"/>
      <c r="X39" s="1963"/>
      <c r="Y39" s="1963"/>
      <c r="Z39" s="1963"/>
      <c r="AA39" s="1963"/>
      <c r="AB39" s="929"/>
      <c r="AC39" s="1296"/>
      <c r="AK39" s="1959"/>
      <c r="AL39" s="1960"/>
      <c r="AM39" s="1960"/>
      <c r="AN39" s="1960"/>
      <c r="AO39" s="1960"/>
      <c r="AP39" s="1960"/>
      <c r="AQ39" s="1960"/>
      <c r="AR39" s="1960"/>
      <c r="AS39" s="1960"/>
      <c r="AT39" s="1960"/>
      <c r="AU39" s="1960"/>
      <c r="AV39" s="1960"/>
      <c r="AW39" s="1960"/>
      <c r="AX39" s="1960"/>
      <c r="AY39" s="1960"/>
      <c r="AZ39" s="1961"/>
    </row>
    <row r="40" spans="1:53" s="1062" customFormat="1" ht="24" customHeight="1">
      <c r="B40" s="1711" t="s">
        <v>438</v>
      </c>
      <c r="C40" s="1712"/>
      <c r="D40" s="1712"/>
      <c r="E40" s="1712"/>
      <c r="F40" s="1712"/>
      <c r="G40" s="1712"/>
      <c r="H40" s="1713"/>
      <c r="I40" s="1305" t="str">
        <f>IF(作業メニュー!AM13=TRUE, "※　消防関係通知欄", "※　消防関係同意欄")</f>
        <v>※　消防関係同意欄</v>
      </c>
      <c r="J40" s="1306"/>
      <c r="K40" s="1306"/>
      <c r="L40" s="1306"/>
      <c r="M40" s="1306"/>
      <c r="N40" s="1307"/>
      <c r="O40" s="1711" t="s">
        <v>437</v>
      </c>
      <c r="P40" s="1712"/>
      <c r="Q40" s="1712"/>
      <c r="R40" s="1712"/>
      <c r="S40" s="1712"/>
      <c r="T40" s="1713"/>
      <c r="U40" s="1711" t="s">
        <v>436</v>
      </c>
      <c r="V40" s="1712"/>
      <c r="W40" s="1712"/>
      <c r="X40" s="1712"/>
      <c r="Y40" s="1712"/>
      <c r="Z40" s="1712"/>
      <c r="AA40" s="1712"/>
      <c r="AB40" s="1713"/>
      <c r="AC40" s="1308"/>
    </row>
    <row r="41" spans="1:53" ht="24" customHeight="1">
      <c r="B41" s="1967"/>
      <c r="C41" s="1968"/>
      <c r="D41" s="1968"/>
      <c r="E41" s="1968"/>
      <c r="F41" s="1968"/>
      <c r="G41" s="1968"/>
      <c r="H41" s="1969"/>
      <c r="I41" s="1976" t="str">
        <f>IF(AJ26=TRUE,"　　　　　　　　　氏　名　","")</f>
        <v/>
      </c>
      <c r="J41" s="1976"/>
      <c r="K41" s="1976"/>
      <c r="L41" s="1976"/>
      <c r="M41" s="1976"/>
      <c r="N41" s="1976"/>
      <c r="O41" s="1738" t="s">
        <v>435</v>
      </c>
      <c r="P41" s="1739"/>
      <c r="Q41" s="1739"/>
      <c r="R41" s="1739"/>
      <c r="S41" s="1739"/>
      <c r="T41" s="1740"/>
      <c r="U41" s="1964" t="s">
        <v>2816</v>
      </c>
      <c r="V41" s="1964"/>
      <c r="W41" s="1964"/>
      <c r="X41" s="1964"/>
      <c r="Y41" s="1964"/>
      <c r="Z41" s="1964"/>
      <c r="AA41" s="1964"/>
      <c r="AB41" s="1965"/>
    </row>
    <row r="42" spans="1:53" ht="24" customHeight="1">
      <c r="B42" s="1970"/>
      <c r="C42" s="1971"/>
      <c r="D42" s="1971"/>
      <c r="E42" s="1971"/>
      <c r="F42" s="1971"/>
      <c r="G42" s="1971"/>
      <c r="H42" s="1972"/>
      <c r="I42" s="1976"/>
      <c r="J42" s="1976"/>
      <c r="K42" s="1976"/>
      <c r="L42" s="1976"/>
      <c r="M42" s="1976"/>
      <c r="N42" s="1976"/>
      <c r="O42" s="1699"/>
      <c r="P42" s="1700"/>
      <c r="Q42" s="1700"/>
      <c r="R42" s="1700"/>
      <c r="S42" s="1700"/>
      <c r="T42" s="1701"/>
      <c r="U42" s="1945" t="s">
        <v>2779</v>
      </c>
      <c r="V42" s="1946"/>
      <c r="W42" s="1946"/>
      <c r="X42" s="1946"/>
      <c r="Y42" s="1946"/>
      <c r="Z42" s="1946"/>
      <c r="AA42" s="1946"/>
      <c r="AB42" s="1947"/>
    </row>
    <row r="43" spans="1:53" ht="24" customHeight="1">
      <c r="B43" s="1970"/>
      <c r="C43" s="1971"/>
      <c r="D43" s="1971"/>
      <c r="E43" s="1971"/>
      <c r="F43" s="1971"/>
      <c r="G43" s="1971"/>
      <c r="H43" s="1972"/>
      <c r="I43" s="1976"/>
      <c r="J43" s="1976"/>
      <c r="K43" s="1976"/>
      <c r="L43" s="1976"/>
      <c r="M43" s="1976"/>
      <c r="N43" s="1976"/>
      <c r="O43" s="1699"/>
      <c r="P43" s="1700"/>
      <c r="Q43" s="1700"/>
      <c r="R43" s="1700"/>
      <c r="S43" s="1700"/>
      <c r="T43" s="1701"/>
      <c r="U43" s="1723"/>
      <c r="V43" s="1724"/>
      <c r="W43" s="1724"/>
      <c r="X43" s="1724"/>
      <c r="Y43" s="1724"/>
      <c r="Z43" s="1724"/>
      <c r="AA43" s="1724"/>
      <c r="AB43" s="1725"/>
      <c r="AO43" s="903"/>
      <c r="AP43" s="903"/>
      <c r="AQ43" s="903"/>
      <c r="AR43" s="903"/>
      <c r="AS43" s="903"/>
      <c r="AT43" s="903"/>
      <c r="AU43" s="903"/>
      <c r="AV43" s="903"/>
      <c r="AW43" s="903"/>
      <c r="AZ43" s="903"/>
    </row>
    <row r="44" spans="1:53" ht="18" customHeight="1">
      <c r="B44" s="1970"/>
      <c r="C44" s="1971"/>
      <c r="D44" s="1971"/>
      <c r="E44" s="1971"/>
      <c r="F44" s="1971"/>
      <c r="G44" s="1971"/>
      <c r="H44" s="1972"/>
      <c r="I44" s="1976"/>
      <c r="J44" s="1976"/>
      <c r="K44" s="1976"/>
      <c r="L44" s="1976"/>
      <c r="M44" s="1976"/>
      <c r="N44" s="1976"/>
      <c r="O44" s="1699"/>
      <c r="P44" s="1700"/>
      <c r="Q44" s="1700"/>
      <c r="R44" s="1700"/>
      <c r="S44" s="1700"/>
      <c r="T44" s="1701"/>
      <c r="U44" s="1723"/>
      <c r="V44" s="1724"/>
      <c r="W44" s="1724"/>
      <c r="X44" s="1724"/>
      <c r="Y44" s="1724"/>
      <c r="Z44" s="1724"/>
      <c r="AA44" s="1724"/>
      <c r="AB44" s="1725"/>
      <c r="AO44" s="907"/>
      <c r="AP44" s="907"/>
      <c r="AQ44" s="907"/>
      <c r="AR44" s="907"/>
      <c r="AS44" s="907"/>
      <c r="AT44" s="907"/>
      <c r="AU44" s="907"/>
      <c r="AV44" s="907"/>
      <c r="AW44" s="907"/>
      <c r="AX44" s="907"/>
      <c r="AY44" s="907"/>
      <c r="AZ44" s="907"/>
      <c r="BA44" s="907"/>
    </row>
    <row r="45" spans="1:53" ht="18" customHeight="1">
      <c r="B45" s="1970"/>
      <c r="C45" s="1971"/>
      <c r="D45" s="1971"/>
      <c r="E45" s="1971"/>
      <c r="F45" s="1971"/>
      <c r="G45" s="1971"/>
      <c r="H45" s="1972"/>
      <c r="I45" s="1976"/>
      <c r="J45" s="1976"/>
      <c r="K45" s="1976"/>
      <c r="L45" s="1976"/>
      <c r="M45" s="1976"/>
      <c r="N45" s="1976"/>
      <c r="O45" s="1699"/>
      <c r="P45" s="1700"/>
      <c r="Q45" s="1700"/>
      <c r="R45" s="1700"/>
      <c r="S45" s="1700"/>
      <c r="T45" s="1701"/>
      <c r="U45" s="1699" t="s">
        <v>2394</v>
      </c>
      <c r="V45" s="1700"/>
      <c r="W45" s="1700"/>
      <c r="X45" s="1700"/>
      <c r="Y45" s="1700"/>
      <c r="Z45" s="1700"/>
      <c r="AA45" s="1700"/>
      <c r="AB45" s="1701"/>
      <c r="AO45" s="907"/>
      <c r="AP45" s="907"/>
      <c r="AQ45" s="907"/>
      <c r="AR45" s="907"/>
      <c r="AS45" s="907"/>
      <c r="AT45" s="907"/>
      <c r="AU45" s="907"/>
      <c r="AV45" s="907"/>
      <c r="AW45" s="907"/>
      <c r="AX45" s="907"/>
      <c r="AY45" s="907"/>
      <c r="AZ45" s="907"/>
      <c r="BA45" s="907"/>
    </row>
    <row r="46" spans="1:53" ht="18" customHeight="1">
      <c r="B46" s="1973"/>
      <c r="C46" s="1974"/>
      <c r="D46" s="1974"/>
      <c r="E46" s="1974"/>
      <c r="F46" s="1974"/>
      <c r="G46" s="1974"/>
      <c r="H46" s="1975"/>
      <c r="I46" s="1976"/>
      <c r="J46" s="1976"/>
      <c r="K46" s="1976"/>
      <c r="L46" s="1976"/>
      <c r="M46" s="1976"/>
      <c r="N46" s="1976"/>
      <c r="O46" s="1702"/>
      <c r="P46" s="1703"/>
      <c r="Q46" s="1703"/>
      <c r="R46" s="1703"/>
      <c r="S46" s="1703"/>
      <c r="T46" s="1704"/>
      <c r="U46" s="1702"/>
      <c r="V46" s="1703"/>
      <c r="W46" s="1703"/>
      <c r="X46" s="1703"/>
      <c r="Y46" s="1703"/>
      <c r="Z46" s="1703"/>
      <c r="AA46" s="1703"/>
      <c r="AB46" s="1704"/>
    </row>
    <row r="47" spans="1:53" ht="18" customHeight="1"/>
    <row r="48" spans="1:53" ht="16" customHeight="1">
      <c r="A48" s="1309" t="s">
        <v>550</v>
      </c>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row>
    <row r="49" spans="1:28" ht="16" customHeight="1">
      <c r="A49" s="935"/>
      <c r="B49" s="935" t="s">
        <v>433</v>
      </c>
      <c r="C49" s="935"/>
      <c r="D49" s="935"/>
      <c r="E49" s="935"/>
      <c r="F49" s="935"/>
      <c r="G49" s="935"/>
      <c r="H49" s="935"/>
      <c r="I49" s="935"/>
      <c r="J49" s="935"/>
      <c r="K49" s="935"/>
      <c r="L49" s="935"/>
      <c r="M49" s="935"/>
      <c r="N49" s="935"/>
      <c r="O49" s="935"/>
      <c r="P49" s="935"/>
      <c r="Q49" s="935"/>
      <c r="R49" s="935"/>
      <c r="S49" s="935"/>
      <c r="T49" s="935"/>
      <c r="U49" s="935"/>
      <c r="V49" s="935"/>
      <c r="W49" s="935"/>
      <c r="X49" s="935"/>
      <c r="Y49" s="935"/>
      <c r="Z49" s="935"/>
      <c r="AA49" s="935"/>
      <c r="AB49" s="935"/>
    </row>
    <row r="50" spans="1:28" ht="16" customHeight="1">
      <c r="A50" s="936" t="s">
        <v>200</v>
      </c>
      <c r="B50" s="906" t="s">
        <v>432</v>
      </c>
      <c r="C50" s="906"/>
      <c r="D50" s="906"/>
      <c r="E50" s="906"/>
      <c r="F50" s="906"/>
      <c r="G50" s="906"/>
      <c r="H50" s="906"/>
      <c r="I50" s="906"/>
      <c r="J50" s="906"/>
      <c r="K50" s="906"/>
      <c r="L50" s="906"/>
      <c r="M50" s="906"/>
      <c r="N50" s="906"/>
      <c r="O50" s="906"/>
      <c r="P50" s="906"/>
      <c r="Q50" s="906"/>
      <c r="R50" s="906"/>
      <c r="S50" s="906"/>
      <c r="T50" s="906"/>
      <c r="U50" s="937"/>
      <c r="V50" s="937"/>
      <c r="W50" s="937"/>
      <c r="X50" s="937"/>
      <c r="Y50" s="937"/>
      <c r="Z50" s="937"/>
      <c r="AA50" s="937"/>
      <c r="AB50" s="937"/>
    </row>
    <row r="51" spans="1:28" ht="18" customHeight="1">
      <c r="A51" s="936"/>
      <c r="B51" s="906" t="s">
        <v>431</v>
      </c>
      <c r="C51" s="906"/>
      <c r="D51" s="906"/>
      <c r="E51" s="906"/>
      <c r="F51" s="906"/>
      <c r="G51" s="906"/>
      <c r="H51" s="906" t="str">
        <f>IF(項目一覧!$C$21=0,"",項目一覧!$C$21&amp;"  ")&amp;IF(項目一覧!$C$5=0,"",項目一覧!$C$5)</f>
        <v xml:space="preserve">  </v>
      </c>
      <c r="J51" s="906"/>
      <c r="K51" s="906"/>
      <c r="L51" s="906"/>
      <c r="M51" s="906"/>
      <c r="N51" s="906"/>
      <c r="O51" s="906"/>
      <c r="P51" s="906"/>
      <c r="Q51" s="906"/>
      <c r="R51" s="906"/>
      <c r="S51" s="906"/>
      <c r="T51" s="906"/>
      <c r="U51" s="906"/>
      <c r="V51" s="906"/>
      <c r="W51" s="906"/>
      <c r="X51" s="906"/>
      <c r="Y51" s="906"/>
      <c r="Z51" s="906"/>
      <c r="AA51" s="906"/>
      <c r="AB51" s="906"/>
    </row>
    <row r="52" spans="1:28" ht="18" customHeight="1">
      <c r="A52" s="936"/>
      <c r="B52" s="906" t="s">
        <v>408</v>
      </c>
      <c r="C52" s="906"/>
      <c r="D52" s="906"/>
      <c r="E52" s="906"/>
      <c r="F52" s="906"/>
      <c r="G52" s="906"/>
      <c r="H52" s="938" t="str">
        <f>IF(項目一覧!$C$183=0,"",項目一覧!$C$183&amp;"  ")&amp;IF(項目一覧!$C$4=0,"",項目一覧!$C$4)</f>
        <v xml:space="preserve">  </v>
      </c>
      <c r="I52" s="939"/>
      <c r="J52" s="938"/>
      <c r="K52" s="938"/>
      <c r="L52" s="938"/>
      <c r="M52" s="938"/>
      <c r="N52" s="938"/>
      <c r="O52" s="938"/>
      <c r="P52" s="938"/>
      <c r="Q52" s="938"/>
      <c r="R52" s="938"/>
      <c r="S52" s="938"/>
      <c r="T52" s="938"/>
      <c r="U52" s="938"/>
      <c r="V52" s="938"/>
      <c r="W52" s="938"/>
      <c r="X52" s="938"/>
      <c r="Y52" s="938"/>
      <c r="Z52" s="938"/>
      <c r="AA52" s="938"/>
      <c r="AB52" s="938"/>
    </row>
    <row r="53" spans="1:28" ht="18" customHeight="1">
      <c r="A53" s="936"/>
      <c r="B53" s="906" t="s">
        <v>399</v>
      </c>
      <c r="C53" s="906"/>
      <c r="D53" s="906"/>
      <c r="E53" s="906"/>
      <c r="F53" s="906"/>
      <c r="G53" s="906"/>
      <c r="H53" s="938" t="str">
        <f>項目一覧!$C$6</f>
        <v/>
      </c>
      <c r="I53" s="939"/>
      <c r="J53" s="938"/>
      <c r="K53" s="938"/>
      <c r="L53" s="938"/>
      <c r="M53" s="938"/>
      <c r="N53" s="938"/>
      <c r="O53" s="938"/>
      <c r="P53" s="938"/>
      <c r="Q53" s="938"/>
      <c r="R53" s="938"/>
      <c r="S53" s="938"/>
      <c r="T53" s="938"/>
      <c r="U53" s="938"/>
      <c r="V53" s="938"/>
      <c r="W53" s="938"/>
      <c r="X53" s="938"/>
      <c r="Y53" s="938"/>
      <c r="Z53" s="938"/>
      <c r="AA53" s="938"/>
      <c r="AB53" s="938"/>
    </row>
    <row r="54" spans="1:28" ht="18" customHeight="1">
      <c r="A54" s="936"/>
      <c r="B54" s="906" t="s">
        <v>430</v>
      </c>
      <c r="C54" s="906"/>
      <c r="D54" s="906"/>
      <c r="E54" s="906"/>
      <c r="F54" s="906"/>
      <c r="G54" s="906"/>
      <c r="H54" s="1707" t="str">
        <f>項目一覧!$C$7</f>
        <v/>
      </c>
      <c r="I54" s="1707"/>
      <c r="J54" s="1707"/>
      <c r="K54" s="1707"/>
      <c r="L54" s="1707"/>
      <c r="M54" s="1707"/>
      <c r="N54" s="1707"/>
      <c r="O54" s="1707"/>
      <c r="P54" s="1707"/>
      <c r="Q54" s="1707"/>
      <c r="R54" s="1707"/>
      <c r="S54" s="1707"/>
      <c r="T54" s="1707"/>
      <c r="U54" s="1707"/>
      <c r="V54" s="1707"/>
      <c r="W54" s="1707"/>
      <c r="X54" s="1707"/>
      <c r="Y54" s="1707"/>
      <c r="Z54" s="1707"/>
      <c r="AA54" s="1707"/>
      <c r="AB54" s="1707"/>
    </row>
    <row r="55" spans="1:28" ht="18" customHeight="1">
      <c r="A55" s="940"/>
      <c r="B55" s="935" t="s">
        <v>397</v>
      </c>
      <c r="C55" s="935"/>
      <c r="D55" s="935"/>
      <c r="E55" s="935"/>
      <c r="F55" s="935"/>
      <c r="G55" s="935"/>
      <c r="H55" s="941" t="str">
        <f>項目一覧!$C$8</f>
        <v/>
      </c>
      <c r="I55" s="942"/>
      <c r="J55" s="941"/>
      <c r="K55" s="941"/>
      <c r="L55" s="941"/>
      <c r="M55" s="941"/>
      <c r="N55" s="941"/>
      <c r="O55" s="941"/>
      <c r="P55" s="941"/>
      <c r="Q55" s="941"/>
      <c r="R55" s="941"/>
      <c r="S55" s="941"/>
      <c r="T55" s="941"/>
      <c r="U55" s="941"/>
      <c r="V55" s="941"/>
      <c r="W55" s="941"/>
      <c r="X55" s="941"/>
      <c r="Y55" s="941"/>
      <c r="Z55" s="941"/>
      <c r="AA55" s="941"/>
      <c r="AB55" s="941"/>
    </row>
    <row r="56" spans="1:28" ht="16" customHeight="1">
      <c r="A56" s="936" t="s">
        <v>200</v>
      </c>
      <c r="B56" s="906" t="s">
        <v>429</v>
      </c>
      <c r="C56" s="906"/>
      <c r="D56" s="906"/>
      <c r="E56" s="906"/>
      <c r="F56" s="906"/>
      <c r="G56" s="906"/>
      <c r="H56" s="938"/>
      <c r="I56" s="938"/>
      <c r="J56" s="938"/>
      <c r="K56" s="938"/>
      <c r="L56" s="938"/>
      <c r="M56" s="938"/>
      <c r="N56" s="938"/>
      <c r="O56" s="938"/>
      <c r="P56" s="938"/>
      <c r="Q56" s="938"/>
      <c r="R56" s="938"/>
      <c r="S56" s="938"/>
      <c r="T56" s="938"/>
      <c r="U56" s="938"/>
      <c r="V56" s="938"/>
      <c r="W56" s="938"/>
      <c r="X56" s="938"/>
      <c r="Y56" s="938"/>
      <c r="Z56" s="938"/>
      <c r="AA56" s="938"/>
      <c r="AB56" s="938"/>
    </row>
    <row r="57" spans="1:28" ht="18" customHeight="1">
      <c r="A57" s="936"/>
      <c r="B57" s="906" t="s">
        <v>409</v>
      </c>
      <c r="C57" s="906"/>
      <c r="D57" s="906"/>
      <c r="E57" s="906"/>
      <c r="F57" s="906"/>
      <c r="G57" s="906"/>
      <c r="H57" s="944" t="str">
        <f>IF(項目一覧!$C$9=0,"","("&amp;項目一覧!$C$9&amp;") 建築士  （"&amp;項目一覧!$C$10&amp;"）登録　第　 "&amp;項目一覧!$C$11&amp;"　号")</f>
        <v>() 建築士  （）登録　第　 　号</v>
      </c>
      <c r="I57" s="939"/>
      <c r="J57" s="938"/>
      <c r="K57" s="938"/>
      <c r="L57" s="938"/>
      <c r="M57" s="938"/>
      <c r="N57" s="938"/>
      <c r="O57" s="938"/>
      <c r="P57" s="938"/>
      <c r="Q57" s="938"/>
      <c r="R57" s="938"/>
      <c r="S57" s="938"/>
      <c r="T57" s="938"/>
      <c r="U57" s="938"/>
      <c r="V57" s="938"/>
      <c r="W57" s="938"/>
      <c r="X57" s="938"/>
      <c r="Y57" s="938"/>
      <c r="Z57" s="938"/>
      <c r="AA57" s="938"/>
      <c r="AB57" s="938"/>
    </row>
    <row r="58" spans="1:28" ht="18" customHeight="1">
      <c r="A58" s="936"/>
      <c r="B58" s="906" t="s">
        <v>408</v>
      </c>
      <c r="C58" s="906"/>
      <c r="D58" s="906"/>
      <c r="E58" s="906"/>
      <c r="F58" s="906"/>
      <c r="G58" s="906"/>
      <c r="H58" s="938" t="str">
        <f>項目一覧!$C$12</f>
        <v/>
      </c>
      <c r="I58" s="939"/>
      <c r="J58" s="938"/>
      <c r="K58" s="938"/>
      <c r="L58" s="938"/>
      <c r="M58" s="938"/>
      <c r="N58" s="938"/>
      <c r="O58" s="938"/>
      <c r="P58" s="938"/>
      <c r="Q58" s="938"/>
      <c r="R58" s="938"/>
      <c r="S58" s="938"/>
      <c r="T58" s="938"/>
      <c r="U58" s="938"/>
      <c r="V58" s="938"/>
      <c r="W58" s="938"/>
      <c r="X58" s="938"/>
      <c r="Y58" s="938"/>
      <c r="Z58" s="938"/>
      <c r="AA58" s="938"/>
      <c r="AB58" s="938"/>
    </row>
    <row r="59" spans="1:28" ht="18" customHeight="1">
      <c r="A59" s="936"/>
      <c r="B59" s="906" t="s">
        <v>407</v>
      </c>
      <c r="C59" s="906"/>
      <c r="D59" s="906"/>
      <c r="E59" s="906"/>
      <c r="F59" s="906"/>
      <c r="G59" s="906"/>
      <c r="H59" s="944" t="str">
        <f>IF(項目一覧!$C$13=0,"","("&amp;項目一覧!$C$13&amp;") 建築士事務所  （"&amp;項目一覧!$C$14&amp;"）知事登録　第　 "&amp;項目一覧!$C$15&amp;"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8"/>
    </row>
    <row r="60" spans="1:28" ht="18" customHeight="1">
      <c r="A60" s="936"/>
      <c r="B60" s="906"/>
      <c r="C60" s="906"/>
      <c r="D60" s="906"/>
      <c r="E60" s="906"/>
      <c r="F60" s="906"/>
      <c r="G60" s="906"/>
      <c r="H60" s="938" t="str">
        <f>項目一覧!$C$16</f>
        <v/>
      </c>
      <c r="I60" s="939"/>
      <c r="J60" s="938"/>
      <c r="K60" s="938"/>
      <c r="L60" s="938"/>
      <c r="M60" s="938"/>
      <c r="N60" s="938"/>
      <c r="O60" s="938"/>
      <c r="P60" s="938"/>
      <c r="Q60" s="938"/>
      <c r="R60" s="938"/>
      <c r="S60" s="938"/>
      <c r="T60" s="938"/>
      <c r="U60" s="938"/>
      <c r="V60" s="938"/>
      <c r="W60" s="938"/>
      <c r="X60" s="938"/>
      <c r="Y60" s="938"/>
      <c r="Z60" s="938"/>
      <c r="AA60" s="938"/>
      <c r="AB60" s="938"/>
    </row>
    <row r="61" spans="1:28" ht="18" customHeight="1">
      <c r="A61" s="936"/>
      <c r="B61" s="906" t="s">
        <v>406</v>
      </c>
      <c r="C61" s="906"/>
      <c r="D61" s="906"/>
      <c r="E61" s="906"/>
      <c r="F61" s="906"/>
      <c r="G61" s="906"/>
      <c r="H61" s="938" t="str">
        <f>項目一覧!$C$17</f>
        <v/>
      </c>
      <c r="I61" s="939"/>
      <c r="J61" s="938"/>
      <c r="K61" s="938"/>
      <c r="L61" s="938"/>
      <c r="M61" s="938"/>
      <c r="N61" s="938"/>
      <c r="O61" s="938"/>
      <c r="P61" s="938"/>
      <c r="Q61" s="938"/>
      <c r="R61" s="938"/>
      <c r="S61" s="938"/>
      <c r="T61" s="938"/>
      <c r="U61" s="938"/>
      <c r="V61" s="938"/>
      <c r="W61" s="938"/>
      <c r="X61" s="938"/>
      <c r="Y61" s="938"/>
      <c r="Z61" s="938"/>
      <c r="AA61" s="938"/>
      <c r="AB61" s="938"/>
    </row>
    <row r="62" spans="1:28" ht="18" customHeight="1">
      <c r="A62" s="936"/>
      <c r="B62" s="906" t="s">
        <v>405</v>
      </c>
      <c r="C62" s="906"/>
      <c r="D62" s="906"/>
      <c r="E62" s="906"/>
      <c r="F62" s="906"/>
      <c r="G62" s="906"/>
      <c r="H62" s="1707" t="str">
        <f>項目一覧!$C$18</f>
        <v/>
      </c>
      <c r="I62" s="1707"/>
      <c r="J62" s="1707"/>
      <c r="K62" s="1707"/>
      <c r="L62" s="1707"/>
      <c r="M62" s="1707"/>
      <c r="N62" s="1707"/>
      <c r="O62" s="1707"/>
      <c r="P62" s="1707"/>
      <c r="Q62" s="1707"/>
      <c r="R62" s="1707"/>
      <c r="S62" s="1707"/>
      <c r="T62" s="1707"/>
      <c r="U62" s="1707"/>
      <c r="V62" s="1707"/>
      <c r="W62" s="1707"/>
      <c r="X62" s="1707"/>
      <c r="Y62" s="1707"/>
      <c r="Z62" s="1707"/>
      <c r="AA62" s="1707"/>
      <c r="AB62" s="1707"/>
    </row>
    <row r="63" spans="1:28" ht="18" customHeight="1">
      <c r="A63" s="940"/>
      <c r="B63" s="935" t="s">
        <v>404</v>
      </c>
      <c r="C63" s="935"/>
      <c r="D63" s="935"/>
      <c r="E63" s="935"/>
      <c r="F63" s="935"/>
      <c r="G63" s="935"/>
      <c r="H63" s="941" t="str">
        <f>項目一覧!$C$19</f>
        <v/>
      </c>
      <c r="I63" s="942"/>
      <c r="J63" s="941"/>
      <c r="K63" s="941"/>
      <c r="L63" s="941"/>
      <c r="M63" s="941"/>
      <c r="N63" s="941"/>
      <c r="O63" s="941"/>
      <c r="P63" s="941"/>
      <c r="Q63" s="941"/>
      <c r="R63" s="941"/>
      <c r="S63" s="941"/>
      <c r="T63" s="941"/>
      <c r="U63" s="941"/>
      <c r="V63" s="941"/>
      <c r="W63" s="941"/>
      <c r="X63" s="941"/>
      <c r="Y63" s="941"/>
      <c r="Z63" s="941"/>
      <c r="AA63" s="941"/>
      <c r="AB63" s="941"/>
    </row>
    <row r="64" spans="1:28" ht="16" customHeight="1">
      <c r="A64" s="936" t="s">
        <v>200</v>
      </c>
      <c r="B64" s="906" t="s">
        <v>428</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row>
    <row r="65" spans="1:29" ht="16"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8" customHeight="1">
      <c r="A66" s="936"/>
      <c r="B66" s="906" t="s">
        <v>409</v>
      </c>
      <c r="C66" s="906"/>
      <c r="D66" s="906"/>
      <c r="E66" s="906"/>
      <c r="F66" s="906"/>
      <c r="G66" s="906"/>
      <c r="H66" s="943" t="str">
        <f>IF(項目一覧!$C$22=0,"","("&amp;項目一覧!$C$22&amp;") 建築士  （"&amp;項目一覧!$C$23&amp;"）登録　第　 "&amp;項目一覧!$C$24&amp;"　号")</f>
        <v>() 建築士  （）登録　第　 　号</v>
      </c>
      <c r="J66" s="906"/>
      <c r="K66" s="906"/>
      <c r="L66" s="906"/>
      <c r="M66" s="906"/>
      <c r="N66" s="906"/>
      <c r="O66" s="906"/>
      <c r="P66" s="906"/>
      <c r="Q66" s="906"/>
      <c r="R66" s="906"/>
      <c r="S66" s="906"/>
      <c r="T66" s="906"/>
      <c r="U66" s="906"/>
      <c r="V66" s="906"/>
      <c r="W66" s="906"/>
      <c r="X66" s="906"/>
      <c r="Y66" s="906"/>
      <c r="Z66" s="906"/>
      <c r="AA66" s="906"/>
      <c r="AB66" s="906"/>
    </row>
    <row r="67" spans="1:29" ht="18" customHeight="1">
      <c r="A67" s="936"/>
      <c r="B67" s="906" t="s">
        <v>408</v>
      </c>
      <c r="C67" s="906"/>
      <c r="D67" s="906"/>
      <c r="E67" s="906"/>
      <c r="F67" s="906"/>
      <c r="G67" s="906"/>
      <c r="H67" s="938" t="str">
        <f>項目一覧!$C$25</f>
        <v/>
      </c>
      <c r="I67" s="939"/>
      <c r="J67" s="938"/>
      <c r="K67" s="938"/>
      <c r="L67" s="938"/>
      <c r="M67" s="938"/>
      <c r="N67" s="938"/>
      <c r="O67" s="938"/>
      <c r="P67" s="938"/>
      <c r="Q67" s="938"/>
      <c r="R67" s="938"/>
      <c r="S67" s="938"/>
      <c r="T67" s="938"/>
      <c r="U67" s="938"/>
      <c r="V67" s="938"/>
      <c r="W67" s="938"/>
      <c r="X67" s="938"/>
      <c r="Y67" s="938"/>
      <c r="Z67" s="938"/>
      <c r="AA67" s="938"/>
      <c r="AB67" s="938"/>
    </row>
    <row r="68" spans="1:29" ht="18" customHeight="1">
      <c r="A68" s="945"/>
      <c r="B68" s="906" t="s">
        <v>407</v>
      </c>
      <c r="C68" s="906"/>
      <c r="D68" s="906"/>
      <c r="E68" s="906"/>
      <c r="F68" s="906"/>
      <c r="G68" s="906"/>
      <c r="H68" s="944" t="str">
        <f>IF(項目一覧!$C$27=0,"","("&amp;項目一覧!$C$27&amp;") 建築士事務所  （"&amp;項目一覧!$C$28&amp;"）知事登録　第　 "&amp;項目一覧!$C$29&amp;"　号")</f>
        <v>() 建築士事務所  （）知事登録　第　 　号</v>
      </c>
      <c r="I68" s="939"/>
      <c r="J68" s="938"/>
      <c r="K68" s="938"/>
      <c r="L68" s="938"/>
      <c r="M68" s="938"/>
      <c r="N68" s="938"/>
      <c r="O68" s="938"/>
      <c r="P68" s="938"/>
      <c r="Q68" s="938"/>
      <c r="R68" s="938"/>
      <c r="S68" s="938"/>
      <c r="T68" s="938"/>
      <c r="U68" s="938"/>
      <c r="V68" s="938"/>
      <c r="W68" s="938"/>
      <c r="X68" s="938"/>
      <c r="Y68" s="938"/>
      <c r="Z68" s="938"/>
      <c r="AA68" s="938"/>
      <c r="AB68" s="938"/>
    </row>
    <row r="69" spans="1:29" ht="18" customHeight="1">
      <c r="A69" s="945"/>
      <c r="B69" s="906"/>
      <c r="C69" s="906"/>
      <c r="D69" s="906"/>
      <c r="E69" s="906"/>
      <c r="F69" s="906"/>
      <c r="G69" s="906"/>
      <c r="H69" s="938" t="str">
        <f>項目一覧!$C$30</f>
        <v/>
      </c>
      <c r="I69" s="939"/>
      <c r="J69" s="938"/>
      <c r="K69" s="938"/>
      <c r="L69" s="938"/>
      <c r="M69" s="938"/>
      <c r="N69" s="938"/>
      <c r="O69" s="938"/>
      <c r="P69" s="938"/>
      <c r="Q69" s="938"/>
      <c r="R69" s="938"/>
      <c r="S69" s="938"/>
      <c r="T69" s="938"/>
      <c r="U69" s="938"/>
      <c r="V69" s="938"/>
      <c r="W69" s="938"/>
      <c r="X69" s="938"/>
      <c r="Y69" s="938"/>
      <c r="Z69" s="938"/>
      <c r="AA69" s="938"/>
      <c r="AB69" s="938"/>
    </row>
    <row r="70" spans="1:29" ht="18" customHeight="1">
      <c r="A70" s="945"/>
      <c r="B70" s="906" t="s">
        <v>406</v>
      </c>
      <c r="C70" s="906"/>
      <c r="D70" s="906"/>
      <c r="E70" s="906"/>
      <c r="F70" s="906"/>
      <c r="G70" s="906"/>
      <c r="H70" s="938" t="str">
        <f>項目一覧!$C$31</f>
        <v/>
      </c>
      <c r="I70" s="939"/>
      <c r="J70" s="938"/>
      <c r="K70" s="938"/>
      <c r="L70" s="938"/>
      <c r="M70" s="938"/>
      <c r="N70" s="938"/>
      <c r="O70" s="938"/>
      <c r="P70" s="938"/>
      <c r="Q70" s="938"/>
      <c r="R70" s="938"/>
      <c r="S70" s="938"/>
      <c r="T70" s="938"/>
      <c r="U70" s="938"/>
      <c r="V70" s="938"/>
      <c r="W70" s="938"/>
      <c r="X70" s="938"/>
      <c r="Y70" s="938"/>
      <c r="Z70" s="938"/>
      <c r="AA70" s="938"/>
      <c r="AB70" s="938"/>
    </row>
    <row r="71" spans="1:29" ht="18" customHeight="1">
      <c r="A71" s="945"/>
      <c r="B71" s="906" t="s">
        <v>405</v>
      </c>
      <c r="C71" s="906"/>
      <c r="D71" s="906"/>
      <c r="E71" s="906"/>
      <c r="F71" s="906"/>
      <c r="G71" s="906"/>
      <c r="H71" s="1707" t="str">
        <f>項目一覧!$C$32</f>
        <v/>
      </c>
      <c r="I71" s="1707"/>
      <c r="J71" s="1707"/>
      <c r="K71" s="1707"/>
      <c r="L71" s="1707"/>
      <c r="M71" s="1707"/>
      <c r="N71" s="1707"/>
      <c r="O71" s="1707"/>
      <c r="P71" s="1707"/>
      <c r="Q71" s="1707"/>
      <c r="R71" s="1707"/>
      <c r="S71" s="1707"/>
      <c r="T71" s="1707"/>
      <c r="U71" s="1707"/>
      <c r="V71" s="1707"/>
      <c r="W71" s="1707"/>
      <c r="X71" s="1707"/>
      <c r="Y71" s="1707"/>
      <c r="Z71" s="1707"/>
      <c r="AA71" s="1707"/>
      <c r="AB71" s="1707"/>
    </row>
    <row r="72" spans="1:29" ht="18" customHeight="1">
      <c r="A72" s="945"/>
      <c r="B72" s="906" t="s">
        <v>404</v>
      </c>
      <c r="C72" s="906"/>
      <c r="D72" s="906"/>
      <c r="E72" s="906"/>
      <c r="F72" s="906"/>
      <c r="G72" s="906"/>
      <c r="H72" s="938" t="str">
        <f>項目一覧!$C$33</f>
        <v/>
      </c>
      <c r="I72" s="939"/>
      <c r="J72" s="938"/>
      <c r="K72" s="938"/>
      <c r="L72" s="938"/>
      <c r="M72" s="938"/>
      <c r="N72" s="938"/>
      <c r="O72" s="938"/>
      <c r="P72" s="938"/>
      <c r="Q72" s="938"/>
      <c r="R72" s="938"/>
      <c r="S72" s="938"/>
      <c r="T72" s="938"/>
      <c r="U72" s="938"/>
      <c r="V72" s="938"/>
      <c r="W72" s="938"/>
      <c r="X72" s="938"/>
      <c r="Y72" s="938"/>
      <c r="Z72" s="938"/>
      <c r="AA72" s="938"/>
      <c r="AB72" s="938"/>
    </row>
    <row r="73" spans="1:29" ht="18" customHeight="1">
      <c r="A73" s="945"/>
      <c r="B73" s="902" t="s">
        <v>425</v>
      </c>
      <c r="C73" s="906"/>
      <c r="D73" s="906"/>
      <c r="E73" s="906"/>
      <c r="F73" s="906"/>
      <c r="G73" s="906"/>
      <c r="H73" s="938"/>
      <c r="I73" s="938"/>
      <c r="J73" s="1717" t="str">
        <f>項目一覧!$C$35</f>
        <v/>
      </c>
      <c r="K73" s="1717"/>
      <c r="L73" s="1717"/>
      <c r="M73" s="1717"/>
      <c r="N73" s="1717"/>
      <c r="O73" s="1717"/>
      <c r="P73" s="1717"/>
      <c r="Q73" s="1717"/>
      <c r="R73" s="1717"/>
      <c r="S73" s="1717"/>
      <c r="T73" s="1717"/>
      <c r="U73" s="1717"/>
      <c r="V73" s="1717"/>
      <c r="W73" s="1717"/>
      <c r="X73" s="1717"/>
      <c r="Y73" s="1717"/>
      <c r="Z73" s="1717"/>
      <c r="AA73" s="1717"/>
      <c r="AB73" s="947"/>
      <c r="AC73" s="1310"/>
    </row>
    <row r="74" spans="1:29" ht="18" customHeight="1">
      <c r="A74" s="945"/>
      <c r="B74" s="906"/>
      <c r="C74" s="906"/>
      <c r="D74" s="906"/>
      <c r="E74" s="906"/>
      <c r="F74" s="906"/>
      <c r="G74" s="906"/>
      <c r="H74" s="938"/>
      <c r="I74" s="938"/>
      <c r="J74" s="1717"/>
      <c r="K74" s="1717"/>
      <c r="L74" s="1717"/>
      <c r="M74" s="1717"/>
      <c r="N74" s="1717"/>
      <c r="O74" s="1717"/>
      <c r="P74" s="1717"/>
      <c r="Q74" s="1717"/>
      <c r="R74" s="1717"/>
      <c r="S74" s="1717"/>
      <c r="T74" s="1717"/>
      <c r="U74" s="1717"/>
      <c r="V74" s="1717"/>
      <c r="W74" s="1717"/>
      <c r="X74" s="1717"/>
      <c r="Y74" s="1717"/>
      <c r="Z74" s="1717"/>
      <c r="AA74" s="1717"/>
      <c r="AB74" s="947"/>
      <c r="AC74" s="1310"/>
    </row>
    <row r="75" spans="1:29" ht="16" customHeight="1">
      <c r="A75" s="936"/>
      <c r="B75" s="906" t="s">
        <v>426</v>
      </c>
      <c r="C75" s="906"/>
      <c r="D75" s="906"/>
      <c r="E75" s="906"/>
      <c r="F75" s="906"/>
      <c r="G75" s="906"/>
      <c r="H75" s="938"/>
      <c r="I75" s="938"/>
      <c r="J75" s="938"/>
      <c r="K75" s="938"/>
      <c r="L75" s="938"/>
      <c r="M75" s="938"/>
      <c r="N75" s="938"/>
      <c r="O75" s="938"/>
      <c r="P75" s="938"/>
      <c r="Q75" s="938"/>
      <c r="R75" s="938"/>
      <c r="S75" s="938"/>
      <c r="T75" s="938"/>
      <c r="U75" s="938"/>
      <c r="V75" s="938"/>
      <c r="W75" s="938"/>
      <c r="X75" s="938"/>
      <c r="Y75" s="938"/>
      <c r="Z75" s="938"/>
      <c r="AA75" s="938"/>
      <c r="AB75" s="939"/>
    </row>
    <row r="76" spans="1:29" ht="18" customHeight="1">
      <c r="A76" s="936"/>
      <c r="B76" s="906" t="s">
        <v>409</v>
      </c>
      <c r="C76" s="906"/>
      <c r="D76" s="906"/>
      <c r="E76" s="906"/>
      <c r="F76" s="906"/>
      <c r="G76" s="906"/>
      <c r="H76" s="944" t="str">
        <f>IF(項目一覧!$C$189=0,"","("&amp;項目一覧!$C$189&amp;") 建築士  （"&amp;項目一覧!$C$190&amp;"）登録　第　 "&amp;項目一覧!$C$191&amp;"　号")</f>
        <v>() 建築士  （）登録　第　 　号</v>
      </c>
      <c r="I76" s="939"/>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408</v>
      </c>
      <c r="C77" s="906"/>
      <c r="D77" s="906"/>
      <c r="E77" s="906"/>
      <c r="F77" s="906"/>
      <c r="G77" s="906"/>
      <c r="H77" s="938" t="str">
        <f>項目一覧!$C$192</f>
        <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45"/>
      <c r="B78" s="906" t="s">
        <v>407</v>
      </c>
      <c r="C78" s="906"/>
      <c r="D78" s="906"/>
      <c r="E78" s="906"/>
      <c r="F78" s="906"/>
      <c r="G78" s="906"/>
      <c r="H78" s="946" t="str">
        <f>IF(項目一覧!$C$194=0,"","("&amp;項目一覧!$C$194&amp;") 建築士事務所  （"&amp;項目一覧!$C$195&amp;"）知事登録　第　 "&amp;項目一覧!$C$196&amp;"　号")</f>
        <v>() 建築士事務所  （）知事登録　第　 　号</v>
      </c>
      <c r="I78" s="939"/>
      <c r="J78" s="939"/>
      <c r="K78" s="939"/>
      <c r="L78" s="939"/>
      <c r="M78" s="939"/>
      <c r="N78" s="939"/>
      <c r="O78" s="939"/>
      <c r="P78" s="939"/>
      <c r="Q78" s="939"/>
      <c r="R78" s="939"/>
      <c r="S78" s="939"/>
      <c r="T78" s="939"/>
      <c r="U78" s="939"/>
      <c r="V78" s="939"/>
      <c r="W78" s="939"/>
      <c r="X78" s="939"/>
      <c r="Y78" s="939"/>
      <c r="Z78" s="939"/>
      <c r="AA78" s="939"/>
      <c r="AB78" s="939"/>
    </row>
    <row r="79" spans="1:29" ht="18" customHeight="1">
      <c r="A79" s="945"/>
      <c r="B79" s="906"/>
      <c r="C79" s="906"/>
      <c r="D79" s="906"/>
      <c r="E79" s="906"/>
      <c r="F79" s="906"/>
      <c r="G79" s="906"/>
      <c r="H79" s="938" t="str">
        <f>項目一覧!$C$197</f>
        <v/>
      </c>
      <c r="I79" s="939"/>
      <c r="J79" s="938"/>
      <c r="K79" s="938"/>
      <c r="L79" s="938"/>
      <c r="M79" s="938"/>
      <c r="N79" s="938"/>
      <c r="O79" s="938"/>
      <c r="P79" s="938"/>
      <c r="Q79" s="938"/>
      <c r="R79" s="938"/>
      <c r="S79" s="938"/>
      <c r="T79" s="938"/>
      <c r="U79" s="938"/>
      <c r="V79" s="938"/>
      <c r="W79" s="938"/>
      <c r="X79" s="938"/>
      <c r="Y79" s="938"/>
      <c r="Z79" s="938"/>
      <c r="AA79" s="938"/>
      <c r="AB79" s="939"/>
    </row>
    <row r="80" spans="1:29" ht="18" customHeight="1">
      <c r="A80" s="945"/>
      <c r="B80" s="906" t="s">
        <v>406</v>
      </c>
      <c r="C80" s="906"/>
      <c r="D80" s="906"/>
      <c r="E80" s="906"/>
      <c r="F80" s="906"/>
      <c r="G80" s="906"/>
      <c r="H80" s="938" t="str">
        <f>項目一覧!$C$198</f>
        <v/>
      </c>
      <c r="I80" s="939"/>
      <c r="J80" s="938"/>
      <c r="K80" s="938"/>
      <c r="L80" s="938"/>
      <c r="M80" s="938"/>
      <c r="N80" s="938"/>
      <c r="O80" s="938"/>
      <c r="P80" s="938"/>
      <c r="Q80" s="938"/>
      <c r="R80" s="938"/>
      <c r="S80" s="938"/>
      <c r="T80" s="938"/>
      <c r="U80" s="938"/>
      <c r="V80" s="938"/>
      <c r="W80" s="938"/>
      <c r="X80" s="938"/>
      <c r="Y80" s="938"/>
      <c r="Z80" s="938"/>
      <c r="AA80" s="938"/>
      <c r="AB80" s="939"/>
    </row>
    <row r="81" spans="1:29" ht="18" customHeight="1">
      <c r="A81" s="945"/>
      <c r="B81" s="906" t="s">
        <v>405</v>
      </c>
      <c r="C81" s="906"/>
      <c r="D81" s="906"/>
      <c r="E81" s="906"/>
      <c r="F81" s="906"/>
      <c r="G81" s="906"/>
      <c r="H81" s="1707" t="str">
        <f>項目一覧!$C$199</f>
        <v/>
      </c>
      <c r="I81" s="1707"/>
      <c r="J81" s="1707"/>
      <c r="K81" s="1707"/>
      <c r="L81" s="1707"/>
      <c r="M81" s="1707"/>
      <c r="N81" s="1707"/>
      <c r="O81" s="1707"/>
      <c r="P81" s="1707"/>
      <c r="Q81" s="1707"/>
      <c r="R81" s="1707"/>
      <c r="S81" s="1707"/>
      <c r="T81" s="1707"/>
      <c r="U81" s="1707"/>
      <c r="V81" s="1707"/>
      <c r="W81" s="1707"/>
      <c r="X81" s="1707"/>
      <c r="Y81" s="1707"/>
      <c r="Z81" s="1707"/>
      <c r="AA81" s="1707"/>
      <c r="AB81" s="939"/>
    </row>
    <row r="82" spans="1:29" ht="18" customHeight="1">
      <c r="A82" s="945"/>
      <c r="B82" s="906" t="s">
        <v>404</v>
      </c>
      <c r="C82" s="906"/>
      <c r="D82" s="906"/>
      <c r="E82" s="906"/>
      <c r="F82" s="906"/>
      <c r="G82" s="906"/>
      <c r="H82" s="938" t="str">
        <f>項目一覧!$C$200</f>
        <v/>
      </c>
      <c r="I82" s="939"/>
      <c r="J82" s="938"/>
      <c r="K82" s="938"/>
      <c r="L82" s="938"/>
      <c r="M82" s="938"/>
      <c r="N82" s="938"/>
      <c r="O82" s="938"/>
      <c r="P82" s="938"/>
      <c r="Q82" s="938"/>
      <c r="R82" s="938"/>
      <c r="S82" s="938"/>
      <c r="T82" s="938"/>
      <c r="U82" s="938"/>
      <c r="V82" s="938"/>
      <c r="W82" s="938"/>
      <c r="X82" s="938"/>
      <c r="Y82" s="938"/>
      <c r="Z82" s="938"/>
      <c r="AA82" s="938"/>
      <c r="AB82" s="939"/>
    </row>
    <row r="83" spans="1:29" ht="18" customHeight="1">
      <c r="A83" s="945"/>
      <c r="B83" s="902" t="s">
        <v>425</v>
      </c>
      <c r="C83" s="906"/>
      <c r="D83" s="906"/>
      <c r="E83" s="906"/>
      <c r="F83" s="906"/>
      <c r="G83" s="906"/>
      <c r="H83" s="938"/>
      <c r="I83" s="938"/>
      <c r="J83" s="1717" t="str">
        <f>項目一覧!$C$202</f>
        <v/>
      </c>
      <c r="K83" s="1717"/>
      <c r="L83" s="1717"/>
      <c r="M83" s="1717"/>
      <c r="N83" s="1717"/>
      <c r="O83" s="1717"/>
      <c r="P83" s="1717"/>
      <c r="Q83" s="1717"/>
      <c r="R83" s="1717"/>
      <c r="S83" s="1717"/>
      <c r="T83" s="1717"/>
      <c r="U83" s="1717"/>
      <c r="V83" s="1717"/>
      <c r="W83" s="1717"/>
      <c r="X83" s="1717"/>
      <c r="Y83" s="1717"/>
      <c r="Z83" s="1717"/>
      <c r="AA83" s="1717"/>
      <c r="AB83" s="948"/>
      <c r="AC83" s="1310"/>
    </row>
    <row r="84" spans="1:29" ht="18" customHeight="1">
      <c r="A84" s="936"/>
      <c r="B84" s="906"/>
      <c r="C84" s="906"/>
      <c r="D84" s="906"/>
      <c r="E84" s="906"/>
      <c r="F84" s="906"/>
      <c r="G84" s="906"/>
      <c r="H84" s="938"/>
      <c r="I84" s="938"/>
      <c r="J84" s="1717"/>
      <c r="K84" s="1717"/>
      <c r="L84" s="1717"/>
      <c r="M84" s="1717"/>
      <c r="N84" s="1717"/>
      <c r="O84" s="1717"/>
      <c r="P84" s="1717"/>
      <c r="Q84" s="1717"/>
      <c r="R84" s="1717"/>
      <c r="S84" s="1717"/>
      <c r="T84" s="1717"/>
      <c r="U84" s="1717"/>
      <c r="V84" s="1717"/>
      <c r="W84" s="1717"/>
      <c r="X84" s="1717"/>
      <c r="Y84" s="1717"/>
      <c r="Z84" s="1717"/>
      <c r="AA84" s="1717"/>
      <c r="AB84" s="948"/>
      <c r="AC84" s="1310"/>
    </row>
    <row r="85" spans="1:29" ht="18" customHeight="1">
      <c r="A85" s="936"/>
      <c r="B85" s="906" t="s">
        <v>409</v>
      </c>
      <c r="C85" s="906"/>
      <c r="D85" s="906"/>
      <c r="E85" s="906"/>
      <c r="F85" s="906"/>
      <c r="G85" s="906"/>
      <c r="H85" s="944" t="str">
        <f>IF(項目一覧!$C$203=0,"","("&amp;項目一覧!$C$203&amp;") 建築士  （"&amp;項目一覧!$C$204&amp;"）登録　第　 "&amp;項目一覧!$C$205&amp;"　号")</f>
        <v>() 建築士  （）登録　第　 　号</v>
      </c>
      <c r="I85" s="939"/>
      <c r="J85" s="938"/>
      <c r="K85" s="938"/>
      <c r="L85" s="938"/>
      <c r="M85" s="938"/>
      <c r="N85" s="938"/>
      <c r="O85" s="938"/>
      <c r="P85" s="938"/>
      <c r="Q85" s="938"/>
      <c r="R85" s="938"/>
      <c r="S85" s="938"/>
      <c r="T85" s="938"/>
      <c r="U85" s="938"/>
      <c r="V85" s="938"/>
      <c r="W85" s="938"/>
      <c r="X85" s="938"/>
      <c r="Y85" s="938"/>
      <c r="Z85" s="938"/>
      <c r="AA85" s="938"/>
    </row>
    <row r="86" spans="1:29" ht="18" customHeight="1">
      <c r="A86" s="936"/>
      <c r="B86" s="906" t="s">
        <v>408</v>
      </c>
      <c r="C86" s="906"/>
      <c r="D86" s="906"/>
      <c r="E86" s="906"/>
      <c r="F86" s="906"/>
      <c r="G86" s="906"/>
      <c r="H86" s="938" t="str">
        <f>項目一覧!$C$206</f>
        <v/>
      </c>
      <c r="I86" s="939"/>
      <c r="J86" s="938"/>
      <c r="K86" s="938"/>
      <c r="L86" s="938"/>
      <c r="M86" s="938"/>
      <c r="N86" s="938"/>
      <c r="O86" s="938"/>
      <c r="P86" s="938"/>
      <c r="Q86" s="938"/>
      <c r="R86" s="938"/>
      <c r="S86" s="938"/>
      <c r="T86" s="938"/>
      <c r="U86" s="938"/>
      <c r="V86" s="938"/>
      <c r="W86" s="938"/>
      <c r="X86" s="938"/>
      <c r="Y86" s="938"/>
      <c r="Z86" s="938"/>
      <c r="AA86" s="938"/>
    </row>
    <row r="87" spans="1:29" ht="18" customHeight="1">
      <c r="A87" s="945"/>
      <c r="B87" s="906" t="s">
        <v>407</v>
      </c>
      <c r="C87" s="906"/>
      <c r="D87" s="906"/>
      <c r="E87" s="906"/>
      <c r="F87" s="906"/>
      <c r="G87" s="906"/>
      <c r="H87" s="946" t="str">
        <f>IF(項目一覧!$C$208=0,"","("&amp;項目一覧!$C$208&amp;") 建築士事務所  （"&amp;項目一覧!$C$209&amp;"）知事登録　第　 "&amp;項目一覧!$C$210&amp;"　号")</f>
        <v>() 建築士事務所  （）知事登録　第　 　号</v>
      </c>
      <c r="I87" s="939"/>
      <c r="J87" s="939"/>
      <c r="K87" s="939"/>
      <c r="L87" s="939"/>
      <c r="M87" s="939"/>
      <c r="N87" s="939"/>
      <c r="O87" s="939"/>
      <c r="P87" s="939"/>
      <c r="Q87" s="939"/>
      <c r="R87" s="939"/>
      <c r="S87" s="939"/>
      <c r="T87" s="939"/>
      <c r="U87" s="939"/>
      <c r="V87" s="939"/>
      <c r="W87" s="939"/>
      <c r="X87" s="939"/>
      <c r="Y87" s="939"/>
      <c r="Z87" s="939"/>
      <c r="AA87" s="939"/>
    </row>
    <row r="88" spans="1:29" ht="18" customHeight="1">
      <c r="A88" s="945"/>
      <c r="B88" s="906"/>
      <c r="C88" s="906"/>
      <c r="D88" s="906"/>
      <c r="E88" s="906"/>
      <c r="F88" s="906"/>
      <c r="G88" s="906"/>
      <c r="H88" s="938" t="str">
        <f>項目一覧!$C$211</f>
        <v/>
      </c>
      <c r="I88" s="939"/>
      <c r="J88" s="938"/>
      <c r="K88" s="938"/>
      <c r="L88" s="938"/>
      <c r="M88" s="938"/>
      <c r="N88" s="938"/>
      <c r="O88" s="938"/>
      <c r="P88" s="938"/>
      <c r="Q88" s="938"/>
      <c r="R88" s="938"/>
      <c r="S88" s="938"/>
      <c r="T88" s="938"/>
      <c r="U88" s="938"/>
      <c r="V88" s="938"/>
      <c r="W88" s="938"/>
      <c r="X88" s="938"/>
      <c r="Y88" s="938"/>
      <c r="Z88" s="938"/>
      <c r="AA88" s="938"/>
    </row>
    <row r="89" spans="1:29" ht="18" customHeight="1">
      <c r="A89" s="945"/>
      <c r="B89" s="906" t="s">
        <v>406</v>
      </c>
      <c r="C89" s="906"/>
      <c r="D89" s="906"/>
      <c r="E89" s="906"/>
      <c r="F89" s="906"/>
      <c r="G89" s="906"/>
      <c r="H89" s="938" t="str">
        <f>項目一覧!$C$212</f>
        <v/>
      </c>
      <c r="I89" s="939"/>
      <c r="J89" s="938"/>
      <c r="K89" s="938"/>
      <c r="L89" s="938"/>
      <c r="M89" s="938"/>
      <c r="N89" s="938"/>
      <c r="O89" s="938"/>
      <c r="P89" s="938"/>
      <c r="Q89" s="938"/>
      <c r="R89" s="938"/>
      <c r="S89" s="938"/>
      <c r="T89" s="938"/>
      <c r="U89" s="938"/>
      <c r="V89" s="938"/>
      <c r="W89" s="938"/>
      <c r="X89" s="938"/>
      <c r="Y89" s="938"/>
      <c r="Z89" s="938"/>
      <c r="AA89" s="938"/>
    </row>
    <row r="90" spans="1:29" ht="18" customHeight="1">
      <c r="A90" s="945"/>
      <c r="B90" s="906" t="s">
        <v>405</v>
      </c>
      <c r="C90" s="906"/>
      <c r="D90" s="906"/>
      <c r="E90" s="906"/>
      <c r="F90" s="906"/>
      <c r="G90" s="906"/>
      <c r="H90" s="1707" t="str">
        <f>項目一覧!$C$213</f>
        <v/>
      </c>
      <c r="I90" s="1707"/>
      <c r="J90" s="1707"/>
      <c r="K90" s="1707"/>
      <c r="L90" s="1707"/>
      <c r="M90" s="1707"/>
      <c r="N90" s="1707"/>
      <c r="O90" s="1707"/>
      <c r="P90" s="1707"/>
      <c r="Q90" s="1707"/>
      <c r="R90" s="1707"/>
      <c r="S90" s="1707"/>
      <c r="T90" s="1707"/>
      <c r="U90" s="1707"/>
      <c r="V90" s="1707"/>
      <c r="W90" s="1707"/>
      <c r="X90" s="1707"/>
      <c r="Y90" s="1707"/>
      <c r="Z90" s="1707"/>
      <c r="AA90" s="1707"/>
    </row>
    <row r="91" spans="1:29" ht="18" customHeight="1">
      <c r="A91" s="945"/>
      <c r="B91" s="906" t="s">
        <v>404</v>
      </c>
      <c r="C91" s="906"/>
      <c r="D91" s="906"/>
      <c r="E91" s="906"/>
      <c r="F91" s="906"/>
      <c r="G91" s="906"/>
      <c r="H91" s="938" t="str">
        <f>項目一覧!$C$214</f>
        <v/>
      </c>
      <c r="I91" s="939"/>
      <c r="J91" s="938"/>
      <c r="K91" s="938"/>
      <c r="L91" s="938"/>
      <c r="M91" s="938"/>
      <c r="N91" s="938"/>
      <c r="O91" s="938"/>
      <c r="P91" s="938"/>
      <c r="Q91" s="938"/>
      <c r="R91" s="938"/>
      <c r="S91" s="938"/>
      <c r="T91" s="938"/>
      <c r="U91" s="938"/>
      <c r="V91" s="938"/>
      <c r="W91" s="938"/>
      <c r="X91" s="938"/>
      <c r="Y91" s="938"/>
      <c r="Z91" s="938"/>
      <c r="AA91" s="938"/>
    </row>
    <row r="92" spans="1:29" ht="18" customHeight="1">
      <c r="A92" s="945"/>
      <c r="B92" s="902" t="s">
        <v>425</v>
      </c>
      <c r="C92" s="906"/>
      <c r="D92" s="906"/>
      <c r="E92" s="906"/>
      <c r="F92" s="906"/>
      <c r="G92" s="906"/>
      <c r="H92" s="938"/>
      <c r="I92" s="938"/>
      <c r="J92" s="1717" t="str">
        <f>項目一覧!$C$216</f>
        <v/>
      </c>
      <c r="K92" s="1717"/>
      <c r="L92" s="1717"/>
      <c r="M92" s="1717"/>
      <c r="N92" s="1717"/>
      <c r="O92" s="1717"/>
      <c r="P92" s="1717"/>
      <c r="Q92" s="1717"/>
      <c r="R92" s="1717"/>
      <c r="S92" s="1717"/>
      <c r="T92" s="1717"/>
      <c r="U92" s="1717"/>
      <c r="V92" s="1717"/>
      <c r="W92" s="1717"/>
      <c r="X92" s="1717"/>
      <c r="Y92" s="1717"/>
      <c r="Z92" s="1717"/>
      <c r="AA92" s="1717"/>
      <c r="AB92" s="948"/>
      <c r="AC92" s="1310"/>
    </row>
    <row r="93" spans="1:29" ht="18" customHeight="1">
      <c r="A93" s="936"/>
      <c r="B93" s="906"/>
      <c r="C93" s="906"/>
      <c r="D93" s="906"/>
      <c r="E93" s="906"/>
      <c r="F93" s="906"/>
      <c r="G93" s="906"/>
      <c r="H93" s="938"/>
      <c r="I93" s="938"/>
      <c r="J93" s="1717"/>
      <c r="K93" s="1717"/>
      <c r="L93" s="1717"/>
      <c r="M93" s="1717"/>
      <c r="N93" s="1717"/>
      <c r="O93" s="1717"/>
      <c r="P93" s="1717"/>
      <c r="Q93" s="1717"/>
      <c r="R93" s="1717"/>
      <c r="S93" s="1717"/>
      <c r="T93" s="1717"/>
      <c r="U93" s="1717"/>
      <c r="V93" s="1717"/>
      <c r="W93" s="1717"/>
      <c r="X93" s="1717"/>
      <c r="Y93" s="1717"/>
      <c r="Z93" s="1717"/>
      <c r="AA93" s="1717"/>
      <c r="AB93" s="948"/>
      <c r="AC93" s="1310"/>
    </row>
    <row r="94" spans="1:29" ht="18" customHeight="1">
      <c r="A94" s="936"/>
      <c r="B94" s="906" t="s">
        <v>409</v>
      </c>
      <c r="C94" s="906"/>
      <c r="D94" s="906"/>
      <c r="E94" s="906"/>
      <c r="F94" s="906"/>
      <c r="G94" s="906"/>
      <c r="H94" s="944" t="str">
        <f>IF(項目一覧!$C$217=0,"","("&amp;項目一覧!$C$217&amp;") 建築士  （"&amp;項目一覧!$C$218&amp;"）登録　第　 "&amp;項目一覧!$C$219&amp;"　号")</f>
        <v>() 建築士  （）登録　第　 　号</v>
      </c>
      <c r="I94" s="939"/>
      <c r="J94" s="938"/>
      <c r="K94" s="938"/>
      <c r="L94" s="938"/>
      <c r="M94" s="938"/>
      <c r="N94" s="938"/>
      <c r="O94" s="938"/>
      <c r="P94" s="938"/>
      <c r="Q94" s="938"/>
      <c r="R94" s="938"/>
      <c r="S94" s="938"/>
      <c r="T94" s="938"/>
      <c r="U94" s="938"/>
      <c r="V94" s="938"/>
      <c r="W94" s="938"/>
      <c r="X94" s="938"/>
      <c r="Y94" s="938"/>
      <c r="Z94" s="938"/>
      <c r="AA94" s="938"/>
    </row>
    <row r="95" spans="1:29" ht="18" customHeight="1">
      <c r="A95" s="936"/>
      <c r="B95" s="906" t="s">
        <v>408</v>
      </c>
      <c r="C95" s="906"/>
      <c r="D95" s="906"/>
      <c r="E95" s="906"/>
      <c r="F95" s="906"/>
      <c r="G95" s="906"/>
      <c r="H95" s="938" t="str">
        <f>項目一覧!$C$220</f>
        <v/>
      </c>
      <c r="I95" s="939"/>
      <c r="J95" s="938"/>
      <c r="K95" s="938"/>
      <c r="L95" s="938"/>
      <c r="M95" s="938"/>
      <c r="N95" s="938"/>
      <c r="O95" s="938"/>
      <c r="P95" s="938"/>
      <c r="Q95" s="938"/>
      <c r="R95" s="938"/>
      <c r="S95" s="938"/>
      <c r="T95" s="938"/>
      <c r="U95" s="938"/>
      <c r="V95" s="938"/>
      <c r="W95" s="938"/>
      <c r="X95" s="938"/>
      <c r="Y95" s="938"/>
      <c r="Z95" s="938"/>
      <c r="AA95" s="938"/>
    </row>
    <row r="96" spans="1:29" ht="18" customHeight="1">
      <c r="A96" s="945"/>
      <c r="B96" s="906" t="s">
        <v>407</v>
      </c>
      <c r="C96" s="906"/>
      <c r="D96" s="906"/>
      <c r="E96" s="906"/>
      <c r="F96" s="906"/>
      <c r="G96" s="906"/>
      <c r="H96" s="946" t="str">
        <f>IF(項目一覧!$C$222=0,"","("&amp;項目一覧!$C$222&amp;") 建築士事務所  （"&amp;項目一覧!$C$223&amp;"）知事登録　第　 "&amp;項目一覧!$C$224&amp;"　号")</f>
        <v>() 建築士事務所  （）知事登録　第　 　号</v>
      </c>
      <c r="I96" s="939"/>
      <c r="J96" s="939"/>
      <c r="K96" s="939"/>
      <c r="L96" s="939"/>
      <c r="M96" s="939"/>
      <c r="N96" s="939"/>
      <c r="O96" s="939"/>
      <c r="P96" s="939"/>
      <c r="Q96" s="939"/>
      <c r="R96" s="939"/>
      <c r="S96" s="939"/>
      <c r="T96" s="939"/>
      <c r="U96" s="939"/>
      <c r="V96" s="939"/>
      <c r="W96" s="939"/>
      <c r="X96" s="939"/>
      <c r="Y96" s="939"/>
      <c r="Z96" s="939"/>
      <c r="AA96" s="939"/>
    </row>
    <row r="97" spans="1:30" ht="18" customHeight="1">
      <c r="A97" s="945"/>
      <c r="B97" s="906"/>
      <c r="C97" s="906"/>
      <c r="D97" s="906"/>
      <c r="E97" s="906"/>
      <c r="F97" s="906"/>
      <c r="G97" s="906"/>
      <c r="H97" s="938" t="str">
        <f>項目一覧!$C$225</f>
        <v/>
      </c>
      <c r="I97" s="939"/>
      <c r="J97" s="938"/>
      <c r="K97" s="938"/>
      <c r="L97" s="938"/>
      <c r="M97" s="938"/>
      <c r="N97" s="938"/>
      <c r="O97" s="938"/>
      <c r="P97" s="938"/>
      <c r="Q97" s="938"/>
      <c r="R97" s="938"/>
      <c r="S97" s="938"/>
      <c r="T97" s="938"/>
      <c r="U97" s="938"/>
      <c r="V97" s="938"/>
      <c r="W97" s="938"/>
      <c r="X97" s="938"/>
      <c r="Y97" s="938"/>
      <c r="Z97" s="938"/>
      <c r="AA97" s="938"/>
    </row>
    <row r="98" spans="1:30" ht="18" customHeight="1">
      <c r="A98" s="945"/>
      <c r="B98" s="906" t="s">
        <v>406</v>
      </c>
      <c r="C98" s="906"/>
      <c r="D98" s="906"/>
      <c r="E98" s="906"/>
      <c r="F98" s="906"/>
      <c r="G98" s="906"/>
      <c r="H98" s="938" t="str">
        <f>項目一覧!$C$226</f>
        <v/>
      </c>
      <c r="I98" s="939"/>
      <c r="J98" s="938"/>
      <c r="K98" s="938"/>
      <c r="L98" s="938"/>
      <c r="M98" s="938"/>
      <c r="N98" s="938"/>
      <c r="O98" s="938"/>
      <c r="P98" s="938"/>
      <c r="Q98" s="938"/>
      <c r="R98" s="938"/>
      <c r="S98" s="938"/>
      <c r="T98" s="938"/>
      <c r="U98" s="938"/>
      <c r="V98" s="938"/>
      <c r="W98" s="938"/>
      <c r="X98" s="938"/>
      <c r="Y98" s="938"/>
      <c r="Z98" s="938"/>
      <c r="AA98" s="938"/>
    </row>
    <row r="99" spans="1:30" ht="18" customHeight="1">
      <c r="A99" s="945"/>
      <c r="B99" s="906" t="s">
        <v>405</v>
      </c>
      <c r="C99" s="906"/>
      <c r="D99" s="906"/>
      <c r="E99" s="906"/>
      <c r="F99" s="906"/>
      <c r="G99" s="906"/>
      <c r="H99" s="1707" t="str">
        <f>項目一覧!$C$227</f>
        <v/>
      </c>
      <c r="I99" s="1707"/>
      <c r="J99" s="1707"/>
      <c r="K99" s="1707"/>
      <c r="L99" s="1707"/>
      <c r="M99" s="1707"/>
      <c r="N99" s="1707"/>
      <c r="O99" s="1707"/>
      <c r="P99" s="1707"/>
      <c r="Q99" s="1707"/>
      <c r="R99" s="1707"/>
      <c r="S99" s="1707"/>
      <c r="T99" s="1707"/>
      <c r="U99" s="1707"/>
      <c r="V99" s="1707"/>
      <c r="W99" s="1707"/>
      <c r="X99" s="1707"/>
      <c r="Y99" s="1707"/>
      <c r="Z99" s="1707"/>
      <c r="AA99" s="1707"/>
    </row>
    <row r="100" spans="1:30" ht="18" customHeight="1">
      <c r="A100" s="945"/>
      <c r="B100" s="906" t="s">
        <v>404</v>
      </c>
      <c r="C100" s="906"/>
      <c r="D100" s="906"/>
      <c r="E100" s="906"/>
      <c r="F100" s="906"/>
      <c r="G100" s="906"/>
      <c r="H100" s="938" t="str">
        <f>項目一覧!$C$228</f>
        <v/>
      </c>
      <c r="I100" s="939"/>
      <c r="J100" s="938"/>
      <c r="K100" s="938"/>
      <c r="L100" s="938"/>
      <c r="M100" s="938"/>
      <c r="N100" s="938"/>
      <c r="O100" s="938"/>
      <c r="P100" s="938"/>
      <c r="Q100" s="938"/>
      <c r="R100" s="938"/>
      <c r="S100" s="938"/>
      <c r="T100" s="938"/>
      <c r="U100" s="938"/>
      <c r="V100" s="938"/>
      <c r="W100" s="938"/>
      <c r="X100" s="938"/>
      <c r="Y100" s="938"/>
      <c r="Z100" s="938"/>
      <c r="AA100" s="938"/>
    </row>
    <row r="101" spans="1:30" ht="18" customHeight="1">
      <c r="A101" s="945"/>
      <c r="B101" s="902" t="s">
        <v>425</v>
      </c>
      <c r="C101" s="906"/>
      <c r="D101" s="906"/>
      <c r="E101" s="906"/>
      <c r="F101" s="906"/>
      <c r="G101" s="906"/>
      <c r="H101" s="938"/>
      <c r="I101" s="938"/>
      <c r="J101" s="1717" t="str">
        <f>項目一覧!$C$230</f>
        <v/>
      </c>
      <c r="K101" s="1717"/>
      <c r="L101" s="1717"/>
      <c r="M101" s="1717"/>
      <c r="N101" s="1717"/>
      <c r="O101" s="1717"/>
      <c r="P101" s="1717"/>
      <c r="Q101" s="1717"/>
      <c r="R101" s="1717"/>
      <c r="S101" s="1717"/>
      <c r="T101" s="1717"/>
      <c r="U101" s="1717"/>
      <c r="V101" s="1717"/>
      <c r="W101" s="1717"/>
      <c r="X101" s="1717"/>
      <c r="Y101" s="1717"/>
      <c r="Z101" s="1717"/>
      <c r="AA101" s="1717"/>
      <c r="AB101" s="948"/>
      <c r="AC101" s="1310"/>
      <c r="AD101" s="948"/>
    </row>
    <row r="102" spans="1:30" ht="18" customHeight="1">
      <c r="A102" s="945"/>
      <c r="B102" s="902"/>
      <c r="C102" s="906"/>
      <c r="D102" s="906"/>
      <c r="E102" s="906"/>
      <c r="F102" s="906"/>
      <c r="G102" s="906"/>
      <c r="H102" s="938"/>
      <c r="I102" s="938"/>
      <c r="J102" s="1717"/>
      <c r="K102" s="1717"/>
      <c r="L102" s="1717"/>
      <c r="M102" s="1717"/>
      <c r="N102" s="1717"/>
      <c r="O102" s="1717"/>
      <c r="P102" s="1717"/>
      <c r="Q102" s="1717"/>
      <c r="R102" s="1717"/>
      <c r="S102" s="1717"/>
      <c r="T102" s="1717"/>
      <c r="U102" s="1717"/>
      <c r="V102" s="1717"/>
      <c r="W102" s="1717"/>
      <c r="X102" s="1717"/>
      <c r="Y102" s="1717"/>
      <c r="Z102" s="1717"/>
      <c r="AA102" s="1717"/>
      <c r="AB102" s="948"/>
      <c r="AC102" s="1310"/>
      <c r="AD102" s="948"/>
    </row>
    <row r="103" spans="1:30" ht="18" customHeight="1">
      <c r="A103" s="945"/>
      <c r="B103" s="906" t="s">
        <v>224</v>
      </c>
      <c r="C103" s="906"/>
      <c r="D103" s="906"/>
      <c r="E103" s="906"/>
      <c r="F103" s="906"/>
      <c r="G103" s="906"/>
      <c r="H103" s="949"/>
      <c r="I103" s="949"/>
      <c r="J103" s="949"/>
      <c r="K103" s="949"/>
      <c r="L103" s="949"/>
      <c r="M103" s="949"/>
      <c r="N103" s="949"/>
      <c r="O103" s="949"/>
      <c r="P103" s="949"/>
      <c r="Q103" s="949"/>
      <c r="R103" s="949"/>
      <c r="S103" s="949"/>
      <c r="T103" s="949"/>
      <c r="U103" s="949"/>
      <c r="V103" s="949"/>
      <c r="W103" s="949"/>
      <c r="X103" s="949"/>
      <c r="Y103" s="949"/>
      <c r="Z103" s="949"/>
      <c r="AA103" s="949"/>
    </row>
    <row r="104" spans="1:30" ht="18" customHeight="1">
      <c r="A104" s="945"/>
      <c r="B104" s="906" t="s">
        <v>223</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row>
    <row r="105" spans="1:30" ht="18" customHeight="1">
      <c r="A105" s="945"/>
      <c r="B105" s="936" t="str">
        <f>IF(項目一覧!$D$316=TRUE,"■","□")</f>
        <v>□</v>
      </c>
      <c r="C105" s="906" t="s">
        <v>424</v>
      </c>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row>
    <row r="106" spans="1:30" ht="18" customHeight="1">
      <c r="A106" s="945"/>
      <c r="B106" s="945"/>
      <c r="C106" s="906" t="s">
        <v>401</v>
      </c>
      <c r="D106" s="906"/>
      <c r="E106" s="906"/>
      <c r="F106" s="906"/>
      <c r="G106" s="906"/>
      <c r="H106" s="938" t="str">
        <f>項目一覧!$C$317</f>
        <v/>
      </c>
      <c r="I106" s="949"/>
      <c r="J106" s="949"/>
      <c r="K106" s="949"/>
      <c r="L106" s="949"/>
      <c r="M106" s="949"/>
      <c r="N106" s="949"/>
      <c r="O106" s="949"/>
      <c r="P106" s="949"/>
      <c r="Q106" s="949"/>
      <c r="R106" s="949"/>
      <c r="S106" s="949"/>
      <c r="T106" s="949"/>
      <c r="U106" s="949"/>
      <c r="V106" s="949"/>
      <c r="W106" s="949"/>
      <c r="X106" s="949"/>
      <c r="Y106" s="949"/>
      <c r="Z106" s="949"/>
      <c r="AA106" s="949"/>
    </row>
    <row r="107" spans="1:30" ht="18" customHeight="1">
      <c r="A107" s="945"/>
      <c r="B107" s="945"/>
      <c r="C107" s="906" t="s">
        <v>419</v>
      </c>
      <c r="D107" s="906"/>
      <c r="E107" s="906"/>
      <c r="F107" s="906" t="s">
        <v>422</v>
      </c>
      <c r="G107" s="906"/>
      <c r="H107" s="906"/>
      <c r="I107" s="949"/>
      <c r="J107" s="949"/>
      <c r="K107" s="949"/>
      <c r="L107" s="953"/>
      <c r="M107" s="938" t="str">
        <f>項目一覧!$C$318</f>
        <v/>
      </c>
      <c r="N107" s="906"/>
      <c r="O107" s="949" t="s">
        <v>111</v>
      </c>
      <c r="P107" s="949"/>
      <c r="Q107" s="949"/>
      <c r="R107" s="949"/>
      <c r="S107" s="949"/>
      <c r="T107" s="949"/>
      <c r="U107" s="949"/>
      <c r="V107" s="949"/>
      <c r="W107" s="949"/>
      <c r="X107" s="949"/>
      <c r="Y107" s="949"/>
      <c r="Z107" s="949"/>
    </row>
    <row r="108" spans="1:30" ht="18" customHeight="1">
      <c r="A108" s="945"/>
      <c r="B108" s="936" t="str">
        <f>IF(項目一覧!$D$319=TRUE,"■","□")</f>
        <v>□</v>
      </c>
      <c r="C108" s="906" t="s">
        <v>423</v>
      </c>
      <c r="D108" s="906"/>
      <c r="E108" s="906"/>
      <c r="F108" s="906"/>
      <c r="G108" s="906"/>
      <c r="H108" s="949"/>
      <c r="I108" s="949"/>
      <c r="J108" s="949"/>
      <c r="K108" s="949"/>
      <c r="L108" s="949"/>
      <c r="M108" s="949"/>
      <c r="N108" s="949"/>
      <c r="O108" s="949"/>
      <c r="P108" s="949"/>
      <c r="Q108" s="949"/>
      <c r="R108" s="949"/>
      <c r="S108" s="949"/>
      <c r="T108" s="949"/>
      <c r="U108" s="949"/>
      <c r="V108" s="949"/>
      <c r="W108" s="949"/>
      <c r="X108" s="949"/>
      <c r="Y108" s="949"/>
    </row>
    <row r="109" spans="1:30" ht="18" customHeight="1">
      <c r="A109" s="945"/>
      <c r="B109" s="945"/>
      <c r="C109" s="906" t="s">
        <v>401</v>
      </c>
      <c r="D109" s="906"/>
      <c r="E109" s="906"/>
      <c r="F109" s="906"/>
      <c r="G109" s="906"/>
      <c r="H109" s="938" t="str">
        <f>項目一覧!$C$320</f>
        <v/>
      </c>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419</v>
      </c>
      <c r="D110" s="906"/>
      <c r="E110" s="906"/>
      <c r="F110" s="906" t="s">
        <v>422</v>
      </c>
      <c r="G110" s="906"/>
      <c r="H110" s="906"/>
      <c r="I110" s="949"/>
      <c r="J110" s="949"/>
      <c r="K110" s="949"/>
      <c r="L110" s="953"/>
      <c r="M110" s="938" t="str">
        <f>項目一覧!$C$321</f>
        <v/>
      </c>
      <c r="N110" s="906"/>
      <c r="O110" s="949" t="s">
        <v>111</v>
      </c>
      <c r="P110" s="949"/>
      <c r="Q110" s="949"/>
      <c r="R110" s="949"/>
      <c r="S110" s="949"/>
      <c r="T110" s="949"/>
      <c r="U110" s="949"/>
      <c r="V110" s="949"/>
      <c r="W110" s="949"/>
      <c r="X110" s="949"/>
      <c r="Y110" s="949"/>
      <c r="Z110" s="949"/>
    </row>
    <row r="111" spans="1:30" ht="17.149999999999999" customHeight="1">
      <c r="A111" s="945"/>
      <c r="B111" s="936" t="s">
        <v>2219</v>
      </c>
      <c r="C111" s="906" t="s">
        <v>421</v>
      </c>
      <c r="D111" s="906"/>
      <c r="E111" s="906"/>
      <c r="F111" s="906"/>
      <c r="G111" s="906"/>
      <c r="H111" s="949"/>
      <c r="I111" s="949"/>
      <c r="J111" s="949"/>
      <c r="K111" s="949"/>
      <c r="L111" s="949"/>
      <c r="M111" s="949"/>
      <c r="N111" s="949"/>
      <c r="O111" s="949"/>
      <c r="P111" s="949"/>
      <c r="Q111" s="949"/>
      <c r="R111" s="949"/>
      <c r="S111" s="949"/>
      <c r="T111" s="949"/>
      <c r="U111" s="949"/>
      <c r="V111" s="949"/>
      <c r="W111" s="949"/>
      <c r="X111" s="949"/>
      <c r="Y111" s="949"/>
    </row>
    <row r="112" spans="1:30" ht="17.149999999999999" customHeight="1">
      <c r="A112" s="945"/>
      <c r="B112" s="945"/>
      <c r="C112" s="906" t="s">
        <v>401</v>
      </c>
      <c r="D112" s="906"/>
      <c r="E112" s="906"/>
      <c r="F112" s="906"/>
      <c r="G112" s="906"/>
      <c r="H112" s="906"/>
      <c r="I112" s="949"/>
      <c r="J112" s="949"/>
      <c r="K112" s="949"/>
      <c r="L112" s="949"/>
      <c r="M112" s="949"/>
      <c r="N112" s="949"/>
      <c r="O112" s="949"/>
      <c r="P112" s="949"/>
      <c r="Q112" s="949"/>
      <c r="R112" s="949"/>
      <c r="S112" s="949"/>
      <c r="T112" s="949"/>
      <c r="U112" s="949"/>
      <c r="V112" s="949"/>
      <c r="W112" s="949"/>
      <c r="X112" s="949"/>
      <c r="Y112" s="949"/>
    </row>
    <row r="113" spans="1:28" ht="17.149999999999999" customHeight="1">
      <c r="A113" s="945"/>
      <c r="B113" s="945"/>
      <c r="C113" s="906" t="s">
        <v>419</v>
      </c>
      <c r="D113" s="906"/>
      <c r="E113" s="906"/>
      <c r="F113" s="906" t="s">
        <v>418</v>
      </c>
      <c r="G113" s="906"/>
      <c r="H113" s="906"/>
      <c r="I113" s="949"/>
      <c r="J113" s="949"/>
      <c r="K113" s="949"/>
      <c r="L113" s="949"/>
      <c r="M113" s="950"/>
      <c r="N113" s="906"/>
      <c r="O113" s="949" t="s">
        <v>111</v>
      </c>
      <c r="P113" s="949"/>
      <c r="Q113" s="949"/>
      <c r="R113" s="949"/>
      <c r="S113" s="949"/>
      <c r="T113" s="949"/>
      <c r="U113" s="949"/>
      <c r="V113" s="949"/>
      <c r="W113" s="949"/>
      <c r="X113" s="949"/>
      <c r="Y113" s="949"/>
      <c r="Z113" s="949"/>
    </row>
    <row r="114" spans="1:28" ht="17.149999999999999" customHeight="1">
      <c r="A114" s="945"/>
      <c r="B114" s="945"/>
      <c r="C114" s="906" t="s">
        <v>401</v>
      </c>
      <c r="D114" s="906"/>
      <c r="E114" s="906"/>
      <c r="F114" s="906"/>
      <c r="G114" s="906"/>
      <c r="H114" s="906"/>
      <c r="I114" s="949"/>
      <c r="J114" s="949"/>
      <c r="K114" s="949"/>
      <c r="L114" s="949"/>
      <c r="M114" s="949"/>
      <c r="N114" s="949"/>
      <c r="O114" s="949"/>
      <c r="P114" s="949"/>
      <c r="Q114" s="949"/>
      <c r="R114" s="949"/>
      <c r="S114" s="949"/>
      <c r="T114" s="949"/>
      <c r="U114" s="949"/>
      <c r="V114" s="949"/>
      <c r="W114" s="949"/>
      <c r="X114" s="949"/>
      <c r="Y114" s="949"/>
    </row>
    <row r="115" spans="1:28" ht="17.149999999999999" customHeight="1">
      <c r="A115" s="945"/>
      <c r="B115" s="945"/>
      <c r="C115" s="906" t="s">
        <v>419</v>
      </c>
      <c r="D115" s="906"/>
      <c r="E115" s="906"/>
      <c r="F115" s="906" t="s">
        <v>418</v>
      </c>
      <c r="G115" s="906"/>
      <c r="H115" s="906"/>
      <c r="I115" s="949"/>
      <c r="J115" s="949"/>
      <c r="K115" s="949"/>
      <c r="L115" s="949"/>
      <c r="M115" s="950"/>
      <c r="N115" s="906"/>
      <c r="O115" s="949" t="s">
        <v>111</v>
      </c>
      <c r="P115" s="949"/>
      <c r="Q115" s="949"/>
      <c r="R115" s="949"/>
      <c r="S115" s="949"/>
      <c r="T115" s="949"/>
      <c r="U115" s="949"/>
      <c r="V115" s="949"/>
      <c r="W115" s="949"/>
      <c r="X115" s="949"/>
      <c r="Y115" s="949"/>
      <c r="Z115" s="949"/>
    </row>
    <row r="116" spans="1:28" ht="17.149999999999999" customHeight="1">
      <c r="A116" s="945"/>
      <c r="B116" s="945"/>
      <c r="C116" s="906" t="s">
        <v>401</v>
      </c>
      <c r="D116" s="906"/>
      <c r="E116" s="906"/>
      <c r="F116" s="906"/>
      <c r="G116" s="906"/>
      <c r="H116" s="906"/>
      <c r="I116" s="949"/>
      <c r="J116" s="949"/>
      <c r="K116" s="949"/>
      <c r="L116" s="949"/>
      <c r="M116" s="949"/>
      <c r="N116" s="949"/>
      <c r="O116" s="949"/>
      <c r="P116" s="949"/>
      <c r="Q116" s="949"/>
      <c r="R116" s="949"/>
      <c r="S116" s="949"/>
      <c r="T116" s="949"/>
      <c r="U116" s="949"/>
      <c r="V116" s="949"/>
      <c r="W116" s="949"/>
      <c r="X116" s="949"/>
      <c r="Y116" s="949"/>
    </row>
    <row r="117" spans="1:28" ht="17.149999999999999" customHeight="1">
      <c r="A117" s="945"/>
      <c r="B117" s="945"/>
      <c r="C117" s="906" t="s">
        <v>419</v>
      </c>
      <c r="D117" s="906"/>
      <c r="E117" s="906"/>
      <c r="F117" s="906" t="s">
        <v>418</v>
      </c>
      <c r="G117" s="906"/>
      <c r="H117" s="906"/>
      <c r="I117" s="949"/>
      <c r="J117" s="949"/>
      <c r="K117" s="949"/>
      <c r="L117" s="949"/>
      <c r="M117" s="950"/>
      <c r="N117" s="906"/>
      <c r="O117" s="949" t="s">
        <v>111</v>
      </c>
      <c r="P117" s="949"/>
      <c r="Q117" s="949"/>
      <c r="R117" s="949"/>
      <c r="S117" s="949"/>
      <c r="T117" s="949"/>
      <c r="U117" s="949"/>
      <c r="V117" s="949"/>
      <c r="W117" s="949"/>
      <c r="X117" s="949"/>
      <c r="Y117" s="949"/>
      <c r="Z117" s="949"/>
    </row>
    <row r="118" spans="1:28" ht="17.149999999999999" customHeight="1">
      <c r="A118" s="945"/>
      <c r="B118" s="936" t="s">
        <v>2219</v>
      </c>
      <c r="C118" s="906" t="s">
        <v>420</v>
      </c>
      <c r="D118" s="906"/>
      <c r="E118" s="906"/>
      <c r="F118" s="906"/>
      <c r="G118" s="906"/>
      <c r="H118" s="949"/>
      <c r="I118" s="949"/>
      <c r="J118" s="949"/>
      <c r="K118" s="949"/>
      <c r="L118" s="949"/>
      <c r="M118" s="949"/>
      <c r="N118" s="949"/>
      <c r="O118" s="949"/>
      <c r="P118" s="949"/>
      <c r="Q118" s="949"/>
      <c r="R118" s="949"/>
      <c r="S118" s="949"/>
      <c r="T118" s="949"/>
      <c r="U118" s="949"/>
      <c r="V118" s="949"/>
      <c r="W118" s="949"/>
      <c r="X118" s="949"/>
      <c r="Y118" s="949"/>
    </row>
    <row r="119" spans="1:28" ht="17.149999999999999" customHeight="1">
      <c r="A119" s="945"/>
      <c r="B119" s="945"/>
      <c r="C119" s="906" t="s">
        <v>401</v>
      </c>
      <c r="D119" s="906"/>
      <c r="E119" s="906"/>
      <c r="F119" s="906"/>
      <c r="G119" s="906"/>
      <c r="H119" s="906"/>
      <c r="I119" s="949"/>
      <c r="J119" s="949"/>
      <c r="K119" s="949"/>
      <c r="L119" s="949"/>
      <c r="M119" s="949"/>
      <c r="N119" s="949"/>
      <c r="O119" s="949"/>
      <c r="P119" s="949"/>
      <c r="Q119" s="949"/>
      <c r="R119" s="949"/>
      <c r="S119" s="949"/>
      <c r="T119" s="949"/>
      <c r="U119" s="949"/>
      <c r="V119" s="949"/>
      <c r="W119" s="949"/>
      <c r="X119" s="949"/>
      <c r="Y119" s="949"/>
    </row>
    <row r="120" spans="1:28" ht="17.149999999999999" customHeight="1">
      <c r="A120" s="945"/>
      <c r="B120" s="945"/>
      <c r="C120" s="906" t="s">
        <v>419</v>
      </c>
      <c r="D120" s="906"/>
      <c r="E120" s="906"/>
      <c r="F120" s="906" t="s">
        <v>418</v>
      </c>
      <c r="G120" s="906"/>
      <c r="H120" s="906"/>
      <c r="I120" s="949"/>
      <c r="J120" s="949"/>
      <c r="K120" s="949"/>
      <c r="L120" s="949"/>
      <c r="M120" s="950"/>
      <c r="N120" s="906"/>
      <c r="O120" s="949" t="s">
        <v>111</v>
      </c>
      <c r="P120" s="949"/>
      <c r="Q120" s="949"/>
      <c r="R120" s="949"/>
      <c r="S120" s="949"/>
      <c r="T120" s="949"/>
      <c r="U120" s="949"/>
      <c r="V120" s="949"/>
      <c r="W120" s="949"/>
      <c r="X120" s="949"/>
      <c r="Y120" s="949"/>
      <c r="Z120" s="949"/>
    </row>
    <row r="121" spans="1:28" ht="17.149999999999999" customHeight="1">
      <c r="A121" s="945"/>
      <c r="B121" s="945"/>
      <c r="C121" s="906" t="s">
        <v>401</v>
      </c>
      <c r="D121" s="906"/>
      <c r="E121" s="906"/>
      <c r="F121" s="906"/>
      <c r="G121" s="906"/>
      <c r="H121" s="906"/>
      <c r="I121" s="949"/>
      <c r="J121" s="949"/>
      <c r="K121" s="949"/>
      <c r="L121" s="949"/>
      <c r="M121" s="949"/>
      <c r="N121" s="949"/>
      <c r="O121" s="949"/>
      <c r="P121" s="949"/>
      <c r="Q121" s="949"/>
      <c r="R121" s="949"/>
      <c r="S121" s="949"/>
      <c r="T121" s="949"/>
      <c r="U121" s="949"/>
      <c r="V121" s="949"/>
      <c r="W121" s="949"/>
      <c r="X121" s="949"/>
      <c r="Y121" s="949"/>
    </row>
    <row r="122" spans="1:28" ht="17.149999999999999" customHeight="1">
      <c r="A122" s="945"/>
      <c r="B122" s="945"/>
      <c r="C122" s="906" t="s">
        <v>419</v>
      </c>
      <c r="D122" s="906"/>
      <c r="E122" s="906"/>
      <c r="F122" s="906" t="s">
        <v>418</v>
      </c>
      <c r="G122" s="906"/>
      <c r="H122" s="906"/>
      <c r="I122" s="949"/>
      <c r="J122" s="949"/>
      <c r="K122" s="949"/>
      <c r="L122" s="949"/>
      <c r="M122" s="950"/>
      <c r="N122" s="906"/>
      <c r="O122" s="949" t="s">
        <v>111</v>
      </c>
      <c r="P122" s="949"/>
      <c r="Q122" s="949"/>
      <c r="R122" s="949"/>
      <c r="S122" s="949"/>
      <c r="T122" s="949"/>
      <c r="U122" s="949"/>
      <c r="V122" s="949"/>
      <c r="W122" s="949"/>
      <c r="X122" s="949"/>
      <c r="Y122" s="949"/>
      <c r="Z122" s="949"/>
    </row>
    <row r="123" spans="1:28" ht="17.149999999999999" customHeight="1">
      <c r="A123" s="945"/>
      <c r="B123" s="945"/>
      <c r="C123" s="906" t="s">
        <v>401</v>
      </c>
      <c r="D123" s="906"/>
      <c r="E123" s="906"/>
      <c r="F123" s="906"/>
      <c r="G123" s="906"/>
      <c r="H123" s="906"/>
      <c r="I123" s="949"/>
      <c r="J123" s="949"/>
      <c r="K123" s="949"/>
      <c r="L123" s="949"/>
      <c r="M123" s="949"/>
      <c r="N123" s="949"/>
      <c r="O123" s="949"/>
      <c r="P123" s="949"/>
      <c r="Q123" s="949"/>
      <c r="R123" s="949"/>
      <c r="S123" s="949"/>
      <c r="T123" s="949"/>
      <c r="U123" s="949"/>
      <c r="V123" s="949"/>
      <c r="W123" s="949"/>
      <c r="X123" s="949"/>
      <c r="Y123" s="949"/>
    </row>
    <row r="124" spans="1:28" ht="17.149999999999999" customHeight="1">
      <c r="A124" s="945"/>
      <c r="B124" s="945"/>
      <c r="C124" s="906" t="s">
        <v>419</v>
      </c>
      <c r="D124" s="906"/>
      <c r="E124" s="906"/>
      <c r="F124" s="906" t="s">
        <v>418</v>
      </c>
      <c r="G124" s="906"/>
      <c r="H124" s="906"/>
      <c r="I124" s="949"/>
      <c r="J124" s="949"/>
      <c r="K124" s="949"/>
      <c r="L124" s="949"/>
      <c r="M124" s="950"/>
      <c r="N124" s="906"/>
      <c r="O124" s="949" t="s">
        <v>111</v>
      </c>
      <c r="P124" s="949"/>
      <c r="Q124" s="949"/>
      <c r="R124" s="949"/>
      <c r="S124" s="949"/>
      <c r="T124" s="949"/>
      <c r="U124" s="949"/>
      <c r="V124" s="949"/>
      <c r="W124" s="949"/>
      <c r="X124" s="949"/>
      <c r="Y124" s="949"/>
      <c r="Z124" s="949"/>
    </row>
    <row r="125" spans="1:28" ht="17.149999999999999" customHeight="1">
      <c r="A125" s="945"/>
      <c r="B125" s="906"/>
      <c r="C125" s="906"/>
      <c r="D125" s="906"/>
      <c r="E125" s="906"/>
      <c r="F125" s="906"/>
      <c r="G125" s="906"/>
      <c r="H125" s="1311"/>
      <c r="I125" s="1311"/>
      <c r="J125" s="1311"/>
      <c r="K125" s="1311"/>
      <c r="L125" s="1311"/>
      <c r="M125" s="1311"/>
      <c r="N125" s="1311"/>
      <c r="O125" s="1311"/>
      <c r="P125" s="1311"/>
      <c r="Q125" s="1311"/>
      <c r="R125" s="1311"/>
      <c r="S125" s="1311"/>
      <c r="T125" s="1311"/>
      <c r="U125" s="1311"/>
      <c r="V125" s="1311"/>
      <c r="W125" s="1311"/>
      <c r="X125" s="1311"/>
      <c r="Y125" s="1311"/>
      <c r="Z125" s="1311"/>
      <c r="AA125" s="1311"/>
      <c r="AB125" s="906"/>
    </row>
    <row r="126" spans="1:28" ht="18" customHeight="1">
      <c r="A126" s="1312" t="s">
        <v>109</v>
      </c>
      <c r="B126" s="1313" t="s">
        <v>524</v>
      </c>
      <c r="C126" s="1313"/>
      <c r="D126" s="1313"/>
      <c r="E126" s="1313"/>
      <c r="F126" s="1313"/>
      <c r="G126" s="1313"/>
      <c r="H126" s="1313"/>
      <c r="I126" s="1313"/>
      <c r="J126" s="1313"/>
      <c r="K126" s="1313"/>
      <c r="L126" s="1313"/>
      <c r="M126" s="1313"/>
      <c r="N126" s="1313"/>
      <c r="O126" s="1313"/>
      <c r="P126" s="1313"/>
      <c r="Q126" s="1313"/>
      <c r="R126" s="1313"/>
      <c r="S126" s="1313"/>
      <c r="T126" s="1313"/>
      <c r="U126" s="1313"/>
      <c r="V126" s="1313"/>
      <c r="W126" s="1313"/>
      <c r="X126" s="1313"/>
      <c r="Y126" s="1313"/>
      <c r="Z126" s="1313"/>
      <c r="AA126" s="1313"/>
      <c r="AB126" s="1313"/>
    </row>
    <row r="127" spans="1:28" ht="18" customHeight="1">
      <c r="A127" s="936"/>
      <c r="B127" s="906" t="s">
        <v>416</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45"/>
      <c r="B128" s="906" t="s">
        <v>401</v>
      </c>
      <c r="C128" s="906"/>
      <c r="D128" s="906"/>
      <c r="E128" s="906"/>
      <c r="F128" s="906"/>
      <c r="G128" s="906"/>
      <c r="H128" s="938" t="str">
        <f>項目一覧!$C$36</f>
        <v/>
      </c>
      <c r="I128" s="939"/>
      <c r="J128" s="938"/>
      <c r="K128" s="938"/>
      <c r="L128" s="938"/>
      <c r="M128" s="938"/>
      <c r="N128" s="938"/>
      <c r="O128" s="938"/>
      <c r="P128" s="938"/>
      <c r="Q128" s="938"/>
      <c r="R128" s="938"/>
      <c r="S128" s="938"/>
      <c r="T128" s="938"/>
      <c r="U128" s="938"/>
      <c r="V128" s="938"/>
      <c r="W128" s="938"/>
      <c r="X128" s="938"/>
      <c r="Y128" s="938"/>
      <c r="Z128" s="938"/>
      <c r="AA128" s="938"/>
      <c r="AB128" s="938"/>
    </row>
    <row r="129" spans="1:28" ht="18" customHeight="1">
      <c r="A129" s="945"/>
      <c r="B129" s="906" t="s">
        <v>414</v>
      </c>
      <c r="C129" s="906"/>
      <c r="D129" s="906"/>
      <c r="E129" s="906"/>
      <c r="F129" s="906"/>
      <c r="G129" s="906"/>
      <c r="H129" s="938" t="str">
        <f>項目一覧!$C$37</f>
        <v/>
      </c>
      <c r="I129" s="939"/>
      <c r="J129" s="938"/>
      <c r="K129" s="938"/>
      <c r="L129" s="938"/>
      <c r="M129" s="938"/>
      <c r="N129" s="938"/>
      <c r="O129" s="938"/>
      <c r="P129" s="938"/>
      <c r="Q129" s="938"/>
      <c r="R129" s="938"/>
      <c r="S129" s="938"/>
      <c r="T129" s="938"/>
      <c r="U129" s="938"/>
      <c r="V129" s="938"/>
      <c r="W129" s="938"/>
      <c r="X129" s="938"/>
      <c r="Y129" s="938"/>
      <c r="Z129" s="938"/>
      <c r="AA129" s="938"/>
      <c r="AB129" s="938"/>
    </row>
    <row r="130" spans="1:28" ht="18" customHeight="1">
      <c r="A130" s="945"/>
      <c r="B130" s="906" t="s">
        <v>399</v>
      </c>
      <c r="C130" s="906"/>
      <c r="D130" s="906"/>
      <c r="E130" s="906"/>
      <c r="F130" s="906"/>
      <c r="G130" s="906"/>
      <c r="H130" s="938" t="str">
        <f>項目一覧!$C$38</f>
        <v/>
      </c>
      <c r="I130" s="939"/>
      <c r="J130" s="938"/>
      <c r="K130" s="938"/>
      <c r="L130" s="938"/>
      <c r="M130" s="938"/>
      <c r="N130" s="938"/>
      <c r="O130" s="938"/>
      <c r="P130" s="938"/>
      <c r="Q130" s="938"/>
      <c r="R130" s="938"/>
      <c r="S130" s="938"/>
      <c r="T130" s="938"/>
      <c r="U130" s="938"/>
      <c r="V130" s="938"/>
      <c r="W130" s="938"/>
      <c r="X130" s="938"/>
      <c r="Y130" s="938"/>
      <c r="Z130" s="938"/>
      <c r="AA130" s="938"/>
      <c r="AB130" s="938"/>
    </row>
    <row r="131" spans="1:28" ht="18" customHeight="1">
      <c r="A131" s="945"/>
      <c r="B131" s="906" t="s">
        <v>398</v>
      </c>
      <c r="C131" s="906"/>
      <c r="D131" s="906"/>
      <c r="E131" s="906"/>
      <c r="F131" s="906"/>
      <c r="G131" s="906"/>
      <c r="H131" s="1707" t="str">
        <f>項目一覧!$C$39</f>
        <v/>
      </c>
      <c r="I131" s="1707"/>
      <c r="J131" s="1707"/>
      <c r="K131" s="1707"/>
      <c r="L131" s="1707"/>
      <c r="M131" s="1707"/>
      <c r="N131" s="1707"/>
      <c r="O131" s="1707"/>
      <c r="P131" s="1707"/>
      <c r="Q131" s="1707"/>
      <c r="R131" s="1707"/>
      <c r="S131" s="1707"/>
      <c r="T131" s="1707"/>
      <c r="U131" s="1707"/>
      <c r="V131" s="1707"/>
      <c r="W131" s="1707"/>
      <c r="X131" s="1707"/>
      <c r="Y131" s="1707"/>
      <c r="Z131" s="1707"/>
      <c r="AA131" s="1707"/>
      <c r="AB131" s="1707"/>
    </row>
    <row r="132" spans="1:28" ht="18" customHeight="1">
      <c r="A132" s="945"/>
      <c r="B132" s="906" t="s">
        <v>397</v>
      </c>
      <c r="C132" s="906"/>
      <c r="D132" s="906"/>
      <c r="E132" s="906"/>
      <c r="F132" s="906"/>
      <c r="G132" s="906"/>
      <c r="H132" s="938" t="str">
        <f>項目一覧!$C$40</f>
        <v/>
      </c>
      <c r="I132" s="939"/>
      <c r="J132" s="938"/>
      <c r="K132" s="938"/>
      <c r="L132" s="938"/>
      <c r="M132" s="938"/>
      <c r="N132" s="938"/>
      <c r="O132" s="938"/>
      <c r="P132" s="938"/>
      <c r="Q132" s="938"/>
      <c r="R132" s="938"/>
      <c r="S132" s="938"/>
      <c r="T132" s="938"/>
      <c r="U132" s="938"/>
      <c r="V132" s="938"/>
      <c r="W132" s="938"/>
      <c r="X132" s="938"/>
      <c r="Y132" s="938"/>
      <c r="Z132" s="938"/>
      <c r="AA132" s="938"/>
      <c r="AB132" s="938"/>
    </row>
    <row r="133" spans="1:28" ht="18" customHeight="1">
      <c r="A133" s="945"/>
      <c r="B133" s="906" t="s">
        <v>413</v>
      </c>
      <c r="C133" s="906"/>
      <c r="D133" s="906"/>
      <c r="E133" s="906"/>
      <c r="F133" s="906"/>
      <c r="G133" s="906"/>
      <c r="H133" s="1714" t="str">
        <f>項目一覧!$C$41</f>
        <v/>
      </c>
      <c r="I133" s="1714"/>
      <c r="J133" s="1714"/>
      <c r="K133" s="1714"/>
      <c r="L133" s="1714"/>
      <c r="M133" s="1714"/>
      <c r="N133" s="1714"/>
      <c r="O133" s="1714"/>
      <c r="P133" s="1714"/>
      <c r="Q133" s="1714"/>
      <c r="R133" s="1714"/>
      <c r="S133" s="938"/>
      <c r="T133" s="938"/>
      <c r="U133" s="938"/>
      <c r="V133" s="938"/>
      <c r="W133" s="938"/>
      <c r="X133" s="938"/>
      <c r="Y133" s="938"/>
      <c r="Z133" s="938"/>
      <c r="AA133" s="938"/>
      <c r="AB133" s="939"/>
    </row>
    <row r="134" spans="1:28" ht="18" customHeight="1">
      <c r="A134" s="945"/>
      <c r="B134" s="902" t="s">
        <v>412</v>
      </c>
      <c r="C134" s="906"/>
      <c r="D134" s="906"/>
      <c r="E134" s="906"/>
      <c r="F134" s="906"/>
      <c r="G134" s="906"/>
      <c r="H134" s="938"/>
      <c r="I134" s="1715" t="str">
        <f>項目一覧!$C$42</f>
        <v/>
      </c>
      <c r="J134" s="1715"/>
      <c r="K134" s="1715"/>
      <c r="L134" s="1715"/>
      <c r="M134" s="1715"/>
      <c r="N134" s="1715"/>
      <c r="O134" s="1715"/>
      <c r="P134" s="1715"/>
      <c r="Q134" s="1715"/>
      <c r="R134" s="1715"/>
      <c r="S134" s="1715"/>
      <c r="T134" s="1715"/>
      <c r="U134" s="1715"/>
      <c r="V134" s="1715"/>
      <c r="W134" s="1715"/>
      <c r="X134" s="1715"/>
      <c r="Y134" s="1715"/>
      <c r="Z134" s="1715"/>
      <c r="AA134" s="1715"/>
      <c r="AB134" s="1715"/>
    </row>
    <row r="135" spans="1:28" ht="18" customHeight="1">
      <c r="A135" s="945"/>
      <c r="B135" s="906"/>
      <c r="C135" s="906"/>
      <c r="D135" s="906"/>
      <c r="E135" s="906"/>
      <c r="F135" s="906"/>
      <c r="G135" s="906"/>
      <c r="H135" s="938"/>
      <c r="I135" s="1715"/>
      <c r="J135" s="1715"/>
      <c r="K135" s="1715"/>
      <c r="L135" s="1715"/>
      <c r="M135" s="1715"/>
      <c r="N135" s="1715"/>
      <c r="O135" s="1715"/>
      <c r="P135" s="1715"/>
      <c r="Q135" s="1715"/>
      <c r="R135" s="1715"/>
      <c r="S135" s="1715"/>
      <c r="T135" s="1715"/>
      <c r="U135" s="1715"/>
      <c r="V135" s="1715"/>
      <c r="W135" s="1715"/>
      <c r="X135" s="1715"/>
      <c r="Y135" s="1715"/>
      <c r="Z135" s="1715"/>
      <c r="AA135" s="1715"/>
      <c r="AB135" s="1715"/>
    </row>
    <row r="136" spans="1:28" ht="18" customHeight="1">
      <c r="A136" s="936"/>
      <c r="B136" s="906" t="s">
        <v>415</v>
      </c>
      <c r="C136" s="906"/>
      <c r="D136" s="906"/>
      <c r="E136" s="906"/>
      <c r="F136" s="906"/>
      <c r="G136" s="906"/>
      <c r="H136" s="906"/>
      <c r="I136" s="906"/>
      <c r="J136" s="906"/>
      <c r="K136" s="906"/>
      <c r="L136" s="906"/>
      <c r="M136" s="906"/>
      <c r="N136" s="906"/>
      <c r="O136" s="906"/>
      <c r="P136" s="906"/>
      <c r="Q136" s="906"/>
      <c r="R136" s="906"/>
      <c r="S136" s="906"/>
      <c r="T136" s="906"/>
      <c r="U136" s="906"/>
      <c r="V136" s="906"/>
      <c r="W136" s="906"/>
      <c r="X136" s="906"/>
      <c r="Y136" s="906"/>
      <c r="Z136" s="906"/>
      <c r="AA136" s="906"/>
    </row>
    <row r="137" spans="1:28" ht="18" customHeight="1">
      <c r="A137" s="945"/>
      <c r="B137" s="906" t="s">
        <v>401</v>
      </c>
      <c r="C137" s="906"/>
      <c r="D137" s="906"/>
      <c r="E137" s="906"/>
      <c r="F137" s="906"/>
      <c r="G137" s="906"/>
      <c r="H137" s="938" t="str">
        <f>項目一覧!$C$231</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414</v>
      </c>
      <c r="C138" s="906"/>
      <c r="D138" s="906"/>
      <c r="E138" s="906"/>
      <c r="F138" s="906"/>
      <c r="G138" s="906"/>
      <c r="H138" s="938" t="str">
        <f>項目一覧!$C$232</f>
        <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t="s">
        <v>399</v>
      </c>
      <c r="C139" s="906"/>
      <c r="D139" s="906"/>
      <c r="E139" s="906"/>
      <c r="F139" s="906"/>
      <c r="G139" s="906"/>
      <c r="H139" s="938" t="str">
        <f>項目一覧!$C$233</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398</v>
      </c>
      <c r="C140" s="906"/>
      <c r="D140" s="906"/>
      <c r="E140" s="906"/>
      <c r="F140" s="906"/>
      <c r="G140" s="906"/>
      <c r="H140" s="1707" t="str">
        <f>項目一覧!$C$234</f>
        <v/>
      </c>
      <c r="I140" s="1707"/>
      <c r="J140" s="1707"/>
      <c r="K140" s="1707"/>
      <c r="L140" s="1707"/>
      <c r="M140" s="1707"/>
      <c r="N140" s="1707"/>
      <c r="O140" s="1707"/>
      <c r="P140" s="1707"/>
      <c r="Q140" s="1707"/>
      <c r="R140" s="1707"/>
      <c r="S140" s="1707"/>
      <c r="T140" s="1707"/>
      <c r="U140" s="1707"/>
      <c r="V140" s="1707"/>
      <c r="W140" s="1707"/>
      <c r="X140" s="1707"/>
      <c r="Y140" s="1707"/>
      <c r="Z140" s="1707"/>
      <c r="AA140" s="1707"/>
      <c r="AB140" s="939"/>
    </row>
    <row r="141" spans="1:28" ht="18" customHeight="1">
      <c r="A141" s="945"/>
      <c r="B141" s="906" t="s">
        <v>397</v>
      </c>
      <c r="C141" s="906"/>
      <c r="D141" s="906"/>
      <c r="E141" s="906"/>
      <c r="F141" s="906"/>
      <c r="G141" s="906"/>
      <c r="H141" s="938" t="str">
        <f>項目一覧!$C$235</f>
        <v/>
      </c>
      <c r="I141" s="939"/>
      <c r="J141" s="938"/>
      <c r="K141" s="938"/>
      <c r="L141" s="938"/>
      <c r="M141" s="938"/>
      <c r="N141" s="938"/>
      <c r="O141" s="938"/>
      <c r="P141" s="938"/>
      <c r="Q141" s="938"/>
      <c r="R141" s="938"/>
      <c r="S141" s="938"/>
      <c r="T141" s="938"/>
      <c r="U141" s="938"/>
      <c r="V141" s="938"/>
      <c r="W141" s="938"/>
      <c r="X141" s="938"/>
      <c r="Y141" s="938"/>
      <c r="Z141" s="938"/>
      <c r="AA141" s="938"/>
      <c r="AB141" s="939"/>
    </row>
    <row r="142" spans="1:28" ht="18" customHeight="1">
      <c r="A142" s="945"/>
      <c r="B142" s="906" t="s">
        <v>413</v>
      </c>
      <c r="C142" s="906"/>
      <c r="D142" s="906"/>
      <c r="E142" s="906"/>
      <c r="F142" s="906"/>
      <c r="G142" s="906"/>
      <c r="H142" s="938" t="str">
        <f>項目一覧!$C$236</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02" t="s">
        <v>412</v>
      </c>
      <c r="C143" s="906"/>
      <c r="D143" s="906"/>
      <c r="E143" s="906"/>
      <c r="F143" s="906"/>
      <c r="G143" s="906"/>
      <c r="H143" s="938"/>
      <c r="I143" s="1715" t="str">
        <f>項目一覧!$C$237</f>
        <v/>
      </c>
      <c r="J143" s="1715"/>
      <c r="K143" s="1715"/>
      <c r="L143" s="1715"/>
      <c r="M143" s="1715"/>
      <c r="N143" s="1715"/>
      <c r="O143" s="1715"/>
      <c r="P143" s="1715"/>
      <c r="Q143" s="1715"/>
      <c r="R143" s="1715"/>
      <c r="S143" s="1715"/>
      <c r="T143" s="1715"/>
      <c r="U143" s="1715"/>
      <c r="V143" s="1715"/>
      <c r="W143" s="1715"/>
      <c r="X143" s="1715"/>
      <c r="Y143" s="1715"/>
      <c r="Z143" s="1715"/>
      <c r="AA143" s="1715"/>
      <c r="AB143" s="1715"/>
    </row>
    <row r="144" spans="1:28" ht="18" customHeight="1">
      <c r="A144" s="936"/>
      <c r="B144" s="906"/>
      <c r="C144" s="906"/>
      <c r="D144" s="906"/>
      <c r="E144" s="906"/>
      <c r="F144" s="906"/>
      <c r="G144" s="906"/>
      <c r="H144" s="938"/>
      <c r="I144" s="1715"/>
      <c r="J144" s="1715"/>
      <c r="K144" s="1715"/>
      <c r="L144" s="1715"/>
      <c r="M144" s="1715"/>
      <c r="N144" s="1715"/>
      <c r="O144" s="1715"/>
      <c r="P144" s="1715"/>
      <c r="Q144" s="1715"/>
      <c r="R144" s="1715"/>
      <c r="S144" s="1715"/>
      <c r="T144" s="1715"/>
      <c r="U144" s="1715"/>
      <c r="V144" s="1715"/>
      <c r="W144" s="1715"/>
      <c r="X144" s="1715"/>
      <c r="Y144" s="1715"/>
      <c r="Z144" s="1715"/>
      <c r="AA144" s="1715"/>
      <c r="AB144" s="1715"/>
    </row>
    <row r="145" spans="1:28" ht="18" customHeight="1">
      <c r="A145" s="945"/>
      <c r="B145" s="906" t="s">
        <v>401</v>
      </c>
      <c r="C145" s="906"/>
      <c r="D145" s="906"/>
      <c r="E145" s="906"/>
      <c r="F145" s="906"/>
      <c r="G145" s="906"/>
      <c r="H145" s="938" t="str">
        <f>項目一覧!$C$238</f>
        <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414</v>
      </c>
      <c r="C146" s="906"/>
      <c r="D146" s="906"/>
      <c r="E146" s="906"/>
      <c r="F146" s="906"/>
      <c r="G146" s="906"/>
      <c r="H146" s="938" t="str">
        <f>項目一覧!$C$239</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399</v>
      </c>
      <c r="C147" s="906"/>
      <c r="D147" s="906"/>
      <c r="E147" s="906"/>
      <c r="F147" s="906"/>
      <c r="G147" s="906"/>
      <c r="H147" s="938" t="str">
        <f>項目一覧!$C$240</f>
        <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t="s">
        <v>398</v>
      </c>
      <c r="C148" s="906"/>
      <c r="D148" s="906"/>
      <c r="E148" s="906"/>
      <c r="F148" s="906"/>
      <c r="G148" s="906"/>
      <c r="H148" s="1707" t="str">
        <f>項目一覧!$C$241</f>
        <v/>
      </c>
      <c r="I148" s="1707"/>
      <c r="J148" s="1707"/>
      <c r="K148" s="1707"/>
      <c r="L148" s="1707"/>
      <c r="M148" s="1707"/>
      <c r="N148" s="1707"/>
      <c r="O148" s="1707"/>
      <c r="P148" s="1707"/>
      <c r="Q148" s="1707"/>
      <c r="R148" s="1707"/>
      <c r="S148" s="1707"/>
      <c r="T148" s="1707"/>
      <c r="U148" s="1707"/>
      <c r="V148" s="1707"/>
      <c r="W148" s="1707"/>
      <c r="X148" s="1707"/>
      <c r="Y148" s="1707"/>
      <c r="Z148" s="1707"/>
      <c r="AA148" s="1707"/>
      <c r="AB148" s="939"/>
    </row>
    <row r="149" spans="1:28" ht="18" customHeight="1">
      <c r="A149" s="945"/>
      <c r="B149" s="906" t="s">
        <v>397</v>
      </c>
      <c r="C149" s="906"/>
      <c r="D149" s="906"/>
      <c r="E149" s="906"/>
      <c r="F149" s="906"/>
      <c r="G149" s="906"/>
      <c r="H149" s="938" t="str">
        <f>項目一覧!$C$242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413</v>
      </c>
      <c r="C150" s="906"/>
      <c r="D150" s="906"/>
      <c r="E150" s="906"/>
      <c r="F150" s="906"/>
      <c r="G150" s="906"/>
      <c r="H150" s="938" t="str">
        <f>項目一覧!$C$243</f>
        <v/>
      </c>
      <c r="I150" s="939"/>
      <c r="J150" s="938"/>
      <c r="K150" s="938"/>
      <c r="L150" s="938"/>
      <c r="M150" s="938"/>
      <c r="N150" s="938"/>
      <c r="O150" s="938"/>
      <c r="P150" s="938"/>
      <c r="Q150" s="938"/>
      <c r="R150" s="938"/>
      <c r="S150" s="938"/>
      <c r="T150" s="938"/>
      <c r="U150" s="938"/>
      <c r="V150" s="938"/>
      <c r="W150" s="938"/>
      <c r="X150" s="938"/>
      <c r="Y150" s="938"/>
      <c r="Z150" s="938"/>
      <c r="AA150" s="938"/>
      <c r="AB150" s="939"/>
    </row>
    <row r="151" spans="1:28" ht="18" customHeight="1">
      <c r="A151" s="945"/>
      <c r="B151" s="902" t="s">
        <v>412</v>
      </c>
      <c r="C151" s="906"/>
      <c r="D151" s="906"/>
      <c r="E151" s="906"/>
      <c r="F151" s="906"/>
      <c r="G151" s="906"/>
      <c r="H151" s="938"/>
      <c r="I151" s="1715" t="str">
        <f>項目一覧!$C$244</f>
        <v/>
      </c>
      <c r="J151" s="1715"/>
      <c r="K151" s="1715"/>
      <c r="L151" s="1715"/>
      <c r="M151" s="1715"/>
      <c r="N151" s="1715"/>
      <c r="O151" s="1715"/>
      <c r="P151" s="1715"/>
      <c r="Q151" s="1715"/>
      <c r="R151" s="1715"/>
      <c r="S151" s="1715"/>
      <c r="T151" s="1715"/>
      <c r="U151" s="1715"/>
      <c r="V151" s="1715"/>
      <c r="W151" s="1715"/>
      <c r="X151" s="1715"/>
      <c r="Y151" s="1715"/>
      <c r="Z151" s="1715"/>
      <c r="AA151" s="1715"/>
      <c r="AB151" s="1715"/>
    </row>
    <row r="152" spans="1:28" ht="18" customHeight="1">
      <c r="A152" s="936"/>
      <c r="B152" s="906"/>
      <c r="C152" s="906"/>
      <c r="D152" s="906"/>
      <c r="E152" s="906"/>
      <c r="F152" s="906"/>
      <c r="G152" s="906"/>
      <c r="H152" s="938"/>
      <c r="I152" s="1715"/>
      <c r="J152" s="1715"/>
      <c r="K152" s="1715"/>
      <c r="L152" s="1715"/>
      <c r="M152" s="1715"/>
      <c r="N152" s="1715"/>
      <c r="O152" s="1715"/>
      <c r="P152" s="1715"/>
      <c r="Q152" s="1715"/>
      <c r="R152" s="1715"/>
      <c r="S152" s="1715"/>
      <c r="T152" s="1715"/>
      <c r="U152" s="1715"/>
      <c r="V152" s="1715"/>
      <c r="W152" s="1715"/>
      <c r="X152" s="1715"/>
      <c r="Y152" s="1715"/>
      <c r="Z152" s="1715"/>
      <c r="AA152" s="1715"/>
      <c r="AB152" s="1715"/>
    </row>
    <row r="153" spans="1:28" ht="18" customHeight="1">
      <c r="A153" s="945"/>
      <c r="B153" s="906" t="s">
        <v>401</v>
      </c>
      <c r="C153" s="906"/>
      <c r="D153" s="906"/>
      <c r="E153" s="906"/>
      <c r="F153" s="906"/>
      <c r="G153" s="906"/>
      <c r="H153" s="938" t="str">
        <f>項目一覧!$C$245</f>
        <v/>
      </c>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414</v>
      </c>
      <c r="C154" s="906"/>
      <c r="D154" s="906"/>
      <c r="E154" s="906"/>
      <c r="F154" s="906"/>
      <c r="G154" s="906"/>
      <c r="H154" s="938" t="str">
        <f>項目一覧!$C$246</f>
        <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399</v>
      </c>
      <c r="C155" s="906"/>
      <c r="D155" s="906"/>
      <c r="E155" s="906"/>
      <c r="F155" s="906"/>
      <c r="G155" s="906"/>
      <c r="H155" s="938" t="str">
        <f>項目一覧!$C$247</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398</v>
      </c>
      <c r="C156" s="906"/>
      <c r="D156" s="906"/>
      <c r="E156" s="906"/>
      <c r="F156" s="906"/>
      <c r="G156" s="906"/>
      <c r="H156" s="1707" t="str">
        <f>項目一覧!$C$248</f>
        <v/>
      </c>
      <c r="I156" s="1707"/>
      <c r="J156" s="1707"/>
      <c r="K156" s="1707"/>
      <c r="L156" s="1707"/>
      <c r="M156" s="1707"/>
      <c r="N156" s="1707"/>
      <c r="O156" s="1707"/>
      <c r="P156" s="1707"/>
      <c r="Q156" s="1707"/>
      <c r="R156" s="1707"/>
      <c r="S156" s="1707"/>
      <c r="T156" s="1707"/>
      <c r="U156" s="1707"/>
      <c r="V156" s="1707"/>
      <c r="W156" s="1707"/>
      <c r="X156" s="1707"/>
      <c r="Y156" s="1707"/>
      <c r="Z156" s="1707"/>
      <c r="AA156" s="1707"/>
      <c r="AB156" s="939"/>
    </row>
    <row r="157" spans="1:28" ht="18" customHeight="1">
      <c r="A157" s="945"/>
      <c r="B157" s="906" t="s">
        <v>397</v>
      </c>
      <c r="C157" s="906"/>
      <c r="D157" s="906"/>
      <c r="E157" s="906"/>
      <c r="F157" s="906"/>
      <c r="G157" s="906"/>
      <c r="H157" s="938" t="str">
        <f>項目一覧!$C$249</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413</v>
      </c>
      <c r="C158" s="906"/>
      <c r="D158" s="906"/>
      <c r="E158" s="906"/>
      <c r="F158" s="906"/>
      <c r="G158" s="906"/>
      <c r="H158" s="938" t="str">
        <f>項目一覧!$C$250</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2" t="s">
        <v>412</v>
      </c>
      <c r="C159" s="906"/>
      <c r="D159" s="906"/>
      <c r="E159" s="906"/>
      <c r="F159" s="906"/>
      <c r="G159" s="906"/>
      <c r="H159" s="938"/>
      <c r="I159" s="1715" t="str">
        <f>項目一覧!$C$251</f>
        <v/>
      </c>
      <c r="J159" s="1715"/>
      <c r="K159" s="1715"/>
      <c r="L159" s="1715"/>
      <c r="M159" s="1715"/>
      <c r="N159" s="1715"/>
      <c r="O159" s="1715"/>
      <c r="P159" s="1715"/>
      <c r="Q159" s="1715"/>
      <c r="R159" s="1715"/>
      <c r="S159" s="1715"/>
      <c r="T159" s="1715"/>
      <c r="U159" s="1715"/>
      <c r="V159" s="1715"/>
      <c r="W159" s="1715"/>
      <c r="X159" s="1715"/>
      <c r="Y159" s="1715"/>
      <c r="Z159" s="1715"/>
      <c r="AA159" s="1715"/>
      <c r="AB159" s="1715"/>
    </row>
    <row r="160" spans="1:28" ht="18" customHeight="1">
      <c r="A160" s="951"/>
      <c r="B160" s="935"/>
      <c r="C160" s="935"/>
      <c r="D160" s="935"/>
      <c r="E160" s="935"/>
      <c r="F160" s="935"/>
      <c r="G160" s="935"/>
      <c r="H160" s="941"/>
      <c r="I160" s="1719"/>
      <c r="J160" s="1719"/>
      <c r="K160" s="1719"/>
      <c r="L160" s="1719"/>
      <c r="M160" s="1719"/>
      <c r="N160" s="1719"/>
      <c r="O160" s="1719"/>
      <c r="P160" s="1719"/>
      <c r="Q160" s="1719"/>
      <c r="R160" s="1719"/>
      <c r="S160" s="1719"/>
      <c r="T160" s="1719"/>
      <c r="U160" s="1719"/>
      <c r="V160" s="1719"/>
      <c r="W160" s="1719"/>
      <c r="X160" s="1719"/>
      <c r="Y160" s="1719"/>
      <c r="Z160" s="1719"/>
      <c r="AA160" s="1719"/>
      <c r="AB160" s="1719"/>
    </row>
    <row r="161" spans="1:28" ht="18" customHeight="1">
      <c r="A161" s="959" t="s">
        <v>109</v>
      </c>
      <c r="B161" s="937" t="s">
        <v>411</v>
      </c>
      <c r="C161" s="937"/>
      <c r="D161" s="937"/>
      <c r="E161" s="937"/>
      <c r="F161" s="937"/>
      <c r="G161" s="937"/>
      <c r="H161" s="978"/>
      <c r="I161" s="978"/>
      <c r="J161" s="978"/>
      <c r="K161" s="978"/>
      <c r="L161" s="978"/>
      <c r="M161" s="978"/>
      <c r="N161" s="978"/>
      <c r="O161" s="978"/>
      <c r="P161" s="978"/>
      <c r="Q161" s="978"/>
      <c r="R161" s="978"/>
      <c r="S161" s="978"/>
      <c r="T161" s="978"/>
      <c r="U161" s="978"/>
      <c r="V161" s="978"/>
      <c r="W161" s="978"/>
      <c r="X161" s="978"/>
      <c r="Y161" s="978"/>
      <c r="Z161" s="978"/>
      <c r="AA161" s="978"/>
      <c r="AB161" s="978"/>
    </row>
    <row r="162" spans="1:28" ht="18" customHeight="1">
      <c r="A162" s="936"/>
      <c r="B162" s="906" t="s">
        <v>212</v>
      </c>
      <c r="C162" s="906"/>
      <c r="D162" s="906"/>
      <c r="E162" s="906"/>
      <c r="F162" s="906"/>
      <c r="G162" s="906"/>
      <c r="H162" s="938"/>
      <c r="I162" s="938"/>
      <c r="J162" s="938"/>
      <c r="K162" s="938"/>
      <c r="L162" s="938"/>
      <c r="M162" s="938"/>
      <c r="N162" s="938"/>
      <c r="O162" s="938"/>
      <c r="P162" s="938"/>
      <c r="Q162" s="938"/>
      <c r="R162" s="938"/>
      <c r="S162" s="938"/>
      <c r="T162" s="938"/>
      <c r="U162" s="938"/>
      <c r="V162" s="938"/>
      <c r="W162" s="938"/>
      <c r="X162" s="938"/>
      <c r="Y162" s="938"/>
      <c r="Z162" s="938"/>
      <c r="AA162" s="938"/>
      <c r="AB162" s="939"/>
    </row>
    <row r="163" spans="1:28" ht="18" customHeight="1">
      <c r="A163" s="945"/>
      <c r="B163" s="906" t="s">
        <v>409</v>
      </c>
      <c r="C163" s="906"/>
      <c r="D163" s="906"/>
      <c r="E163" s="906"/>
      <c r="F163" s="906"/>
      <c r="G163" s="906"/>
      <c r="H163" s="944" t="str">
        <f>IF(項目一覧!$C$43=0,"","("&amp;項目一覧!$C$43&amp;") 建築士  （"&amp;項目一覧!$C$44&amp;"）登録　第　 "&amp;項目一覧!$C$45&amp;"　号")</f>
        <v>() 建築士  （）登録　第　 　号</v>
      </c>
      <c r="I163" s="939"/>
      <c r="J163" s="938"/>
      <c r="K163" s="938"/>
      <c r="L163" s="938"/>
      <c r="M163" s="938"/>
      <c r="N163" s="938"/>
      <c r="O163" s="938"/>
      <c r="P163" s="938"/>
      <c r="Q163" s="938"/>
      <c r="R163" s="938"/>
      <c r="S163" s="938"/>
      <c r="T163" s="938"/>
      <c r="U163" s="938"/>
      <c r="V163" s="938"/>
      <c r="W163" s="938"/>
      <c r="X163" s="938"/>
      <c r="Y163" s="938"/>
      <c r="Z163" s="938"/>
      <c r="AA163" s="938"/>
      <c r="AB163" s="938"/>
    </row>
    <row r="164" spans="1:28" ht="18" customHeight="1">
      <c r="A164" s="945"/>
      <c r="B164" s="906" t="s">
        <v>408</v>
      </c>
      <c r="C164" s="906"/>
      <c r="D164" s="906"/>
      <c r="E164" s="906"/>
      <c r="F164" s="906"/>
      <c r="G164" s="906"/>
      <c r="H164" s="938" t="str">
        <f>項目一覧!$C$46</f>
        <v/>
      </c>
      <c r="I164" s="939"/>
      <c r="J164" s="938"/>
      <c r="K164" s="938"/>
      <c r="L164" s="938"/>
      <c r="M164" s="938"/>
      <c r="N164" s="938"/>
      <c r="O164" s="938"/>
      <c r="P164" s="938"/>
      <c r="Q164" s="938"/>
      <c r="R164" s="938"/>
      <c r="S164" s="938"/>
      <c r="T164" s="938"/>
      <c r="U164" s="938"/>
      <c r="V164" s="938"/>
      <c r="W164" s="938"/>
      <c r="X164" s="938"/>
      <c r="Y164" s="938"/>
      <c r="Z164" s="938"/>
      <c r="AA164" s="938"/>
      <c r="AB164" s="938"/>
    </row>
    <row r="165" spans="1:28" ht="18" customHeight="1">
      <c r="A165" s="945"/>
      <c r="B165" s="906" t="s">
        <v>407</v>
      </c>
      <c r="C165" s="906"/>
      <c r="D165" s="906"/>
      <c r="E165" s="906"/>
      <c r="F165" s="906"/>
      <c r="G165" s="906"/>
      <c r="H165" s="944" t="str">
        <f>IF(項目一覧!$C$47=0,"","("&amp;項目一覧!$C$47&amp;") 建築士事務所  （"&amp;項目一覧!$C$48&amp;"）知事登録　第　 "&amp;項目一覧!$C$49&amp;"　号")</f>
        <v>() 建築士事務所  （）知事登録　第　 　号</v>
      </c>
      <c r="I165" s="939"/>
      <c r="J165" s="938"/>
      <c r="K165" s="938"/>
      <c r="L165" s="938"/>
      <c r="M165" s="938"/>
      <c r="N165" s="938"/>
      <c r="O165" s="938"/>
      <c r="P165" s="938"/>
      <c r="Q165" s="938"/>
      <c r="R165" s="938"/>
      <c r="S165" s="938"/>
      <c r="T165" s="938"/>
      <c r="U165" s="938"/>
      <c r="V165" s="938"/>
      <c r="W165" s="938"/>
      <c r="X165" s="938"/>
      <c r="Y165" s="938"/>
      <c r="Z165" s="938"/>
      <c r="AA165" s="938"/>
      <c r="AB165" s="938"/>
    </row>
    <row r="166" spans="1:28" ht="18" customHeight="1">
      <c r="A166" s="945"/>
      <c r="B166" s="906"/>
      <c r="C166" s="906"/>
      <c r="D166" s="906"/>
      <c r="E166" s="906"/>
      <c r="F166" s="906"/>
      <c r="G166" s="906"/>
      <c r="H166" s="938" t="str">
        <f>項目一覧!$C$50</f>
        <v/>
      </c>
      <c r="I166" s="939"/>
      <c r="J166" s="938"/>
      <c r="K166" s="938"/>
      <c r="L166" s="938"/>
      <c r="M166" s="938"/>
      <c r="N166" s="938"/>
      <c r="O166" s="938"/>
      <c r="P166" s="938"/>
      <c r="Q166" s="938"/>
      <c r="R166" s="938"/>
      <c r="S166" s="938"/>
      <c r="T166" s="938"/>
      <c r="U166" s="938"/>
      <c r="V166" s="938"/>
      <c r="W166" s="938"/>
      <c r="X166" s="938"/>
      <c r="Y166" s="938"/>
      <c r="Z166" s="938"/>
      <c r="AA166" s="938"/>
      <c r="AB166" s="938"/>
    </row>
    <row r="167" spans="1:28" ht="18" customHeight="1">
      <c r="A167" s="945"/>
      <c r="B167" s="906" t="s">
        <v>406</v>
      </c>
      <c r="C167" s="906"/>
      <c r="D167" s="906"/>
      <c r="E167" s="906"/>
      <c r="F167" s="906"/>
      <c r="G167" s="906"/>
      <c r="H167" s="938" t="str">
        <f>項目一覧!$C$51</f>
        <v/>
      </c>
      <c r="I167" s="939"/>
      <c r="J167" s="938"/>
      <c r="K167" s="938"/>
      <c r="L167" s="938"/>
      <c r="M167" s="938"/>
      <c r="N167" s="938"/>
      <c r="O167" s="938"/>
      <c r="P167" s="938"/>
      <c r="Q167" s="938"/>
      <c r="R167" s="938"/>
      <c r="S167" s="938"/>
      <c r="T167" s="938"/>
      <c r="U167" s="938"/>
      <c r="V167" s="938"/>
      <c r="W167" s="938"/>
      <c r="X167" s="938"/>
      <c r="Y167" s="938"/>
      <c r="Z167" s="938"/>
      <c r="AA167" s="938"/>
      <c r="AB167" s="938"/>
    </row>
    <row r="168" spans="1:28" ht="18" customHeight="1">
      <c r="A168" s="945"/>
      <c r="B168" s="906" t="s">
        <v>405</v>
      </c>
      <c r="C168" s="906"/>
      <c r="D168" s="906"/>
      <c r="E168" s="906"/>
      <c r="F168" s="906"/>
      <c r="G168" s="906"/>
      <c r="H168" s="1707" t="str">
        <f>項目一覧!$C$52</f>
        <v/>
      </c>
      <c r="I168" s="1707"/>
      <c r="J168" s="1707"/>
      <c r="K168" s="1707"/>
      <c r="L168" s="1707"/>
      <c r="M168" s="1707"/>
      <c r="N168" s="1707"/>
      <c r="O168" s="1707"/>
      <c r="P168" s="1707"/>
      <c r="Q168" s="1707"/>
      <c r="R168" s="1707"/>
      <c r="S168" s="1707"/>
      <c r="T168" s="1707"/>
      <c r="U168" s="1707"/>
      <c r="V168" s="1707"/>
      <c r="W168" s="1707"/>
      <c r="X168" s="1707"/>
      <c r="Y168" s="1707"/>
      <c r="Z168" s="1707"/>
      <c r="AA168" s="1707"/>
      <c r="AB168" s="1707"/>
    </row>
    <row r="169" spans="1:28" ht="18" customHeight="1">
      <c r="A169" s="945"/>
      <c r="B169" s="906" t="s">
        <v>404</v>
      </c>
      <c r="C169" s="906"/>
      <c r="D169" s="906"/>
      <c r="E169" s="906"/>
      <c r="F169" s="906"/>
      <c r="G169" s="906"/>
      <c r="H169" s="938" t="str">
        <f>項目一覧!$C$53</f>
        <v/>
      </c>
      <c r="I169" s="939"/>
      <c r="J169" s="938"/>
      <c r="K169" s="938"/>
      <c r="L169" s="938"/>
      <c r="M169" s="938"/>
      <c r="N169" s="938"/>
      <c r="O169" s="938"/>
      <c r="P169" s="938"/>
      <c r="Q169" s="938"/>
      <c r="R169" s="938"/>
      <c r="S169" s="938"/>
      <c r="T169" s="938"/>
      <c r="U169" s="938"/>
      <c r="V169" s="938"/>
      <c r="W169" s="938"/>
      <c r="X169" s="938"/>
      <c r="Y169" s="938"/>
      <c r="Z169" s="938"/>
      <c r="AA169" s="938"/>
      <c r="AB169" s="938"/>
    </row>
    <row r="170" spans="1:28" ht="18" customHeight="1">
      <c r="A170" s="945"/>
      <c r="B170" s="954" t="s">
        <v>523</v>
      </c>
      <c r="C170" s="906"/>
      <c r="D170" s="906"/>
      <c r="E170" s="906"/>
      <c r="F170" s="906"/>
      <c r="G170" s="906"/>
      <c r="H170" s="938"/>
      <c r="I170" s="1715" t="str">
        <f>項目一覧!$C$54</f>
        <v/>
      </c>
      <c r="J170" s="1715"/>
      <c r="K170" s="1715"/>
      <c r="L170" s="1715"/>
      <c r="M170" s="1715"/>
      <c r="N170" s="1715"/>
      <c r="O170" s="1715"/>
      <c r="P170" s="1715"/>
      <c r="Q170" s="1715"/>
      <c r="R170" s="1715"/>
      <c r="S170" s="1715"/>
      <c r="T170" s="1715"/>
      <c r="U170" s="1715"/>
      <c r="V170" s="1715"/>
      <c r="W170" s="1715"/>
      <c r="X170" s="1715"/>
      <c r="Y170" s="1715"/>
      <c r="Z170" s="1715"/>
      <c r="AA170" s="1715"/>
      <c r="AB170" s="939"/>
    </row>
    <row r="171" spans="1:28" ht="18" customHeight="1">
      <c r="A171" s="945"/>
      <c r="B171" s="902"/>
      <c r="C171" s="906"/>
      <c r="D171" s="906"/>
      <c r="E171" s="906"/>
      <c r="F171" s="906"/>
      <c r="G171" s="906"/>
      <c r="H171" s="938"/>
      <c r="I171" s="1715"/>
      <c r="J171" s="1715"/>
      <c r="K171" s="1715"/>
      <c r="L171" s="1715"/>
      <c r="M171" s="1715"/>
      <c r="N171" s="1715"/>
      <c r="O171" s="1715"/>
      <c r="P171" s="1715"/>
      <c r="Q171" s="1715"/>
      <c r="R171" s="1715"/>
      <c r="S171" s="1715"/>
      <c r="T171" s="1715"/>
      <c r="U171" s="1715"/>
      <c r="V171" s="1715"/>
      <c r="W171" s="1715"/>
      <c r="X171" s="1715"/>
      <c r="Y171" s="1715"/>
      <c r="Z171" s="1715"/>
      <c r="AA171" s="1715"/>
      <c r="AB171" s="939"/>
    </row>
    <row r="172" spans="1:28" ht="18" customHeight="1">
      <c r="A172" s="936"/>
      <c r="B172" s="906" t="s">
        <v>410</v>
      </c>
      <c r="C172" s="906"/>
      <c r="D172" s="906"/>
      <c r="E172" s="906"/>
      <c r="F172" s="906"/>
      <c r="G172" s="906"/>
      <c r="H172" s="938"/>
      <c r="I172" s="938"/>
      <c r="J172" s="938"/>
      <c r="K172" s="938"/>
      <c r="L172" s="938"/>
      <c r="M172" s="938"/>
      <c r="N172" s="938"/>
      <c r="O172" s="938"/>
      <c r="P172" s="938"/>
      <c r="Q172" s="938"/>
      <c r="R172" s="938"/>
      <c r="S172" s="938"/>
      <c r="T172" s="938"/>
      <c r="U172" s="938"/>
      <c r="V172" s="938"/>
      <c r="W172" s="938"/>
      <c r="X172" s="938"/>
      <c r="Y172" s="938"/>
      <c r="Z172" s="938"/>
      <c r="AA172" s="938"/>
      <c r="AB172" s="939"/>
    </row>
    <row r="173" spans="1:28" ht="18" customHeight="1">
      <c r="A173" s="945"/>
      <c r="B173" s="906" t="s">
        <v>409</v>
      </c>
      <c r="C173" s="906"/>
      <c r="D173" s="906"/>
      <c r="E173" s="906"/>
      <c r="F173" s="906"/>
      <c r="G173" s="906"/>
      <c r="H173" s="944" t="str">
        <f>IF(項目一覧!$C$252=0,"","("&amp;項目一覧!$C$252&amp;") 建築士  （"&amp;項目一覧!$C$253&amp;"）登録　第　 "&amp;項目一覧!$C$254&amp;"　号")</f>
        <v>() 建築士  （）登録　第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8" customHeight="1">
      <c r="A174" s="945"/>
      <c r="B174" s="906" t="s">
        <v>408</v>
      </c>
      <c r="C174" s="906"/>
      <c r="D174" s="906"/>
      <c r="E174" s="906"/>
      <c r="F174" s="906"/>
      <c r="G174" s="906"/>
      <c r="H174" s="938" t="str">
        <f>項目一覧!$C$255</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8" customHeight="1">
      <c r="A175" s="945"/>
      <c r="B175" s="906" t="s">
        <v>407</v>
      </c>
      <c r="C175" s="906"/>
      <c r="D175" s="906"/>
      <c r="E175" s="906"/>
      <c r="F175" s="906"/>
      <c r="G175" s="906"/>
      <c r="H175" s="944" t="str">
        <f>IF(項目一覧!$C$256=0,"","("&amp;項目一覧!$C$256&amp;") 建築士事務所  （"&amp;項目一覧!$C$257&amp;"）知事登録　第　 "&amp;項目一覧!$C$258&amp;"　号")</f>
        <v>() 建築士事務所  （）知事登録　第　 　号</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8" customHeight="1">
      <c r="A176" s="945"/>
      <c r="B176" s="906"/>
      <c r="C176" s="906"/>
      <c r="D176" s="906"/>
      <c r="E176" s="906"/>
      <c r="F176" s="906"/>
      <c r="G176" s="906"/>
      <c r="H176" s="938" t="str">
        <f>項目一覧!$C$259</f>
        <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t="s">
        <v>406</v>
      </c>
      <c r="C177" s="906"/>
      <c r="D177" s="906"/>
      <c r="E177" s="906"/>
      <c r="F177" s="906"/>
      <c r="G177" s="906"/>
      <c r="H177" s="938" t="str">
        <f>項目一覧!$C$260</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405</v>
      </c>
      <c r="C178" s="906"/>
      <c r="D178" s="906"/>
      <c r="E178" s="906"/>
      <c r="F178" s="906"/>
      <c r="G178" s="906"/>
      <c r="H178" s="1707" t="str">
        <f>項目一覧!$C$261</f>
        <v/>
      </c>
      <c r="I178" s="1707"/>
      <c r="J178" s="1707"/>
      <c r="K178" s="1707"/>
      <c r="L178" s="1707"/>
      <c r="M178" s="1707"/>
      <c r="N178" s="1707"/>
      <c r="O178" s="1707"/>
      <c r="P178" s="1707"/>
      <c r="Q178" s="1707"/>
      <c r="R178" s="1707"/>
      <c r="S178" s="1707"/>
      <c r="T178" s="1707"/>
      <c r="U178" s="1707"/>
      <c r="V178" s="1707"/>
      <c r="W178" s="1707"/>
      <c r="X178" s="1707"/>
      <c r="Y178" s="1707"/>
      <c r="Z178" s="1707"/>
      <c r="AA178" s="1707"/>
      <c r="AB178" s="939"/>
    </row>
    <row r="179" spans="1:28" ht="18" customHeight="1">
      <c r="A179" s="945"/>
      <c r="B179" s="906" t="s">
        <v>404</v>
      </c>
      <c r="C179" s="906"/>
      <c r="D179" s="906"/>
      <c r="E179" s="906"/>
      <c r="F179" s="906"/>
      <c r="G179" s="906"/>
      <c r="H179" s="938" t="str">
        <f>項目一覧!$C$262</f>
        <v/>
      </c>
      <c r="I179" s="939"/>
      <c r="J179" s="938"/>
      <c r="K179" s="938"/>
      <c r="L179" s="938"/>
      <c r="M179" s="938"/>
      <c r="N179" s="938"/>
      <c r="O179" s="938"/>
      <c r="P179" s="938"/>
      <c r="Q179" s="938"/>
      <c r="R179" s="938"/>
      <c r="S179" s="938"/>
      <c r="T179" s="938"/>
      <c r="U179" s="938"/>
      <c r="V179" s="938"/>
      <c r="W179" s="938"/>
      <c r="X179" s="938"/>
      <c r="Y179" s="938"/>
      <c r="Z179" s="938"/>
      <c r="AA179" s="938"/>
      <c r="AB179" s="939"/>
    </row>
    <row r="180" spans="1:28" ht="18" customHeight="1">
      <c r="A180" s="945"/>
      <c r="B180" s="954" t="s">
        <v>523</v>
      </c>
      <c r="C180" s="906"/>
      <c r="D180" s="906"/>
      <c r="E180" s="906"/>
      <c r="F180" s="906"/>
      <c r="G180" s="906"/>
      <c r="H180" s="938"/>
      <c r="I180" s="1715" t="str">
        <f>項目一覧!$C$263</f>
        <v/>
      </c>
      <c r="J180" s="1715"/>
      <c r="K180" s="1715"/>
      <c r="L180" s="1715"/>
      <c r="M180" s="1715"/>
      <c r="N180" s="1715"/>
      <c r="O180" s="1715"/>
      <c r="P180" s="1715"/>
      <c r="Q180" s="1715"/>
      <c r="R180" s="1715"/>
      <c r="S180" s="1715"/>
      <c r="T180" s="1715"/>
      <c r="U180" s="1715"/>
      <c r="V180" s="1715"/>
      <c r="W180" s="1715"/>
      <c r="X180" s="1715"/>
      <c r="Y180" s="1715"/>
      <c r="Z180" s="1715"/>
      <c r="AA180" s="1715"/>
    </row>
    <row r="181" spans="1:28" ht="18" customHeight="1">
      <c r="A181" s="936"/>
      <c r="B181" s="906"/>
      <c r="C181" s="906"/>
      <c r="D181" s="906"/>
      <c r="E181" s="906"/>
      <c r="F181" s="906"/>
      <c r="G181" s="906"/>
      <c r="H181" s="938"/>
      <c r="I181" s="1715"/>
      <c r="J181" s="1715"/>
      <c r="K181" s="1715"/>
      <c r="L181" s="1715"/>
      <c r="M181" s="1715"/>
      <c r="N181" s="1715"/>
      <c r="O181" s="1715"/>
      <c r="P181" s="1715"/>
      <c r="Q181" s="1715"/>
      <c r="R181" s="1715"/>
      <c r="S181" s="1715"/>
      <c r="T181" s="1715"/>
      <c r="U181" s="1715"/>
      <c r="V181" s="1715"/>
      <c r="W181" s="1715"/>
      <c r="X181" s="1715"/>
      <c r="Y181" s="1715"/>
      <c r="Z181" s="1715"/>
      <c r="AA181" s="1715"/>
    </row>
    <row r="182" spans="1:28" ht="18" customHeight="1">
      <c r="A182" s="945"/>
      <c r="B182" s="906" t="s">
        <v>409</v>
      </c>
      <c r="C182" s="906"/>
      <c r="D182" s="906"/>
      <c r="E182" s="906"/>
      <c r="F182" s="906"/>
      <c r="G182" s="906"/>
      <c r="H182" s="944" t="str">
        <f>IF(項目一覧!$C$264=0,"","("&amp;項目一覧!$C$264&amp;") 建築士  （"&amp;項目一覧!$C$265&amp;"）登録　第　 "&amp;項目一覧!$C$266&amp;"　号")</f>
        <v>() 建築士  （）登録　第　 　号</v>
      </c>
      <c r="I182" s="939"/>
      <c r="J182" s="938"/>
      <c r="K182" s="938"/>
      <c r="L182" s="938"/>
      <c r="M182" s="938"/>
      <c r="N182" s="938"/>
      <c r="O182" s="938"/>
      <c r="P182" s="938"/>
      <c r="Q182" s="938"/>
      <c r="R182" s="938"/>
      <c r="S182" s="938"/>
      <c r="T182" s="938"/>
      <c r="U182" s="938"/>
      <c r="V182" s="938"/>
      <c r="W182" s="938"/>
      <c r="X182" s="938"/>
      <c r="Y182" s="938"/>
      <c r="Z182" s="938"/>
      <c r="AA182" s="938"/>
    </row>
    <row r="183" spans="1:28" ht="18" customHeight="1">
      <c r="A183" s="945"/>
      <c r="B183" s="906" t="s">
        <v>408</v>
      </c>
      <c r="C183" s="906"/>
      <c r="D183" s="906"/>
      <c r="E183" s="906"/>
      <c r="F183" s="906"/>
      <c r="G183" s="906"/>
      <c r="H183" s="938" t="str">
        <f>項目一覧!$C$267</f>
        <v/>
      </c>
      <c r="I183" s="939"/>
      <c r="J183" s="938"/>
      <c r="K183" s="938"/>
      <c r="L183" s="938"/>
      <c r="M183" s="938"/>
      <c r="N183" s="938"/>
      <c r="O183" s="938"/>
      <c r="P183" s="938"/>
      <c r="Q183" s="938"/>
      <c r="R183" s="938"/>
      <c r="S183" s="938"/>
      <c r="T183" s="938"/>
      <c r="U183" s="938"/>
      <c r="V183" s="938"/>
      <c r="W183" s="938"/>
      <c r="X183" s="938"/>
      <c r="Y183" s="938"/>
      <c r="Z183" s="938"/>
      <c r="AA183" s="938"/>
    </row>
    <row r="184" spans="1:28" ht="18" customHeight="1">
      <c r="A184" s="945"/>
      <c r="B184" s="906" t="s">
        <v>407</v>
      </c>
      <c r="C184" s="906"/>
      <c r="D184" s="906"/>
      <c r="E184" s="906"/>
      <c r="F184" s="906"/>
      <c r="G184" s="906"/>
      <c r="H184" s="944" t="str">
        <f>IF(項目一覧!$C$268=0,"","("&amp;項目一覧!$C$268&amp;") 建築士事務所  （"&amp;項目一覧!$C$269&amp;"）知事登録　第　 "&amp;項目一覧!$C$270&amp;"　号")</f>
        <v>() 建築士事務所  （）知事登録　第　 　号</v>
      </c>
      <c r="I184" s="939"/>
      <c r="J184" s="938"/>
      <c r="K184" s="938"/>
      <c r="L184" s="938"/>
      <c r="M184" s="938"/>
      <c r="N184" s="938"/>
      <c r="O184" s="938"/>
      <c r="P184" s="938"/>
      <c r="Q184" s="938"/>
      <c r="R184" s="938"/>
      <c r="S184" s="938"/>
      <c r="T184" s="938"/>
      <c r="U184" s="938"/>
      <c r="V184" s="938"/>
      <c r="W184" s="938"/>
      <c r="X184" s="938"/>
      <c r="Y184" s="938"/>
      <c r="Z184" s="938"/>
      <c r="AA184" s="938"/>
    </row>
    <row r="185" spans="1:28" ht="18" customHeight="1">
      <c r="A185" s="945"/>
      <c r="B185" s="906"/>
      <c r="C185" s="906"/>
      <c r="D185" s="906"/>
      <c r="E185" s="906"/>
      <c r="F185" s="906"/>
      <c r="G185" s="906"/>
      <c r="H185" s="938" t="str">
        <f>項目一覧!$C$271</f>
        <v/>
      </c>
      <c r="I185" s="939"/>
      <c r="J185" s="938"/>
      <c r="K185" s="938"/>
      <c r="L185" s="938"/>
      <c r="M185" s="938"/>
      <c r="N185" s="938"/>
      <c r="O185" s="938"/>
      <c r="P185" s="938"/>
      <c r="Q185" s="938"/>
      <c r="R185" s="938"/>
      <c r="S185" s="938"/>
      <c r="T185" s="938"/>
      <c r="U185" s="938"/>
      <c r="V185" s="938"/>
      <c r="W185" s="938"/>
      <c r="X185" s="938"/>
      <c r="Y185" s="938"/>
      <c r="Z185" s="938"/>
      <c r="AA185" s="938"/>
    </row>
    <row r="186" spans="1:28" ht="18" customHeight="1">
      <c r="A186" s="945"/>
      <c r="B186" s="906" t="s">
        <v>406</v>
      </c>
      <c r="C186" s="906"/>
      <c r="D186" s="906"/>
      <c r="E186" s="906"/>
      <c r="F186" s="906"/>
      <c r="G186" s="906"/>
      <c r="H186" s="938" t="str">
        <f>項目一覧!$C$272</f>
        <v/>
      </c>
      <c r="I186" s="939"/>
      <c r="J186" s="938"/>
      <c r="K186" s="938"/>
      <c r="L186" s="938"/>
      <c r="M186" s="938"/>
      <c r="N186" s="938"/>
      <c r="O186" s="938"/>
      <c r="P186" s="938"/>
      <c r="Q186" s="938"/>
      <c r="R186" s="938"/>
      <c r="S186" s="938"/>
      <c r="T186" s="938"/>
      <c r="U186" s="938"/>
      <c r="V186" s="938"/>
      <c r="W186" s="938"/>
      <c r="X186" s="938"/>
      <c r="Y186" s="938"/>
      <c r="Z186" s="938"/>
      <c r="AA186" s="938"/>
    </row>
    <row r="187" spans="1:28" ht="18" customHeight="1">
      <c r="A187" s="945"/>
      <c r="B187" s="906" t="s">
        <v>405</v>
      </c>
      <c r="C187" s="906"/>
      <c r="D187" s="906"/>
      <c r="E187" s="906"/>
      <c r="F187" s="906"/>
      <c r="G187" s="906"/>
      <c r="H187" s="1707" t="str">
        <f>項目一覧!$C$273</f>
        <v/>
      </c>
      <c r="I187" s="1707"/>
      <c r="J187" s="1707"/>
      <c r="K187" s="1707"/>
      <c r="L187" s="1707"/>
      <c r="M187" s="1707"/>
      <c r="N187" s="1707"/>
      <c r="O187" s="1707"/>
      <c r="P187" s="1707"/>
      <c r="Q187" s="1707"/>
      <c r="R187" s="1707"/>
      <c r="S187" s="1707"/>
      <c r="T187" s="1707"/>
      <c r="U187" s="1707"/>
      <c r="V187" s="1707"/>
      <c r="W187" s="1707"/>
      <c r="X187" s="1707"/>
      <c r="Y187" s="1707"/>
      <c r="Z187" s="1707"/>
      <c r="AA187" s="1707"/>
    </row>
    <row r="188" spans="1:28" ht="18" customHeight="1">
      <c r="A188" s="945"/>
      <c r="B188" s="906" t="s">
        <v>404</v>
      </c>
      <c r="C188" s="906"/>
      <c r="D188" s="906"/>
      <c r="E188" s="906"/>
      <c r="F188" s="906"/>
      <c r="G188" s="906"/>
      <c r="H188" s="938" t="str">
        <f>項目一覧!$C$274</f>
        <v/>
      </c>
      <c r="I188" s="939"/>
      <c r="J188" s="938"/>
      <c r="K188" s="938"/>
      <c r="L188" s="938"/>
      <c r="M188" s="938"/>
      <c r="N188" s="938"/>
      <c r="O188" s="938"/>
      <c r="P188" s="938"/>
      <c r="Q188" s="938"/>
      <c r="R188" s="938"/>
      <c r="S188" s="938"/>
      <c r="T188" s="938"/>
      <c r="U188" s="938"/>
      <c r="V188" s="938"/>
      <c r="W188" s="938"/>
      <c r="X188" s="938"/>
      <c r="Y188" s="938"/>
      <c r="Z188" s="938"/>
      <c r="AA188" s="938"/>
    </row>
    <row r="189" spans="1:28" ht="18" customHeight="1">
      <c r="A189" s="945"/>
      <c r="B189" s="954" t="s">
        <v>523</v>
      </c>
      <c r="C189" s="906"/>
      <c r="D189" s="906"/>
      <c r="E189" s="906"/>
      <c r="F189" s="906"/>
      <c r="G189" s="906"/>
      <c r="H189" s="938"/>
      <c r="I189" s="1715" t="str">
        <f>項目一覧!$C$275</f>
        <v/>
      </c>
      <c r="J189" s="1715"/>
      <c r="K189" s="1715"/>
      <c r="L189" s="1715"/>
      <c r="M189" s="1715"/>
      <c r="N189" s="1715"/>
      <c r="O189" s="1715"/>
      <c r="P189" s="1715"/>
      <c r="Q189" s="1715"/>
      <c r="R189" s="1715"/>
      <c r="S189" s="1715"/>
      <c r="T189" s="1715"/>
      <c r="U189" s="1715"/>
      <c r="V189" s="1715"/>
      <c r="W189" s="1715"/>
      <c r="X189" s="1715"/>
      <c r="Y189" s="1715"/>
      <c r="Z189" s="1715"/>
      <c r="AA189" s="1715"/>
    </row>
    <row r="190" spans="1:28" ht="18" customHeight="1">
      <c r="A190" s="936"/>
      <c r="B190" s="906"/>
      <c r="C190" s="906"/>
      <c r="D190" s="906"/>
      <c r="E190" s="906"/>
      <c r="F190" s="906"/>
      <c r="G190" s="906"/>
      <c r="H190" s="938"/>
      <c r="I190" s="1715"/>
      <c r="J190" s="1715"/>
      <c r="K190" s="1715"/>
      <c r="L190" s="1715"/>
      <c r="M190" s="1715"/>
      <c r="N190" s="1715"/>
      <c r="O190" s="1715"/>
      <c r="P190" s="1715"/>
      <c r="Q190" s="1715"/>
      <c r="R190" s="1715"/>
      <c r="S190" s="1715"/>
      <c r="T190" s="1715"/>
      <c r="U190" s="1715"/>
      <c r="V190" s="1715"/>
      <c r="W190" s="1715"/>
      <c r="X190" s="1715"/>
      <c r="Y190" s="1715"/>
      <c r="Z190" s="1715"/>
      <c r="AA190" s="1715"/>
    </row>
    <row r="191" spans="1:28" ht="18" customHeight="1">
      <c r="A191" s="945"/>
      <c r="B191" s="906" t="s">
        <v>409</v>
      </c>
      <c r="C191" s="906"/>
      <c r="D191" s="906"/>
      <c r="E191" s="906"/>
      <c r="F191" s="906"/>
      <c r="G191" s="906"/>
      <c r="H191" s="944" t="str">
        <f>IF(項目一覧!$C$276=0,"","("&amp;項目一覧!$C$276&amp;") 建築士  （"&amp;項目一覧!$C$277&amp;"）登録　第　 "&amp;項目一覧!$C$278&amp;"　号")</f>
        <v>() 建築士  （）登録　第　 　号</v>
      </c>
      <c r="I191" s="939"/>
      <c r="J191" s="938"/>
      <c r="K191" s="938"/>
      <c r="L191" s="938"/>
      <c r="M191" s="938"/>
      <c r="N191" s="938"/>
      <c r="O191" s="938"/>
      <c r="P191" s="938"/>
      <c r="Q191" s="938"/>
      <c r="R191" s="938"/>
      <c r="S191" s="938"/>
      <c r="T191" s="938"/>
      <c r="U191" s="938"/>
      <c r="V191" s="938"/>
      <c r="W191" s="938"/>
      <c r="X191" s="938"/>
      <c r="Y191" s="938"/>
      <c r="Z191" s="938"/>
      <c r="AA191" s="938"/>
    </row>
    <row r="192" spans="1:28" ht="18" customHeight="1">
      <c r="A192" s="945"/>
      <c r="B192" s="906" t="s">
        <v>408</v>
      </c>
      <c r="C192" s="906"/>
      <c r="D192" s="906"/>
      <c r="E192" s="906"/>
      <c r="F192" s="906"/>
      <c r="G192" s="906"/>
      <c r="H192" s="938" t="str">
        <f>項目一覧!$C$279</f>
        <v/>
      </c>
      <c r="I192" s="939"/>
      <c r="J192" s="938"/>
      <c r="K192" s="938"/>
      <c r="L192" s="938"/>
      <c r="M192" s="938"/>
      <c r="N192" s="938"/>
      <c r="O192" s="938"/>
      <c r="P192" s="938"/>
      <c r="Q192" s="938"/>
      <c r="R192" s="938"/>
      <c r="S192" s="938"/>
      <c r="T192" s="938"/>
      <c r="U192" s="938"/>
      <c r="V192" s="938"/>
      <c r="W192" s="938"/>
      <c r="X192" s="938"/>
      <c r="Y192" s="938"/>
      <c r="Z192" s="938"/>
      <c r="AA192" s="938"/>
    </row>
    <row r="193" spans="1:28" ht="18" customHeight="1">
      <c r="A193" s="945"/>
      <c r="B193" s="906" t="s">
        <v>407</v>
      </c>
      <c r="C193" s="906"/>
      <c r="D193" s="906"/>
      <c r="E193" s="906"/>
      <c r="F193" s="906"/>
      <c r="G193" s="906"/>
      <c r="H193" s="944" t="str">
        <f>IF(項目一覧!$C$280=0,"","("&amp;項目一覧!$C$280&amp;") 建築士事務所  （"&amp;項目一覧!$C$281&amp;"）知事登録　第　 "&amp;項目一覧!$C$282&amp;"　号")</f>
        <v>() 建築士事務所  （）知事登録　第　 　号</v>
      </c>
      <c r="I193" s="939"/>
      <c r="J193" s="938"/>
      <c r="K193" s="938"/>
      <c r="L193" s="938"/>
      <c r="M193" s="938"/>
      <c r="N193" s="938"/>
      <c r="O193" s="938"/>
      <c r="P193" s="938"/>
      <c r="Q193" s="938"/>
      <c r="R193" s="938"/>
      <c r="S193" s="938"/>
      <c r="T193" s="938"/>
      <c r="U193" s="938"/>
      <c r="V193" s="938"/>
      <c r="W193" s="938"/>
      <c r="X193" s="938"/>
      <c r="Y193" s="938"/>
      <c r="Z193" s="938"/>
      <c r="AA193" s="938"/>
    </row>
    <row r="194" spans="1:28" ht="18" customHeight="1">
      <c r="A194" s="945"/>
      <c r="B194" s="906"/>
      <c r="C194" s="906"/>
      <c r="D194" s="906"/>
      <c r="E194" s="906"/>
      <c r="F194" s="906"/>
      <c r="G194" s="906"/>
      <c r="H194" s="938" t="str">
        <f>項目一覧!$C$283</f>
        <v/>
      </c>
      <c r="I194" s="939"/>
      <c r="J194" s="938"/>
      <c r="K194" s="938"/>
      <c r="L194" s="938"/>
      <c r="M194" s="938"/>
      <c r="N194" s="938"/>
      <c r="O194" s="938"/>
      <c r="P194" s="938"/>
      <c r="Q194" s="938"/>
      <c r="R194" s="938"/>
      <c r="S194" s="938"/>
      <c r="T194" s="938"/>
      <c r="U194" s="938"/>
      <c r="V194" s="938"/>
      <c r="W194" s="938"/>
      <c r="X194" s="938"/>
      <c r="Y194" s="938"/>
      <c r="Z194" s="938"/>
      <c r="AA194" s="938"/>
    </row>
    <row r="195" spans="1:28" ht="18" customHeight="1">
      <c r="A195" s="945"/>
      <c r="B195" s="906" t="s">
        <v>406</v>
      </c>
      <c r="C195" s="906"/>
      <c r="D195" s="906"/>
      <c r="E195" s="906"/>
      <c r="F195" s="906"/>
      <c r="G195" s="906"/>
      <c r="H195" s="938" t="str">
        <f>項目一覧!$C$284</f>
        <v/>
      </c>
      <c r="I195" s="939"/>
      <c r="J195" s="938"/>
      <c r="K195" s="938"/>
      <c r="L195" s="938"/>
      <c r="M195" s="938"/>
      <c r="N195" s="938"/>
      <c r="O195" s="938"/>
      <c r="P195" s="938"/>
      <c r="Q195" s="938"/>
      <c r="R195" s="938"/>
      <c r="S195" s="938"/>
      <c r="T195" s="938"/>
      <c r="U195" s="938"/>
      <c r="V195" s="938"/>
      <c r="W195" s="938"/>
      <c r="X195" s="938"/>
      <c r="Y195" s="938"/>
      <c r="Z195" s="938"/>
      <c r="AA195" s="938"/>
    </row>
    <row r="196" spans="1:28" ht="18" customHeight="1">
      <c r="A196" s="945"/>
      <c r="B196" s="906" t="s">
        <v>405</v>
      </c>
      <c r="C196" s="906"/>
      <c r="D196" s="906"/>
      <c r="E196" s="906"/>
      <c r="F196" s="906"/>
      <c r="G196" s="906"/>
      <c r="H196" s="1707" t="str">
        <f>項目一覧!$C$285</f>
        <v/>
      </c>
      <c r="I196" s="1707"/>
      <c r="J196" s="1707"/>
      <c r="K196" s="1707"/>
      <c r="L196" s="1707"/>
      <c r="M196" s="1707"/>
      <c r="N196" s="1707"/>
      <c r="O196" s="1707"/>
      <c r="P196" s="1707"/>
      <c r="Q196" s="1707"/>
      <c r="R196" s="1707"/>
      <c r="S196" s="1707"/>
      <c r="T196" s="1707"/>
      <c r="U196" s="1707"/>
      <c r="V196" s="1707"/>
      <c r="W196" s="1707"/>
      <c r="X196" s="1707"/>
      <c r="Y196" s="1707"/>
      <c r="Z196" s="1707"/>
      <c r="AA196" s="1707"/>
    </row>
    <row r="197" spans="1:28" ht="18" customHeight="1">
      <c r="A197" s="945"/>
      <c r="B197" s="906" t="s">
        <v>404</v>
      </c>
      <c r="C197" s="906"/>
      <c r="D197" s="906"/>
      <c r="E197" s="906"/>
      <c r="F197" s="906"/>
      <c r="G197" s="906"/>
      <c r="H197" s="938" t="str">
        <f>項目一覧!$C$286</f>
        <v/>
      </c>
      <c r="I197" s="939"/>
      <c r="J197" s="938"/>
      <c r="K197" s="938"/>
      <c r="L197" s="938"/>
      <c r="M197" s="938"/>
      <c r="N197" s="938"/>
      <c r="O197" s="938"/>
      <c r="P197" s="938"/>
      <c r="Q197" s="938"/>
      <c r="R197" s="938"/>
      <c r="S197" s="938"/>
      <c r="T197" s="938"/>
      <c r="U197" s="938"/>
      <c r="V197" s="938"/>
      <c r="W197" s="938"/>
      <c r="X197" s="938"/>
      <c r="Y197" s="938"/>
      <c r="Z197" s="938"/>
      <c r="AA197" s="938"/>
    </row>
    <row r="198" spans="1:28" ht="18" customHeight="1">
      <c r="A198" s="945"/>
      <c r="B198" s="954" t="s">
        <v>523</v>
      </c>
      <c r="C198" s="906"/>
      <c r="D198" s="906"/>
      <c r="E198" s="906"/>
      <c r="F198" s="906"/>
      <c r="G198" s="906"/>
      <c r="H198" s="938"/>
      <c r="I198" s="1715" t="str">
        <f>項目一覧!$C$287</f>
        <v/>
      </c>
      <c r="J198" s="1715"/>
      <c r="K198" s="1715"/>
      <c r="L198" s="1715"/>
      <c r="M198" s="1715"/>
      <c r="N198" s="1715"/>
      <c r="O198" s="1715"/>
      <c r="P198" s="1715"/>
      <c r="Q198" s="1715"/>
      <c r="R198" s="1715"/>
      <c r="S198" s="1715"/>
      <c r="T198" s="1715"/>
      <c r="U198" s="1715"/>
      <c r="V198" s="1715"/>
      <c r="W198" s="1715"/>
      <c r="X198" s="1715"/>
      <c r="Y198" s="1715"/>
      <c r="Z198" s="1715"/>
      <c r="AA198" s="1715"/>
    </row>
    <row r="199" spans="1:28" ht="18" customHeight="1">
      <c r="A199" s="945"/>
      <c r="B199" s="906"/>
      <c r="C199" s="906"/>
      <c r="D199" s="906"/>
      <c r="E199" s="906"/>
      <c r="F199" s="906"/>
      <c r="G199" s="906"/>
      <c r="H199" s="938"/>
      <c r="I199" s="1966"/>
      <c r="J199" s="1966"/>
      <c r="K199" s="1966"/>
      <c r="L199" s="1966"/>
      <c r="M199" s="1966"/>
      <c r="N199" s="1966"/>
      <c r="O199" s="1966"/>
      <c r="P199" s="1966"/>
      <c r="Q199" s="1966"/>
      <c r="R199" s="1966"/>
      <c r="S199" s="1966"/>
      <c r="T199" s="1966"/>
      <c r="U199" s="1966"/>
      <c r="V199" s="1966"/>
      <c r="W199" s="1966"/>
      <c r="X199" s="1966"/>
      <c r="Y199" s="1966"/>
      <c r="Z199" s="1966"/>
      <c r="AA199" s="1966"/>
      <c r="AB199" s="1314"/>
    </row>
    <row r="200" spans="1:28" ht="18" customHeight="1">
      <c r="A200" s="1312" t="s">
        <v>309</v>
      </c>
      <c r="B200" s="1313" t="s">
        <v>402</v>
      </c>
      <c r="C200" s="1313"/>
      <c r="D200" s="1313"/>
      <c r="E200" s="1313"/>
      <c r="F200" s="1313"/>
      <c r="G200" s="1313"/>
      <c r="H200" s="1313"/>
      <c r="I200" s="1313"/>
      <c r="J200" s="1313"/>
      <c r="K200" s="1313"/>
      <c r="L200" s="1313"/>
      <c r="M200" s="1313"/>
      <c r="N200" s="1313"/>
      <c r="O200" s="1313"/>
      <c r="P200" s="1313"/>
      <c r="Q200" s="1313"/>
      <c r="R200" s="1313"/>
      <c r="S200" s="1313"/>
      <c r="T200" s="1313"/>
      <c r="U200" s="1313"/>
      <c r="V200" s="1313"/>
      <c r="W200" s="1313"/>
      <c r="X200" s="1313"/>
      <c r="Y200" s="1313"/>
      <c r="Z200" s="1313"/>
      <c r="AA200" s="1313"/>
      <c r="AB200" s="1313"/>
    </row>
    <row r="201" spans="1:28" ht="18" customHeight="1">
      <c r="A201" s="945"/>
      <c r="B201" s="906" t="s">
        <v>401</v>
      </c>
      <c r="C201" s="906"/>
      <c r="D201" s="906"/>
      <c r="E201" s="906"/>
      <c r="F201" s="938"/>
      <c r="G201" s="938"/>
      <c r="H201" s="938" t="str">
        <f>項目一覧!$C$55</f>
        <v/>
      </c>
      <c r="I201" s="939"/>
      <c r="J201" s="938"/>
      <c r="K201" s="938"/>
      <c r="L201" s="938"/>
      <c r="M201" s="938"/>
      <c r="N201" s="938"/>
      <c r="O201" s="938"/>
      <c r="P201" s="938"/>
      <c r="Q201" s="938"/>
      <c r="R201" s="938"/>
      <c r="S201" s="938"/>
      <c r="T201" s="938"/>
      <c r="U201" s="938"/>
      <c r="V201" s="938"/>
      <c r="W201" s="938"/>
      <c r="X201" s="938"/>
      <c r="Y201" s="938"/>
      <c r="Z201" s="938"/>
      <c r="AA201" s="938"/>
      <c r="AB201" s="938"/>
    </row>
    <row r="202" spans="1:28" ht="18" customHeight="1">
      <c r="A202" s="945"/>
      <c r="B202" s="906" t="s">
        <v>400</v>
      </c>
      <c r="C202" s="906"/>
      <c r="D202" s="906"/>
      <c r="E202" s="906"/>
      <c r="F202" s="938"/>
      <c r="G202" s="938"/>
      <c r="H202" s="946" t="str">
        <f>IF(項目一覧!$C$56=0,"","建設業の許可   ("&amp;項目一覧!$C$56&amp;")  第  （"&amp;項目一覧!$C$57&amp;"）　　 "&amp;項目一覧!C58&amp;"　号")</f>
        <v>建設業の許可   ()  第  （）　　 　号</v>
      </c>
      <c r="I202" s="939"/>
      <c r="J202" s="938"/>
      <c r="K202" s="938"/>
      <c r="L202" s="938"/>
      <c r="M202" s="938"/>
      <c r="N202" s="938"/>
      <c r="O202" s="938"/>
      <c r="P202" s="938"/>
      <c r="Q202" s="938"/>
      <c r="R202" s="938"/>
      <c r="S202" s="938"/>
      <c r="T202" s="938"/>
      <c r="U202" s="938"/>
      <c r="V202" s="938"/>
      <c r="W202" s="938"/>
      <c r="X202" s="938"/>
      <c r="Y202" s="938"/>
      <c r="Z202" s="938"/>
      <c r="AA202" s="938"/>
      <c r="AB202" s="938"/>
    </row>
    <row r="203" spans="1:28" ht="18" customHeight="1">
      <c r="A203" s="945"/>
      <c r="B203" s="906"/>
      <c r="C203" s="906"/>
      <c r="D203" s="906"/>
      <c r="E203" s="906"/>
      <c r="F203" s="938"/>
      <c r="G203" s="938"/>
      <c r="H203" s="938" t="str">
        <f>項目一覧!$C$59</f>
        <v/>
      </c>
      <c r="I203" s="939"/>
      <c r="J203" s="938"/>
      <c r="K203" s="938"/>
      <c r="L203" s="938"/>
      <c r="M203" s="938"/>
      <c r="N203" s="938"/>
      <c r="O203" s="938"/>
      <c r="P203" s="938"/>
      <c r="Q203" s="938"/>
      <c r="R203" s="938"/>
      <c r="S203" s="938"/>
      <c r="T203" s="938"/>
      <c r="U203" s="938"/>
      <c r="V203" s="938"/>
      <c r="W203" s="938"/>
      <c r="X203" s="938"/>
      <c r="Y203" s="938"/>
      <c r="Z203" s="938"/>
      <c r="AA203" s="938"/>
      <c r="AB203" s="938"/>
    </row>
    <row r="204" spans="1:28" ht="18" customHeight="1">
      <c r="A204" s="945"/>
      <c r="B204" s="906" t="s">
        <v>399</v>
      </c>
      <c r="C204" s="906"/>
      <c r="D204" s="906"/>
      <c r="E204" s="906"/>
      <c r="F204" s="938"/>
      <c r="G204" s="938"/>
      <c r="H204" s="938" t="str">
        <f>項目一覧!$C$60</f>
        <v/>
      </c>
      <c r="I204" s="939"/>
      <c r="J204" s="938"/>
      <c r="K204" s="938"/>
      <c r="L204" s="938"/>
      <c r="M204" s="938"/>
      <c r="N204" s="938"/>
      <c r="O204" s="938"/>
      <c r="P204" s="938"/>
      <c r="Q204" s="938"/>
      <c r="R204" s="938"/>
      <c r="S204" s="938"/>
      <c r="T204" s="938"/>
      <c r="U204" s="938"/>
      <c r="V204" s="938"/>
      <c r="W204" s="938"/>
      <c r="X204" s="938"/>
      <c r="Y204" s="938"/>
      <c r="Z204" s="938"/>
      <c r="AA204" s="938"/>
      <c r="AB204" s="938"/>
    </row>
    <row r="205" spans="1:28" ht="18" customHeight="1">
      <c r="A205" s="945"/>
      <c r="B205" s="906" t="s">
        <v>398</v>
      </c>
      <c r="C205" s="906"/>
      <c r="D205" s="906"/>
      <c r="E205" s="906"/>
      <c r="F205" s="938"/>
      <c r="G205" s="938"/>
      <c r="H205" s="1707" t="str">
        <f>項目一覧!$C$61</f>
        <v/>
      </c>
      <c r="I205" s="1707"/>
      <c r="J205" s="1707"/>
      <c r="K205" s="1707"/>
      <c r="L205" s="1707"/>
      <c r="M205" s="1707"/>
      <c r="N205" s="1707"/>
      <c r="O205" s="1707"/>
      <c r="P205" s="1707"/>
      <c r="Q205" s="1707"/>
      <c r="R205" s="1707"/>
      <c r="S205" s="1707"/>
      <c r="T205" s="1707"/>
      <c r="U205" s="1707"/>
      <c r="V205" s="1707"/>
      <c r="W205" s="1707"/>
      <c r="X205" s="1707"/>
      <c r="Y205" s="1707"/>
      <c r="Z205" s="1707"/>
      <c r="AA205" s="1707"/>
      <c r="AB205" s="1707"/>
    </row>
    <row r="206" spans="1:28" ht="18" customHeight="1">
      <c r="A206" s="906"/>
      <c r="B206" s="906" t="s">
        <v>397</v>
      </c>
      <c r="C206" s="906"/>
      <c r="D206" s="906"/>
      <c r="E206" s="906"/>
      <c r="F206" s="938"/>
      <c r="G206" s="938"/>
      <c r="H206" s="938" t="str">
        <f>項目一覧!$C$62</f>
        <v/>
      </c>
      <c r="I206" s="939"/>
      <c r="J206" s="938"/>
      <c r="K206" s="938"/>
      <c r="L206" s="938"/>
      <c r="M206" s="938"/>
      <c r="N206" s="938"/>
      <c r="O206" s="938"/>
      <c r="P206" s="938"/>
      <c r="Q206" s="938"/>
      <c r="R206" s="938"/>
      <c r="S206" s="938"/>
      <c r="T206" s="938"/>
      <c r="U206" s="938"/>
      <c r="V206" s="938"/>
      <c r="W206" s="938"/>
      <c r="X206" s="938"/>
      <c r="Y206" s="938"/>
      <c r="Z206" s="938"/>
      <c r="AA206" s="938"/>
      <c r="AB206" s="938"/>
    </row>
    <row r="207" spans="1:28" ht="10" customHeight="1">
      <c r="A207" s="906"/>
      <c r="B207" s="906"/>
      <c r="C207" s="906"/>
      <c r="D207" s="906"/>
      <c r="E207" s="906"/>
      <c r="F207" s="938"/>
      <c r="G207" s="938"/>
      <c r="H207" s="938"/>
      <c r="I207" s="939"/>
      <c r="J207" s="938"/>
      <c r="K207" s="938"/>
      <c r="L207" s="938"/>
      <c r="M207" s="938"/>
      <c r="N207" s="938"/>
      <c r="O207" s="938"/>
      <c r="P207" s="938"/>
      <c r="Q207" s="938"/>
      <c r="R207" s="938"/>
      <c r="S207" s="938"/>
      <c r="T207" s="938"/>
      <c r="U207" s="938"/>
      <c r="V207" s="938"/>
      <c r="W207" s="938"/>
      <c r="X207" s="938"/>
      <c r="Y207" s="938"/>
      <c r="Z207" s="938"/>
      <c r="AA207" s="938"/>
      <c r="AB207" s="938"/>
    </row>
    <row r="208" spans="1:28" ht="17.149999999999999" customHeight="1">
      <c r="A208" s="906"/>
      <c r="B208" s="906" t="s">
        <v>3118</v>
      </c>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8"/>
    </row>
    <row r="209" spans="1:28" ht="17.149999999999999" customHeight="1">
      <c r="A209" s="945"/>
      <c r="B209" s="906" t="s">
        <v>401</v>
      </c>
      <c r="C209" s="906"/>
      <c r="D209" s="906"/>
      <c r="E209" s="906"/>
      <c r="F209" s="938"/>
      <c r="G209" s="938"/>
      <c r="H209" s="938" t="str">
        <f>項目一覧!C363</f>
        <v/>
      </c>
      <c r="I209" s="939"/>
      <c r="J209" s="938"/>
      <c r="K209" s="938"/>
      <c r="L209" s="938"/>
      <c r="M209" s="938"/>
      <c r="N209" s="938"/>
      <c r="O209" s="938"/>
      <c r="P209" s="938"/>
      <c r="Q209" s="938"/>
      <c r="R209" s="938"/>
      <c r="S209" s="938"/>
      <c r="T209" s="938"/>
      <c r="U209" s="938"/>
      <c r="V209" s="938"/>
      <c r="W209" s="938"/>
      <c r="X209" s="938"/>
      <c r="Y209" s="938"/>
      <c r="Z209" s="938"/>
      <c r="AA209" s="938"/>
      <c r="AB209" s="939"/>
    </row>
    <row r="210" spans="1:28" ht="17.149999999999999" customHeight="1">
      <c r="A210" s="945"/>
      <c r="B210" s="906" t="s">
        <v>400</v>
      </c>
      <c r="C210" s="906"/>
      <c r="D210" s="906"/>
      <c r="E210" s="906"/>
      <c r="F210" s="938"/>
      <c r="G210" s="938"/>
      <c r="H210" s="946" t="str">
        <f>IF(項目一覧!C363=0,"","建設業の許可   ("&amp;項目一覧!C364&amp;")  第  （"&amp;項目一覧!C365&amp;"）　　 "&amp;項目一覧!C366&amp;"　号")</f>
        <v>建設業の許可   ()  第  （）　　 　号</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49999999999999" customHeight="1">
      <c r="A211" s="945"/>
      <c r="B211" s="906"/>
      <c r="C211" s="906"/>
      <c r="D211" s="906"/>
      <c r="E211" s="906"/>
      <c r="F211" s="938"/>
      <c r="G211" s="938"/>
      <c r="H211" s="938" t="str">
        <f>項目一覧!C367</f>
        <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49999999999999" customHeight="1">
      <c r="A212" s="945"/>
      <c r="B212" s="906" t="s">
        <v>399</v>
      </c>
      <c r="C212" s="906"/>
      <c r="D212" s="906"/>
      <c r="E212" s="906"/>
      <c r="F212" s="938"/>
      <c r="G212" s="938"/>
      <c r="H212" s="938" t="str">
        <f>項目一覧!C368</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49999999999999" customHeight="1">
      <c r="A213" s="945"/>
      <c r="B213" s="906" t="s">
        <v>398</v>
      </c>
      <c r="C213" s="906"/>
      <c r="D213" s="906"/>
      <c r="E213" s="906"/>
      <c r="F213" s="938"/>
      <c r="G213" s="938"/>
      <c r="H213" s="1707" t="str">
        <f>項目一覧!C369</f>
        <v/>
      </c>
      <c r="I213" s="1707"/>
      <c r="J213" s="1707"/>
      <c r="K213" s="1707"/>
      <c r="L213" s="1707"/>
      <c r="M213" s="1707"/>
      <c r="N213" s="1707"/>
      <c r="O213" s="1707"/>
      <c r="P213" s="1707"/>
      <c r="Q213" s="1707"/>
      <c r="R213" s="1707"/>
      <c r="S213" s="1707"/>
      <c r="T213" s="1707"/>
      <c r="U213" s="1707"/>
      <c r="V213" s="1707"/>
      <c r="W213" s="1707"/>
      <c r="X213" s="1707"/>
      <c r="Y213" s="1707"/>
      <c r="Z213" s="1707"/>
      <c r="AA213" s="1707"/>
      <c r="AB213" s="1707"/>
    </row>
    <row r="214" spans="1:28" ht="17.149999999999999" customHeight="1">
      <c r="A214" s="956"/>
      <c r="B214" s="956" t="s">
        <v>397</v>
      </c>
      <c r="C214" s="956"/>
      <c r="D214" s="956"/>
      <c r="E214" s="956"/>
      <c r="F214" s="957"/>
      <c r="G214" s="957"/>
      <c r="H214" s="957" t="str">
        <f>項目一覧!C370</f>
        <v/>
      </c>
      <c r="I214" s="958"/>
      <c r="J214" s="957"/>
      <c r="K214" s="957"/>
      <c r="L214" s="957"/>
      <c r="M214" s="957"/>
      <c r="N214" s="957"/>
      <c r="O214" s="957"/>
      <c r="P214" s="957"/>
      <c r="Q214" s="957"/>
      <c r="R214" s="957"/>
      <c r="S214" s="957"/>
      <c r="T214" s="957"/>
      <c r="U214" s="957"/>
      <c r="V214" s="957"/>
      <c r="W214" s="957"/>
      <c r="X214" s="957"/>
      <c r="Y214" s="957"/>
      <c r="Z214" s="957"/>
      <c r="AA214" s="957"/>
      <c r="AB214" s="957"/>
    </row>
    <row r="215" spans="1:28" ht="18" customHeight="1">
      <c r="A215" s="959" t="s">
        <v>109</v>
      </c>
      <c r="B215" s="937" t="s">
        <v>1968</v>
      </c>
      <c r="C215" s="906"/>
      <c r="D215" s="906"/>
      <c r="E215" s="906"/>
      <c r="F215" s="938"/>
      <c r="G215" s="938"/>
      <c r="H215" s="938"/>
      <c r="I215" s="939"/>
      <c r="J215" s="938"/>
      <c r="K215" s="938"/>
      <c r="L215" s="960"/>
      <c r="M215" s="938"/>
      <c r="N215" s="938"/>
      <c r="O215" s="961"/>
      <c r="P215" s="938"/>
      <c r="Q215" s="938"/>
      <c r="R215" s="938"/>
      <c r="S215" s="938"/>
      <c r="T215" s="938"/>
      <c r="U215" s="938"/>
      <c r="V215" s="938"/>
      <c r="W215" s="938"/>
      <c r="X215" s="938"/>
      <c r="Y215" s="938"/>
      <c r="Z215" s="938"/>
      <c r="AA215" s="938"/>
      <c r="AB215" s="938"/>
    </row>
    <row r="216" spans="1:28" ht="18" customHeight="1">
      <c r="A216" s="936"/>
      <c r="B216" s="906"/>
      <c r="C216" s="960" t="str">
        <f>IF(項目一覧!$D$342=TRUE,"■","□")</f>
        <v>□</v>
      </c>
      <c r="D216" s="938" t="s">
        <v>1969</v>
      </c>
      <c r="E216" s="938"/>
      <c r="F216" s="938"/>
      <c r="G216" s="961" t="s">
        <v>1972</v>
      </c>
      <c r="H216" s="938" t="str">
        <f>IF(項目一覧!$C$343="","",項目一覧!$C$343)</f>
        <v/>
      </c>
      <c r="I216" s="939"/>
      <c r="J216" s="938"/>
      <c r="K216" s="938"/>
      <c r="L216" s="960"/>
      <c r="M216" s="938"/>
      <c r="N216" s="938"/>
      <c r="O216" s="961"/>
      <c r="P216" s="938"/>
      <c r="Q216" s="938"/>
      <c r="R216" s="938"/>
      <c r="S216" s="938"/>
      <c r="T216" s="938"/>
      <c r="U216" s="938"/>
      <c r="V216" s="938"/>
      <c r="W216" s="938"/>
      <c r="X216" s="938"/>
      <c r="Y216" s="938"/>
      <c r="Z216" s="938" t="s">
        <v>1976</v>
      </c>
      <c r="AA216" s="938"/>
      <c r="AB216" s="938"/>
    </row>
    <row r="217" spans="1:28" ht="18" customHeight="1">
      <c r="A217" s="906"/>
      <c r="B217" s="906"/>
      <c r="C217" s="960" t="str">
        <f>IF(項目一覧!$E$342=TRUE,"■","□")</f>
        <v>□</v>
      </c>
      <c r="D217" s="938" t="s">
        <v>1970</v>
      </c>
      <c r="E217" s="906"/>
      <c r="F217" s="938"/>
      <c r="G217" s="961" t="s">
        <v>1972</v>
      </c>
      <c r="H217" s="938" t="str">
        <f>IF(項目一覧!$C$344="","",項目一覧!$C$344)</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35"/>
      <c r="B218" s="935"/>
      <c r="C218" s="962" t="str">
        <f>IF(項目一覧!$F$342=TRUE,"■","□")</f>
        <v>□</v>
      </c>
      <c r="D218" s="941" t="s">
        <v>1971</v>
      </c>
      <c r="E218" s="935"/>
      <c r="F218" s="941"/>
      <c r="G218" s="941"/>
      <c r="H218" s="941"/>
      <c r="I218" s="942"/>
      <c r="J218" s="941"/>
      <c r="K218" s="941"/>
      <c r="L218" s="962"/>
      <c r="M218" s="941"/>
      <c r="N218" s="941"/>
      <c r="O218" s="941"/>
      <c r="P218" s="941"/>
      <c r="Q218" s="941"/>
      <c r="R218" s="941"/>
      <c r="S218" s="941"/>
      <c r="T218" s="941"/>
      <c r="U218" s="941"/>
      <c r="V218" s="941"/>
      <c r="W218" s="941"/>
      <c r="X218" s="941"/>
      <c r="Y218" s="941"/>
      <c r="Z218" s="941"/>
      <c r="AA218" s="941"/>
      <c r="AB218" s="941"/>
    </row>
    <row r="219" spans="1:28" ht="18" customHeight="1">
      <c r="A219" s="936" t="s">
        <v>109</v>
      </c>
      <c r="B219" s="906" t="s">
        <v>2652</v>
      </c>
      <c r="C219" s="906"/>
      <c r="D219" s="906"/>
      <c r="E219" s="906"/>
      <c r="F219" s="938"/>
      <c r="G219" s="938"/>
      <c r="H219" s="938"/>
      <c r="I219" s="939"/>
      <c r="J219" s="938"/>
      <c r="K219" s="938"/>
      <c r="N219" s="938"/>
      <c r="AB219" s="938"/>
    </row>
    <row r="220" spans="1:28" ht="18" customHeight="1">
      <c r="A220" s="936"/>
      <c r="B220" s="906"/>
      <c r="C220" s="960" t="str">
        <f>IF(項目一覧!$D$349=TRUE,"■","□")</f>
        <v>□</v>
      </c>
      <c r="D220" s="938" t="s">
        <v>2752</v>
      </c>
      <c r="E220" s="938"/>
      <c r="F220" s="961"/>
      <c r="G220" s="961" t="s">
        <v>1972</v>
      </c>
      <c r="H220" s="906" t="str">
        <f>項目一覧!$C$350&amp;"　"&amp;項目一覧!$C$351</f>
        <v>　</v>
      </c>
      <c r="I220" s="939"/>
      <c r="J220" s="938"/>
      <c r="K220" s="938"/>
      <c r="L220" s="960"/>
      <c r="M220" s="938"/>
      <c r="N220" s="938"/>
      <c r="O220" s="961"/>
      <c r="P220" s="963"/>
      <c r="Q220" s="963"/>
      <c r="R220" s="963"/>
      <c r="S220" s="963"/>
      <c r="T220" s="963"/>
      <c r="U220" s="963"/>
      <c r="V220" s="963"/>
      <c r="W220" s="963"/>
      <c r="X220" s="963"/>
      <c r="Y220" s="963"/>
      <c r="Z220" s="938" t="s">
        <v>1976</v>
      </c>
      <c r="AA220" s="938"/>
      <c r="AB220" s="938"/>
    </row>
    <row r="221" spans="1:28" ht="18" customHeight="1">
      <c r="A221" s="906"/>
      <c r="B221" s="906"/>
      <c r="C221" s="960" t="str">
        <f>IF(項目一覧!$E$349=TRUE,"■","□")</f>
        <v>□</v>
      </c>
      <c r="D221" s="938" t="s">
        <v>2753</v>
      </c>
      <c r="E221" s="938"/>
      <c r="F221" s="961"/>
      <c r="G221" s="961" t="s">
        <v>1972</v>
      </c>
      <c r="H221" s="906" t="str">
        <f>項目一覧!$C$352&amp;"　"&amp;項目一覧!$C$353</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IF(項目一覧!$F$349=TRUE,"■","□")</f>
        <v>□</v>
      </c>
      <c r="D222" s="938" t="s">
        <v>2647</v>
      </c>
      <c r="E222" s="938"/>
      <c r="F222" s="964"/>
      <c r="G222" s="964" t="s">
        <v>1972</v>
      </c>
      <c r="H222" s="1705" t="str">
        <f>項目一覧!$C$354</f>
        <v/>
      </c>
      <c r="I222" s="1705"/>
      <c r="J222" s="1705"/>
      <c r="K222" s="1705"/>
      <c r="L222" s="1705"/>
      <c r="M222" s="1705"/>
      <c r="N222" s="1705"/>
      <c r="O222" s="1705"/>
      <c r="P222" s="1705"/>
      <c r="Q222" s="1705"/>
      <c r="R222" s="1705"/>
      <c r="S222" s="1705"/>
      <c r="T222" s="1705"/>
      <c r="U222" s="1705"/>
      <c r="V222" s="1705"/>
      <c r="W222" s="1705"/>
      <c r="X222" s="1705"/>
      <c r="Y222" s="1705"/>
      <c r="Z222" s="941" t="s">
        <v>1976</v>
      </c>
      <c r="AA222" s="938"/>
      <c r="AB222" s="941"/>
    </row>
    <row r="223" spans="1:28" ht="18" customHeight="1">
      <c r="A223" s="959" t="s">
        <v>309</v>
      </c>
      <c r="B223" s="937" t="s">
        <v>2653</v>
      </c>
      <c r="C223" s="914"/>
      <c r="D223" s="914"/>
      <c r="E223" s="914"/>
      <c r="F223" s="1750" t="str">
        <f>項目一覧!$C$66</f>
        <v/>
      </c>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c r="AA223" s="1750"/>
      <c r="AB223" s="1750"/>
    </row>
    <row r="224" spans="1:28" ht="18" customHeight="1">
      <c r="A224" s="1075"/>
      <c r="B224" s="932"/>
      <c r="C224" s="932"/>
      <c r="D224" s="932"/>
      <c r="E224" s="932"/>
      <c r="F224" s="1752"/>
      <c r="G224" s="1752"/>
      <c r="H224" s="1752"/>
      <c r="I224" s="1752"/>
      <c r="J224" s="1752"/>
      <c r="K224" s="1752"/>
      <c r="L224" s="1752"/>
      <c r="M224" s="1752"/>
      <c r="N224" s="1752"/>
      <c r="O224" s="1752"/>
      <c r="P224" s="1752"/>
      <c r="Q224" s="1752"/>
      <c r="R224" s="1752"/>
      <c r="S224" s="1752"/>
      <c r="T224" s="1752"/>
      <c r="U224" s="1752"/>
      <c r="V224" s="1752"/>
      <c r="W224" s="1752"/>
      <c r="X224" s="1752"/>
      <c r="Y224" s="1752"/>
      <c r="Z224" s="1752"/>
      <c r="AA224" s="1752"/>
      <c r="AB224" s="1752"/>
    </row>
    <row r="225" spans="1:28" ht="18" customHeight="1">
      <c r="A225" s="1076"/>
      <c r="B225" s="903"/>
      <c r="C225" s="903"/>
      <c r="D225" s="903"/>
      <c r="E225" s="903"/>
      <c r="F225" s="948"/>
      <c r="G225" s="948"/>
      <c r="H225" s="948"/>
      <c r="I225" s="948"/>
      <c r="J225" s="948"/>
      <c r="K225" s="948"/>
      <c r="L225" s="948"/>
      <c r="M225" s="948"/>
      <c r="N225" s="948"/>
      <c r="O225" s="948"/>
      <c r="P225" s="948"/>
      <c r="Q225" s="948"/>
      <c r="R225" s="948"/>
      <c r="S225" s="948"/>
      <c r="T225" s="948"/>
      <c r="U225" s="948"/>
      <c r="V225" s="948"/>
      <c r="W225" s="948"/>
      <c r="X225" s="948"/>
      <c r="Y225" s="948"/>
      <c r="Z225" s="948"/>
      <c r="AA225" s="948"/>
      <c r="AB225" s="948"/>
    </row>
    <row r="226" spans="1:28" ht="18" customHeight="1">
      <c r="A226" s="1076"/>
      <c r="B226" s="903"/>
      <c r="C226" s="903"/>
      <c r="D226" s="903"/>
      <c r="E226" s="903"/>
      <c r="F226" s="948"/>
      <c r="G226" s="948"/>
      <c r="H226" s="948"/>
      <c r="I226" s="948"/>
      <c r="J226" s="948"/>
      <c r="K226" s="948"/>
      <c r="L226" s="948"/>
      <c r="M226" s="948"/>
      <c r="N226" s="948"/>
      <c r="O226" s="948"/>
      <c r="P226" s="948"/>
      <c r="Q226" s="948"/>
      <c r="R226" s="948"/>
      <c r="S226" s="948"/>
      <c r="T226" s="948"/>
      <c r="U226" s="948"/>
      <c r="V226" s="948"/>
      <c r="W226" s="948"/>
      <c r="X226" s="948"/>
      <c r="Y226" s="948"/>
      <c r="Z226" s="948"/>
      <c r="AA226" s="948"/>
      <c r="AB226" s="948"/>
    </row>
    <row r="227" spans="1:28" ht="18" customHeight="1">
      <c r="A227" s="1076"/>
      <c r="B227" s="903"/>
      <c r="C227" s="903"/>
      <c r="D227" s="903"/>
      <c r="E227" s="903"/>
      <c r="F227" s="948"/>
      <c r="G227" s="948"/>
      <c r="H227" s="948"/>
      <c r="I227" s="948"/>
      <c r="J227" s="948"/>
      <c r="K227" s="948"/>
      <c r="L227" s="948"/>
      <c r="M227" s="948"/>
      <c r="N227" s="948"/>
      <c r="O227" s="948"/>
      <c r="P227" s="948"/>
      <c r="Q227" s="948"/>
      <c r="R227" s="948"/>
      <c r="S227" s="948"/>
      <c r="T227" s="948"/>
      <c r="U227" s="948"/>
      <c r="V227" s="948"/>
      <c r="W227" s="948"/>
      <c r="X227" s="948"/>
      <c r="Y227" s="948"/>
      <c r="Z227" s="948"/>
      <c r="AA227" s="948"/>
      <c r="AB227" s="948"/>
    </row>
    <row r="228" spans="1:28" ht="18" customHeight="1">
      <c r="A228" s="1076"/>
      <c r="B228" s="903"/>
      <c r="C228" s="903"/>
      <c r="D228" s="903"/>
      <c r="E228" s="903"/>
      <c r="F228" s="948"/>
      <c r="G228" s="948"/>
      <c r="H228" s="948"/>
      <c r="I228" s="948"/>
      <c r="J228" s="948"/>
      <c r="K228" s="948"/>
      <c r="L228" s="948"/>
      <c r="M228" s="948"/>
      <c r="N228" s="948"/>
      <c r="O228" s="948"/>
      <c r="P228" s="948"/>
      <c r="Q228" s="948"/>
      <c r="R228" s="948"/>
      <c r="S228" s="948"/>
      <c r="T228" s="948"/>
      <c r="U228" s="948"/>
      <c r="V228" s="948"/>
      <c r="W228" s="948"/>
      <c r="X228" s="948"/>
      <c r="Y228" s="948"/>
      <c r="Z228" s="948"/>
      <c r="AA228" s="948"/>
      <c r="AB228" s="948"/>
    </row>
    <row r="229" spans="1:28" ht="18" customHeight="1">
      <c r="A229" s="1076"/>
      <c r="B229" s="903"/>
      <c r="C229" s="903"/>
      <c r="D229" s="903"/>
      <c r="E229" s="903"/>
      <c r="F229" s="948"/>
      <c r="G229" s="948"/>
      <c r="H229" s="948"/>
      <c r="I229" s="948"/>
      <c r="J229" s="948"/>
      <c r="K229" s="948"/>
      <c r="L229" s="948"/>
      <c r="M229" s="948"/>
      <c r="N229" s="948"/>
      <c r="O229" s="948"/>
      <c r="P229" s="948"/>
      <c r="Q229" s="948"/>
      <c r="R229" s="948"/>
      <c r="S229" s="948"/>
      <c r="T229" s="948"/>
      <c r="U229" s="948"/>
      <c r="V229" s="948"/>
      <c r="W229" s="948"/>
      <c r="X229" s="948"/>
      <c r="Y229" s="948"/>
      <c r="Z229" s="948"/>
      <c r="AA229" s="948"/>
      <c r="AB229" s="948"/>
    </row>
    <row r="230" spans="1:28" ht="18" customHeight="1">
      <c r="A230" s="1076"/>
      <c r="B230" s="903"/>
      <c r="C230" s="903"/>
      <c r="D230" s="903"/>
      <c r="E230" s="903"/>
      <c r="F230" s="948"/>
      <c r="G230" s="948"/>
      <c r="H230" s="948"/>
      <c r="I230" s="948"/>
      <c r="J230" s="948"/>
      <c r="K230" s="948"/>
      <c r="L230" s="948"/>
      <c r="M230" s="948"/>
      <c r="N230" s="948"/>
      <c r="O230" s="948"/>
      <c r="P230" s="948"/>
      <c r="Q230" s="948"/>
      <c r="R230" s="948"/>
      <c r="S230" s="948"/>
      <c r="T230" s="948"/>
      <c r="U230" s="948"/>
      <c r="V230" s="948"/>
      <c r="W230" s="948"/>
      <c r="X230" s="948"/>
      <c r="Y230" s="948"/>
      <c r="Z230" s="948"/>
      <c r="AA230" s="948"/>
      <c r="AB230" s="948"/>
    </row>
    <row r="231" spans="1:28" ht="18" customHeight="1">
      <c r="A231" s="1076"/>
      <c r="B231" s="903"/>
      <c r="C231" s="903"/>
      <c r="D231" s="903"/>
      <c r="E231" s="903"/>
      <c r="F231" s="948"/>
      <c r="G231" s="948"/>
      <c r="H231" s="948"/>
      <c r="I231" s="948"/>
      <c r="J231" s="948"/>
      <c r="K231" s="948"/>
      <c r="L231" s="948"/>
      <c r="M231" s="948"/>
      <c r="N231" s="948"/>
      <c r="O231" s="948"/>
      <c r="P231" s="948"/>
      <c r="Q231" s="948"/>
      <c r="R231" s="948"/>
      <c r="S231" s="948"/>
      <c r="T231" s="948"/>
      <c r="U231" s="948"/>
      <c r="V231" s="948"/>
      <c r="W231" s="948"/>
      <c r="X231" s="948"/>
      <c r="Y231" s="948"/>
      <c r="Z231" s="948"/>
      <c r="AA231" s="948"/>
      <c r="AB231" s="948"/>
    </row>
    <row r="232" spans="1:28" ht="18" customHeight="1">
      <c r="A232" s="1076"/>
      <c r="B232" s="903"/>
      <c r="C232" s="903"/>
      <c r="D232" s="903"/>
      <c r="E232" s="903"/>
      <c r="F232" s="948"/>
      <c r="G232" s="948"/>
      <c r="H232" s="948"/>
      <c r="I232" s="948"/>
      <c r="J232" s="948"/>
      <c r="K232" s="948"/>
      <c r="L232" s="948"/>
      <c r="M232" s="948"/>
      <c r="N232" s="948"/>
      <c r="O232" s="948"/>
      <c r="P232" s="948"/>
      <c r="Q232" s="948"/>
      <c r="R232" s="948"/>
      <c r="S232" s="948"/>
      <c r="T232" s="948"/>
      <c r="U232" s="948"/>
      <c r="V232" s="948"/>
      <c r="W232" s="948"/>
      <c r="X232" s="948"/>
      <c r="Y232" s="948"/>
      <c r="Z232" s="948"/>
      <c r="AA232" s="948"/>
      <c r="AB232" s="948"/>
    </row>
    <row r="233" spans="1:28" ht="18" customHeight="1">
      <c r="A233" s="1076"/>
      <c r="B233" s="903"/>
      <c r="C233" s="903"/>
      <c r="D233" s="903"/>
      <c r="E233" s="903"/>
      <c r="F233" s="948"/>
      <c r="G233" s="948"/>
      <c r="H233" s="948"/>
      <c r="I233" s="948"/>
      <c r="J233" s="948"/>
      <c r="K233" s="948"/>
      <c r="L233" s="948"/>
      <c r="M233" s="948"/>
      <c r="N233" s="948"/>
      <c r="O233" s="948"/>
      <c r="P233" s="948"/>
      <c r="Q233" s="948"/>
      <c r="R233" s="948"/>
      <c r="S233" s="948"/>
      <c r="T233" s="948"/>
      <c r="U233" s="948"/>
      <c r="V233" s="948"/>
      <c r="W233" s="948"/>
      <c r="X233" s="948"/>
      <c r="Y233" s="948"/>
      <c r="Z233" s="948"/>
      <c r="AA233" s="948"/>
      <c r="AB233" s="948"/>
    </row>
    <row r="234" spans="1:28" ht="18" customHeight="1">
      <c r="A234" s="1076"/>
      <c r="B234" s="903"/>
      <c r="C234" s="903"/>
      <c r="D234" s="903"/>
      <c r="E234" s="903"/>
      <c r="F234" s="948"/>
      <c r="G234" s="948"/>
      <c r="H234" s="948"/>
      <c r="I234" s="948"/>
      <c r="J234" s="948"/>
      <c r="K234" s="948"/>
      <c r="L234" s="948"/>
      <c r="M234" s="948"/>
      <c r="N234" s="948"/>
      <c r="O234" s="948"/>
      <c r="P234" s="948"/>
      <c r="Q234" s="948"/>
      <c r="R234" s="948"/>
      <c r="S234" s="948"/>
      <c r="T234" s="948"/>
      <c r="U234" s="948"/>
      <c r="V234" s="948"/>
      <c r="W234" s="948"/>
      <c r="X234" s="948"/>
      <c r="Y234" s="948"/>
      <c r="Z234" s="948"/>
      <c r="AA234" s="948"/>
      <c r="AB234" s="948"/>
    </row>
    <row r="235" spans="1:28" ht="18" customHeight="1">
      <c r="A235" s="1076"/>
      <c r="B235" s="903"/>
      <c r="C235" s="903"/>
      <c r="D235" s="903"/>
      <c r="E235" s="903"/>
      <c r="F235" s="948"/>
      <c r="G235" s="948"/>
      <c r="H235" s="948"/>
      <c r="I235" s="948"/>
      <c r="J235" s="948"/>
      <c r="K235" s="948"/>
      <c r="L235" s="948"/>
      <c r="M235" s="948"/>
      <c r="N235" s="948"/>
      <c r="O235" s="948"/>
      <c r="P235" s="948"/>
      <c r="Q235" s="948"/>
      <c r="R235" s="948"/>
      <c r="S235" s="948"/>
      <c r="T235" s="948"/>
      <c r="U235" s="948"/>
      <c r="V235" s="948"/>
      <c r="W235" s="948"/>
      <c r="X235" s="948"/>
      <c r="Y235" s="948"/>
      <c r="Z235" s="948"/>
      <c r="AA235" s="948"/>
      <c r="AB235" s="948"/>
    </row>
    <row r="236" spans="1:28" ht="18" customHeight="1">
      <c r="A236" s="1076"/>
      <c r="B236" s="903"/>
      <c r="C236" s="903"/>
      <c r="D236" s="903"/>
      <c r="E236" s="903"/>
      <c r="F236" s="948"/>
      <c r="G236" s="948"/>
      <c r="H236" s="948"/>
      <c r="I236" s="948"/>
      <c r="J236" s="948"/>
      <c r="K236" s="948"/>
      <c r="L236" s="948"/>
      <c r="M236" s="948"/>
      <c r="N236" s="948"/>
      <c r="O236" s="948"/>
      <c r="P236" s="948"/>
      <c r="Q236" s="948"/>
      <c r="R236" s="948"/>
      <c r="S236" s="948"/>
      <c r="T236" s="948"/>
      <c r="U236" s="948"/>
      <c r="V236" s="948"/>
      <c r="W236" s="948"/>
      <c r="X236" s="948"/>
      <c r="Y236" s="948"/>
      <c r="Z236" s="948"/>
      <c r="AA236" s="948"/>
      <c r="AB236" s="948"/>
    </row>
    <row r="237" spans="1:28" ht="18" customHeight="1">
      <c r="A237" s="1698" t="s">
        <v>395</v>
      </c>
      <c r="B237" s="1698"/>
      <c r="C237" s="1698"/>
      <c r="D237" s="1698"/>
      <c r="E237" s="1698"/>
      <c r="F237" s="1698"/>
      <c r="G237" s="1698"/>
      <c r="H237" s="1698"/>
      <c r="I237" s="1698"/>
      <c r="J237" s="1698"/>
      <c r="K237" s="1698"/>
      <c r="L237" s="1698"/>
      <c r="M237" s="1698"/>
      <c r="N237" s="1698"/>
      <c r="O237" s="1698"/>
      <c r="P237" s="1698"/>
      <c r="Q237" s="1698"/>
      <c r="R237" s="1698"/>
      <c r="S237" s="1698"/>
      <c r="T237" s="1698"/>
      <c r="U237" s="1698"/>
      <c r="V237" s="1698"/>
      <c r="W237" s="1698"/>
      <c r="X237" s="1698"/>
      <c r="Y237" s="1698"/>
      <c r="Z237" s="1698"/>
      <c r="AA237" s="1698"/>
    </row>
    <row r="238" spans="1:28" ht="18" customHeight="1">
      <c r="A238" s="935"/>
      <c r="B238" s="935" t="s">
        <v>193</v>
      </c>
      <c r="C238" s="935"/>
      <c r="D238" s="935"/>
      <c r="E238" s="935"/>
      <c r="F238" s="935"/>
      <c r="G238" s="935"/>
      <c r="H238" s="935"/>
      <c r="I238" s="935"/>
      <c r="J238" s="935"/>
      <c r="K238" s="935"/>
      <c r="L238" s="935"/>
      <c r="M238" s="935"/>
      <c r="N238" s="935"/>
      <c r="O238" s="935"/>
      <c r="P238" s="935"/>
      <c r="Q238" s="935"/>
      <c r="R238" s="935"/>
      <c r="S238" s="935"/>
      <c r="T238" s="935"/>
      <c r="U238" s="935"/>
      <c r="V238" s="935"/>
      <c r="W238" s="935"/>
      <c r="X238" s="935"/>
      <c r="Y238" s="935"/>
      <c r="Z238" s="935"/>
      <c r="AA238" s="935"/>
    </row>
    <row r="239" spans="1:28" ht="50.15" customHeight="1">
      <c r="A239" s="1077" t="s">
        <v>309</v>
      </c>
      <c r="B239" s="1078" t="s">
        <v>394</v>
      </c>
      <c r="C239" s="973"/>
      <c r="D239" s="973"/>
      <c r="E239" s="973"/>
      <c r="F239" s="973"/>
      <c r="G239" s="1793" t="str">
        <f>IF(項目一覧!$C$69=0,"",IF(項目一覧!$C$71=0,項目一覧!$C$69&amp;項目一覧!$C$70,項目一覧!$C$69&amp;項目一覧!$C$70&amp;項目一覧!$C$71))</f>
        <v/>
      </c>
      <c r="H239" s="1793"/>
      <c r="I239" s="1793"/>
      <c r="J239" s="1793"/>
      <c r="K239" s="1793"/>
      <c r="L239" s="1793"/>
      <c r="M239" s="1793"/>
      <c r="N239" s="1793"/>
      <c r="O239" s="1793"/>
      <c r="P239" s="1793"/>
      <c r="Q239" s="1793"/>
      <c r="R239" s="1793"/>
      <c r="S239" s="1793"/>
      <c r="T239" s="1793"/>
      <c r="U239" s="1793"/>
      <c r="V239" s="1793"/>
      <c r="W239" s="1793"/>
      <c r="X239" s="1793"/>
      <c r="Y239" s="1793"/>
      <c r="Z239" s="1793"/>
      <c r="AA239" s="1793"/>
    </row>
    <row r="240" spans="1:28" ht="50.15" customHeight="1">
      <c r="A240" s="1077" t="s">
        <v>309</v>
      </c>
      <c r="B240" s="1078" t="s">
        <v>393</v>
      </c>
      <c r="C240" s="973"/>
      <c r="D240" s="973"/>
      <c r="E240" s="973"/>
      <c r="F240" s="973"/>
      <c r="G240" s="1793" t="str">
        <f>IF(項目一覧!$C$72=0,"",IF(項目一覧!$C$74=0,項目一覧!$C$72&amp;項目一覧!$C$73,項目一覧!$C$72&amp;項目一覧!$C$73&amp;項目一覧!$C$74))</f>
        <v/>
      </c>
      <c r="H240" s="1793"/>
      <c r="I240" s="1793"/>
      <c r="J240" s="1793"/>
      <c r="K240" s="1793"/>
      <c r="L240" s="1793"/>
      <c r="M240" s="1793"/>
      <c r="N240" s="1793"/>
      <c r="O240" s="1793"/>
      <c r="P240" s="1793"/>
      <c r="Q240" s="1793"/>
      <c r="R240" s="1793"/>
      <c r="S240" s="1793"/>
      <c r="T240" s="1793"/>
      <c r="U240" s="1793"/>
      <c r="V240" s="1793"/>
      <c r="W240" s="1793"/>
      <c r="X240" s="1793"/>
      <c r="Y240" s="1793"/>
      <c r="Z240" s="1793"/>
      <c r="AA240" s="1793"/>
    </row>
    <row r="241" spans="1:27" ht="17.149999999999999" customHeight="1">
      <c r="A241" s="959" t="s">
        <v>309</v>
      </c>
      <c r="B241" s="937" t="s">
        <v>392</v>
      </c>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row>
    <row r="242" spans="1:27" ht="17.149999999999999" customHeight="1">
      <c r="A242" s="936"/>
      <c r="B242" s="906"/>
      <c r="C242" s="906"/>
      <c r="D242" s="936" t="str">
        <f>IF(項目一覧!$D$75=TRUE,"■","□")</f>
        <v>□</v>
      </c>
      <c r="E242" s="906" t="s">
        <v>189</v>
      </c>
      <c r="F242" s="903"/>
      <c r="G242" s="906"/>
      <c r="H242" s="906"/>
      <c r="I242" s="906"/>
      <c r="J242" s="906"/>
      <c r="K242" s="906" t="str">
        <f>IF(項目一覧!$D$76=TRUE,"（■","（□")&amp;"市街化区域"</f>
        <v>（□市街化区域</v>
      </c>
      <c r="L242" s="906"/>
      <c r="M242" s="906"/>
      <c r="N242" s="906"/>
      <c r="O242" s="906"/>
      <c r="P242" s="906" t="str">
        <f>IF(項目一覧!$E$76=TRUE,"■","□")&amp;"市街化調整区域"</f>
        <v>□市街化調整区域</v>
      </c>
      <c r="Q242" s="906"/>
      <c r="R242" s="906"/>
      <c r="S242" s="906"/>
      <c r="T242" s="906"/>
      <c r="V242" s="906" t="str">
        <f>IF(項目一覧!$F$76=TRUE,"■","□")&amp;"区域区分非設定）"</f>
        <v>□区域区分非設定）</v>
      </c>
      <c r="W242" s="906"/>
      <c r="X242" s="906"/>
      <c r="Y242" s="906"/>
      <c r="Z242" s="936"/>
      <c r="AA242" s="906"/>
    </row>
    <row r="243" spans="1:27" ht="17.149999999999999" customHeight="1">
      <c r="A243" s="936"/>
      <c r="B243" s="906"/>
      <c r="C243" s="906"/>
      <c r="D243" s="936" t="str">
        <f>IF(項目一覧!$E$75=TRUE,"■","□")</f>
        <v>□</v>
      </c>
      <c r="E243" s="906" t="s">
        <v>391</v>
      </c>
      <c r="F243" s="903"/>
      <c r="G243" s="906"/>
      <c r="H243" s="935"/>
      <c r="I243" s="935"/>
      <c r="J243" s="935"/>
      <c r="K243" s="940" t="str">
        <f>IF(項目一覧!$F$75=TRUE,"■","□")</f>
        <v>□</v>
      </c>
      <c r="L243" s="935" t="s">
        <v>390</v>
      </c>
      <c r="O243" s="935"/>
      <c r="P243" s="935"/>
      <c r="Q243" s="935"/>
      <c r="R243" s="935"/>
      <c r="S243" s="935"/>
      <c r="T243" s="935"/>
      <c r="U243" s="935"/>
      <c r="V243" s="935"/>
      <c r="W243" s="935"/>
      <c r="X243" s="935"/>
      <c r="Y243" s="935"/>
      <c r="Z243" s="936"/>
      <c r="AA243" s="906"/>
    </row>
    <row r="244" spans="1:27" ht="18" customHeight="1">
      <c r="A244" s="972" t="s">
        <v>309</v>
      </c>
      <c r="B244" s="973" t="s">
        <v>389</v>
      </c>
      <c r="C244" s="973"/>
      <c r="D244" s="973"/>
      <c r="E244" s="973"/>
      <c r="F244" s="973"/>
      <c r="G244" s="973"/>
      <c r="H244" s="973"/>
      <c r="I244" s="972" t="str">
        <f>IF(項目一覧!$D$78=TRUE,"■","□")</f>
        <v>□</v>
      </c>
      <c r="J244" s="973" t="s">
        <v>181</v>
      </c>
      <c r="K244" s="973"/>
      <c r="L244" s="973"/>
      <c r="M244" s="973"/>
      <c r="N244" s="973"/>
      <c r="O244" s="972" t="str">
        <f>IF(項目一覧!$E$78=TRUE,"■","□")</f>
        <v>□</v>
      </c>
      <c r="P244" s="973" t="s">
        <v>180</v>
      </c>
      <c r="Q244" s="973"/>
      <c r="R244" s="973"/>
      <c r="S244" s="973"/>
      <c r="T244" s="973"/>
      <c r="U244" s="972" t="str">
        <f>IF(項目一覧!$F$78=TRUE,"■","□")</f>
        <v>□</v>
      </c>
      <c r="V244" s="973" t="s">
        <v>388</v>
      </c>
      <c r="W244" s="973"/>
      <c r="X244" s="935"/>
      <c r="Y244" s="935"/>
      <c r="Z244" s="973"/>
      <c r="AA244" s="973"/>
    </row>
    <row r="245" spans="1:27" ht="17.149999999999999" customHeight="1">
      <c r="A245" s="959" t="s">
        <v>309</v>
      </c>
      <c r="B245" s="937" t="s">
        <v>387</v>
      </c>
      <c r="C245" s="937"/>
      <c r="D245" s="937"/>
      <c r="E245" s="937"/>
      <c r="F245" s="937"/>
      <c r="G245" s="937"/>
      <c r="H245" s="937"/>
      <c r="I245" s="937"/>
      <c r="J245" s="937"/>
      <c r="K245" s="937"/>
      <c r="L245" s="937"/>
      <c r="M245" s="945"/>
      <c r="N245" s="937"/>
      <c r="O245" s="937"/>
      <c r="P245" s="937"/>
      <c r="Q245" s="937"/>
      <c r="R245" s="937"/>
      <c r="S245" s="937"/>
      <c r="T245" s="937"/>
      <c r="U245" s="937"/>
      <c r="V245" s="937"/>
      <c r="W245" s="937"/>
      <c r="X245" s="937"/>
      <c r="Y245" s="937"/>
      <c r="Z245" s="937"/>
      <c r="AA245" s="937"/>
    </row>
    <row r="246" spans="1:27" ht="17.149999999999999" customHeight="1">
      <c r="A246" s="936"/>
      <c r="B246" s="906"/>
      <c r="C246" s="1796" t="str">
        <f>IF(項目一覧!$C$80=0,"",項目一覧!$C$80&amp;"　 ")&amp;IF(項目一覧!$C$81=0,"",項目一覧!$C$81&amp;"　 ")&amp;IF(項目一覧!$C$82=0,"",項目一覧!$C$82&amp;"　 ")&amp;IF(項目一覧!$C$83=0,"",項目一覧!$C$83&amp;"　 ")&amp;IF(項目一覧!$C$84=0,"",項目一覧!$C$84&amp;"　 ")&amp;IF(項目一覧!$C$85=0,"",項目一覧!$C$85)</f>
        <v xml:space="preserve">　 　 　 　 　 </v>
      </c>
      <c r="D246" s="1796"/>
      <c r="E246" s="1796"/>
      <c r="F246" s="1796"/>
      <c r="G246" s="1796"/>
      <c r="H246" s="1796"/>
      <c r="I246" s="1796"/>
      <c r="J246" s="1796"/>
      <c r="K246" s="1796"/>
      <c r="L246" s="1796"/>
      <c r="M246" s="1796"/>
      <c r="N246" s="1796"/>
      <c r="O246" s="1796"/>
      <c r="P246" s="1796"/>
      <c r="Q246" s="1796"/>
      <c r="R246" s="1796"/>
      <c r="S246" s="1796"/>
      <c r="T246" s="1796"/>
      <c r="U246" s="1796"/>
      <c r="V246" s="1796"/>
      <c r="W246" s="1796"/>
      <c r="X246" s="1796"/>
      <c r="Y246" s="1796"/>
      <c r="Z246" s="1796"/>
      <c r="AA246" s="1796"/>
    </row>
    <row r="247" spans="1:27" ht="17.149999999999999" customHeight="1">
      <c r="A247" s="936"/>
      <c r="B247" s="906"/>
      <c r="C247" s="1797"/>
      <c r="D247" s="1797"/>
      <c r="E247" s="1797"/>
      <c r="F247" s="1797"/>
      <c r="G247" s="1797"/>
      <c r="H247" s="1797"/>
      <c r="I247" s="1797"/>
      <c r="J247" s="1797"/>
      <c r="K247" s="1797"/>
      <c r="L247" s="1797"/>
      <c r="M247" s="1797"/>
      <c r="N247" s="1797"/>
      <c r="O247" s="1797"/>
      <c r="P247" s="1797"/>
      <c r="Q247" s="1797"/>
      <c r="R247" s="1797"/>
      <c r="S247" s="1797"/>
      <c r="T247" s="1797"/>
      <c r="U247" s="1797"/>
      <c r="V247" s="1797"/>
      <c r="W247" s="1797"/>
      <c r="X247" s="1797"/>
      <c r="Y247" s="1797"/>
      <c r="Z247" s="1797"/>
      <c r="AA247" s="1797"/>
    </row>
    <row r="248" spans="1:27" ht="17.149999999999999" customHeight="1">
      <c r="A248" s="959" t="s">
        <v>309</v>
      </c>
      <c r="B248" s="937" t="s">
        <v>386</v>
      </c>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row>
    <row r="249" spans="1:27" ht="17.149999999999999" customHeight="1">
      <c r="A249" s="936"/>
      <c r="B249" s="906" t="s">
        <v>385</v>
      </c>
      <c r="C249" s="906"/>
      <c r="D249" s="906"/>
      <c r="E249" s="906"/>
      <c r="F249" s="906"/>
      <c r="G249" s="906"/>
      <c r="H249" s="906"/>
      <c r="I249" s="906"/>
      <c r="J249" s="906"/>
      <c r="K249" s="906"/>
      <c r="L249" s="906"/>
      <c r="M249" s="906"/>
      <c r="N249" s="1733" t="str">
        <f>項目一覧!$C$86</f>
        <v/>
      </c>
      <c r="O249" s="1734"/>
      <c r="P249" s="1734"/>
      <c r="Q249" s="1734"/>
      <c r="R249" s="906" t="s">
        <v>383</v>
      </c>
      <c r="S249" s="906"/>
      <c r="T249" s="906"/>
      <c r="U249" s="906"/>
      <c r="V249" s="906"/>
      <c r="W249" s="906"/>
      <c r="X249" s="906"/>
      <c r="Y249" s="906"/>
      <c r="Z249" s="906"/>
      <c r="AA249" s="906"/>
    </row>
    <row r="250" spans="1:27" ht="17.149999999999999" customHeight="1">
      <c r="A250" s="936"/>
      <c r="B250" s="906" t="s">
        <v>384</v>
      </c>
      <c r="C250" s="906"/>
      <c r="D250" s="906"/>
      <c r="E250" s="906"/>
      <c r="F250" s="906"/>
      <c r="G250" s="906"/>
      <c r="H250" s="906"/>
      <c r="I250" s="906"/>
      <c r="J250" s="906"/>
      <c r="K250" s="906"/>
      <c r="L250" s="906"/>
      <c r="M250" s="906"/>
      <c r="N250" s="1731" t="str">
        <f>項目一覧!$C$87</f>
        <v/>
      </c>
      <c r="O250" s="1732"/>
      <c r="P250" s="1732"/>
      <c r="Q250" s="1732"/>
      <c r="R250" s="906" t="s">
        <v>383</v>
      </c>
      <c r="S250" s="906"/>
      <c r="T250" s="906"/>
      <c r="U250" s="906"/>
      <c r="V250" s="906"/>
      <c r="W250" s="906"/>
      <c r="X250" s="906"/>
      <c r="Y250" s="906"/>
      <c r="Z250" s="906"/>
      <c r="AA250" s="906"/>
    </row>
    <row r="251" spans="1:27" ht="18" customHeight="1">
      <c r="A251" s="959" t="s">
        <v>309</v>
      </c>
      <c r="B251" s="937" t="s">
        <v>382</v>
      </c>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row>
    <row r="252" spans="1:27" ht="17.149999999999999" customHeight="1">
      <c r="A252" s="936"/>
      <c r="B252" s="906" t="s">
        <v>381</v>
      </c>
      <c r="C252" s="906"/>
      <c r="D252" s="906"/>
      <c r="E252" s="906"/>
      <c r="F252" s="950" t="s">
        <v>373</v>
      </c>
      <c r="G252" s="975" t="s">
        <v>315</v>
      </c>
      <c r="H252" s="1666" t="str">
        <f>項目一覧!$C$88</f>
        <v/>
      </c>
      <c r="I252" s="1690"/>
      <c r="J252" s="1690"/>
      <c r="K252" s="1690"/>
      <c r="L252" s="975" t="s">
        <v>376</v>
      </c>
      <c r="M252" s="1666" t="str">
        <f>項目一覧!$C$89</f>
        <v/>
      </c>
      <c r="N252" s="1690"/>
      <c r="O252" s="1690"/>
      <c r="P252" s="1690"/>
      <c r="Q252" s="975" t="s">
        <v>376</v>
      </c>
      <c r="R252" s="1666" t="str">
        <f>項目一覧!$C$90</f>
        <v/>
      </c>
      <c r="S252" s="1690"/>
      <c r="T252" s="1690"/>
      <c r="U252" s="1690"/>
      <c r="V252" s="975" t="s">
        <v>376</v>
      </c>
      <c r="W252" s="1666" t="str">
        <f>項目一覧!$C$91</f>
        <v/>
      </c>
      <c r="X252" s="1690"/>
      <c r="Y252" s="1690"/>
      <c r="Z252" s="1690"/>
      <c r="AA252" s="945" t="s">
        <v>380</v>
      </c>
    </row>
    <row r="253" spans="1:27" ht="17.149999999999999" customHeight="1">
      <c r="A253" s="936"/>
      <c r="B253" s="906"/>
      <c r="C253" s="906"/>
      <c r="D253" s="906"/>
      <c r="E253" s="906"/>
      <c r="F253" s="950" t="s">
        <v>372</v>
      </c>
      <c r="G253" s="975" t="s">
        <v>315</v>
      </c>
      <c r="H253" s="1666" t="str">
        <f>項目一覧!$C$92</f>
        <v/>
      </c>
      <c r="I253" s="1690"/>
      <c r="J253" s="1690"/>
      <c r="K253" s="1690"/>
      <c r="L253" s="975" t="s">
        <v>376</v>
      </c>
      <c r="M253" s="1666" t="str">
        <f>項目一覧!$C$93</f>
        <v/>
      </c>
      <c r="N253" s="1690"/>
      <c r="O253" s="1690"/>
      <c r="P253" s="1690"/>
      <c r="Q253" s="975" t="s">
        <v>376</v>
      </c>
      <c r="R253" s="1666" t="str">
        <f>項目一覧!$C$94</f>
        <v/>
      </c>
      <c r="S253" s="1690"/>
      <c r="T253" s="1690"/>
      <c r="U253" s="1690"/>
      <c r="V253" s="975" t="s">
        <v>376</v>
      </c>
      <c r="W253" s="1666" t="str">
        <f>項目一覧!$C$95</f>
        <v/>
      </c>
      <c r="X253" s="1690"/>
      <c r="Y253" s="1690"/>
      <c r="Z253" s="1690"/>
      <c r="AA253" s="945" t="s">
        <v>380</v>
      </c>
    </row>
    <row r="254" spans="1:27" ht="17.149999999999999" customHeight="1">
      <c r="A254" s="936"/>
      <c r="B254" s="906" t="s">
        <v>379</v>
      </c>
      <c r="C254" s="906"/>
      <c r="D254" s="906"/>
      <c r="E254" s="906"/>
      <c r="F254" s="950"/>
      <c r="G254" s="975" t="s">
        <v>315</v>
      </c>
      <c r="H254" s="1689" t="str">
        <f>項目一覧!$C$96</f>
        <v/>
      </c>
      <c r="I254" s="1689"/>
      <c r="J254" s="1689"/>
      <c r="K254" s="1689"/>
      <c r="L254" s="960" t="s">
        <v>376</v>
      </c>
      <c r="M254" s="1689" t="str">
        <f>項目一覧!$C$97</f>
        <v/>
      </c>
      <c r="N254" s="1689"/>
      <c r="O254" s="1689"/>
      <c r="P254" s="1689"/>
      <c r="Q254" s="960" t="s">
        <v>376</v>
      </c>
      <c r="R254" s="1689" t="str">
        <f>項目一覧!$C$98</f>
        <v/>
      </c>
      <c r="S254" s="1689"/>
      <c r="T254" s="1689"/>
      <c r="U254" s="1689"/>
      <c r="V254" s="960" t="s">
        <v>376</v>
      </c>
      <c r="W254" s="1689" t="str">
        <f>項目一覧!$C$99</f>
        <v/>
      </c>
      <c r="X254" s="1692"/>
      <c r="Y254" s="1692"/>
      <c r="Z254" s="1692"/>
      <c r="AA254" s="945" t="s">
        <v>310</v>
      </c>
    </row>
    <row r="255" spans="1:27" ht="17.149999999999999" customHeight="1">
      <c r="A255" s="936"/>
      <c r="B255" s="906" t="s">
        <v>378</v>
      </c>
      <c r="C255" s="906"/>
      <c r="D255" s="906"/>
      <c r="E255" s="906"/>
      <c r="F255" s="950"/>
      <c r="G255" s="906"/>
      <c r="H255" s="906"/>
      <c r="I255" s="906"/>
      <c r="J255" s="906"/>
      <c r="K255" s="906"/>
      <c r="L255" s="906"/>
      <c r="M255" s="906"/>
      <c r="N255" s="906"/>
      <c r="O255" s="906"/>
      <c r="P255" s="906"/>
      <c r="Q255" s="906"/>
      <c r="R255" s="906"/>
      <c r="S255" s="906"/>
      <c r="T255" s="906"/>
      <c r="U255" s="906"/>
      <c r="V255" s="906"/>
      <c r="W255" s="906"/>
      <c r="X255" s="906"/>
      <c r="Y255" s="906"/>
      <c r="Z255" s="906"/>
      <c r="AA255" s="945"/>
    </row>
    <row r="256" spans="1:27" ht="17.149999999999999" customHeight="1">
      <c r="A256" s="936"/>
      <c r="B256" s="906"/>
      <c r="C256" s="906"/>
      <c r="D256" s="906"/>
      <c r="E256" s="906"/>
      <c r="F256" s="950"/>
      <c r="G256" s="975" t="s">
        <v>315</v>
      </c>
      <c r="H256" s="1666" t="str">
        <f>項目一覧!$C$100</f>
        <v/>
      </c>
      <c r="I256" s="1690"/>
      <c r="J256" s="1690"/>
      <c r="K256" s="1690"/>
      <c r="L256" s="975" t="s">
        <v>376</v>
      </c>
      <c r="M256" s="1666" t="str">
        <f>項目一覧!$C$101</f>
        <v/>
      </c>
      <c r="N256" s="1690"/>
      <c r="O256" s="1690"/>
      <c r="P256" s="1690"/>
      <c r="Q256" s="975" t="s">
        <v>376</v>
      </c>
      <c r="R256" s="1666" t="str">
        <f>項目一覧!$C$102</f>
        <v/>
      </c>
      <c r="S256" s="1690"/>
      <c r="T256" s="1690"/>
      <c r="U256" s="1690"/>
      <c r="V256" s="975" t="s">
        <v>376</v>
      </c>
      <c r="W256" s="1666" t="str">
        <f>項目一覧!$C$103</f>
        <v/>
      </c>
      <c r="X256" s="1690"/>
      <c r="Y256" s="1690"/>
      <c r="Z256" s="1690"/>
      <c r="AA256" s="945" t="s">
        <v>375</v>
      </c>
    </row>
    <row r="257" spans="1:27" ht="17.149999999999999" customHeight="1">
      <c r="A257" s="936"/>
      <c r="B257" s="906" t="s">
        <v>377</v>
      </c>
      <c r="C257" s="906"/>
      <c r="D257" s="906"/>
      <c r="E257" s="906"/>
      <c r="F257" s="950"/>
      <c r="G257" s="906"/>
      <c r="H257" s="906"/>
      <c r="I257" s="906"/>
      <c r="J257" s="906"/>
      <c r="K257" s="906"/>
      <c r="L257" s="906"/>
      <c r="M257" s="906"/>
      <c r="N257" s="906"/>
      <c r="O257" s="906"/>
      <c r="P257" s="906"/>
      <c r="Q257" s="906"/>
      <c r="R257" s="906"/>
      <c r="S257" s="906"/>
      <c r="T257" s="906"/>
      <c r="U257" s="906"/>
      <c r="V257" s="906"/>
      <c r="W257" s="903"/>
      <c r="X257" s="906"/>
      <c r="Y257" s="906"/>
      <c r="Z257" s="903"/>
      <c r="AA257" s="976"/>
    </row>
    <row r="258" spans="1:27" ht="17.149999999999999" customHeight="1">
      <c r="A258" s="936"/>
      <c r="B258" s="906"/>
      <c r="C258" s="906"/>
      <c r="D258" s="906"/>
      <c r="E258" s="906"/>
      <c r="F258" s="950"/>
      <c r="G258" s="975" t="s">
        <v>315</v>
      </c>
      <c r="H258" s="1666" t="str">
        <f>項目一覧!$C$104</f>
        <v/>
      </c>
      <c r="I258" s="1690"/>
      <c r="J258" s="1690"/>
      <c r="K258" s="1690"/>
      <c r="L258" s="975" t="s">
        <v>376</v>
      </c>
      <c r="M258" s="1666" t="str">
        <f>項目一覧!$C$105</f>
        <v/>
      </c>
      <c r="N258" s="1690"/>
      <c r="O258" s="1690"/>
      <c r="P258" s="1690"/>
      <c r="Q258" s="975" t="s">
        <v>376</v>
      </c>
      <c r="R258" s="1666" t="str">
        <f>項目一覧!$C$106</f>
        <v/>
      </c>
      <c r="S258" s="1690"/>
      <c r="T258" s="1690"/>
      <c r="U258" s="1690"/>
      <c r="V258" s="975" t="s">
        <v>376</v>
      </c>
      <c r="W258" s="1666" t="str">
        <f>項目一覧!$C$107</f>
        <v/>
      </c>
      <c r="X258" s="1690"/>
      <c r="Y258" s="1690"/>
      <c r="Z258" s="1690"/>
      <c r="AA258" s="945" t="s">
        <v>375</v>
      </c>
    </row>
    <row r="259" spans="1:27" ht="17.149999999999999" customHeight="1">
      <c r="A259" s="936"/>
      <c r="B259" s="906" t="s">
        <v>374</v>
      </c>
      <c r="C259" s="906"/>
      <c r="D259" s="906"/>
      <c r="E259" s="906"/>
      <c r="F259" s="906"/>
      <c r="G259" s="906"/>
      <c r="H259" s="906"/>
      <c r="I259" s="950" t="s">
        <v>373</v>
      </c>
      <c r="J259" s="906"/>
      <c r="K259" s="906"/>
      <c r="L259" s="906"/>
      <c r="M259" s="906"/>
      <c r="N259" s="1666" t="str">
        <f>項目一覧!$C$108</f>
        <v/>
      </c>
      <c r="O259" s="1690"/>
      <c r="P259" s="1690"/>
      <c r="Q259" s="1690"/>
      <c r="R259" s="906" t="s">
        <v>371</v>
      </c>
      <c r="S259" s="906"/>
      <c r="T259" s="906"/>
      <c r="U259" s="906"/>
      <c r="V259" s="906"/>
      <c r="W259" s="906"/>
      <c r="X259" s="903"/>
      <c r="Y259" s="906"/>
      <c r="Z259" s="906"/>
      <c r="AA259" s="906"/>
    </row>
    <row r="260" spans="1:27" ht="17.149999999999999" customHeight="1">
      <c r="A260" s="936"/>
      <c r="B260" s="906"/>
      <c r="C260" s="906"/>
      <c r="D260" s="906"/>
      <c r="E260" s="906"/>
      <c r="F260" s="906"/>
      <c r="G260" s="906"/>
      <c r="H260" s="906"/>
      <c r="I260" s="950" t="s">
        <v>372</v>
      </c>
      <c r="J260" s="906"/>
      <c r="K260" s="906"/>
      <c r="L260" s="906"/>
      <c r="M260" s="906"/>
      <c r="N260" s="1666" t="str">
        <f>項目一覧!$C$109</f>
        <v/>
      </c>
      <c r="O260" s="1690"/>
      <c r="P260" s="1690"/>
      <c r="Q260" s="1690"/>
      <c r="R260" s="906" t="s">
        <v>371</v>
      </c>
      <c r="S260" s="906"/>
      <c r="T260" s="906"/>
      <c r="U260" s="906"/>
      <c r="V260" s="906"/>
      <c r="W260" s="906"/>
      <c r="X260" s="906"/>
      <c r="Y260" s="906"/>
      <c r="Z260" s="906"/>
      <c r="AA260" s="906"/>
    </row>
    <row r="261" spans="1:27" ht="17.149999999999999" customHeight="1">
      <c r="A261" s="936"/>
      <c r="B261" s="906" t="s">
        <v>370</v>
      </c>
      <c r="C261" s="906"/>
      <c r="D261" s="906"/>
      <c r="E261" s="906"/>
      <c r="F261" s="906"/>
      <c r="G261" s="906"/>
      <c r="H261" s="906"/>
      <c r="I261" s="950"/>
      <c r="J261" s="906"/>
      <c r="K261" s="906"/>
      <c r="L261" s="906"/>
      <c r="M261" s="906"/>
      <c r="N261" s="906"/>
      <c r="O261" s="906"/>
      <c r="P261" s="906"/>
      <c r="Q261" s="1669" t="str">
        <f>項目一覧!$C$110</f>
        <v/>
      </c>
      <c r="R261" s="1698"/>
      <c r="S261" s="1698"/>
      <c r="T261" s="1698"/>
      <c r="U261" s="906" t="s">
        <v>368</v>
      </c>
      <c r="V261" s="906"/>
      <c r="W261" s="906"/>
      <c r="X261" s="906"/>
      <c r="Y261" s="906"/>
      <c r="Z261" s="906"/>
      <c r="AA261" s="906"/>
    </row>
    <row r="262" spans="1:27" ht="17.149999999999999" customHeight="1">
      <c r="A262" s="936"/>
      <c r="B262" s="906" t="s">
        <v>369</v>
      </c>
      <c r="C262" s="906"/>
      <c r="D262" s="906"/>
      <c r="E262" s="906"/>
      <c r="F262" s="906"/>
      <c r="G262" s="906"/>
      <c r="H262" s="906"/>
      <c r="I262" s="950"/>
      <c r="J262" s="906"/>
      <c r="K262" s="906"/>
      <c r="L262" s="906"/>
      <c r="M262" s="906"/>
      <c r="N262" s="906"/>
      <c r="O262" s="906"/>
      <c r="P262" s="906"/>
      <c r="Q262" s="1669" t="str">
        <f>項目一覧!$C$111</f>
        <v/>
      </c>
      <c r="R262" s="1698"/>
      <c r="S262" s="1698"/>
      <c r="T262" s="1698"/>
      <c r="U262" s="906" t="s">
        <v>368</v>
      </c>
      <c r="V262" s="906"/>
      <c r="W262" s="906"/>
      <c r="X262" s="906"/>
      <c r="Y262" s="906"/>
      <c r="Z262" s="906"/>
      <c r="AA262" s="906"/>
    </row>
    <row r="263" spans="1:27" ht="17.149999999999999" customHeight="1">
      <c r="A263" s="936"/>
      <c r="B263" s="906" t="s">
        <v>367</v>
      </c>
      <c r="C263" s="906"/>
      <c r="D263" s="906"/>
      <c r="E263" s="906"/>
      <c r="F263" s="938" t="str">
        <f>項目一覧!$C$112</f>
        <v/>
      </c>
      <c r="G263" s="906"/>
      <c r="H263" s="906"/>
      <c r="I263" s="906"/>
      <c r="J263" s="906"/>
      <c r="K263" s="906"/>
      <c r="L263" s="906"/>
      <c r="M263" s="906"/>
      <c r="N263" s="906"/>
      <c r="O263" s="906"/>
      <c r="P263" s="906"/>
      <c r="Q263" s="906"/>
      <c r="R263" s="906"/>
      <c r="S263" s="906"/>
      <c r="T263" s="906"/>
      <c r="U263" s="906"/>
      <c r="V263" s="906"/>
      <c r="W263" s="906"/>
      <c r="X263" s="906"/>
      <c r="Y263" s="906"/>
      <c r="Z263" s="906"/>
      <c r="AA263" s="906"/>
    </row>
    <row r="264" spans="1:27" ht="16" customHeight="1">
      <c r="A264" s="959" t="s">
        <v>309</v>
      </c>
      <c r="B264" s="937" t="s">
        <v>366</v>
      </c>
      <c r="C264" s="937"/>
      <c r="D264" s="937"/>
      <c r="E264" s="937"/>
      <c r="F264" s="937"/>
      <c r="G264" s="977" t="s">
        <v>365</v>
      </c>
      <c r="H264" s="937"/>
      <c r="I264" s="978" t="str">
        <f>項目一覧!$C$113</f>
        <v/>
      </c>
      <c r="J264" s="978"/>
      <c r="K264" s="978" t="s">
        <v>364</v>
      </c>
      <c r="L264" s="1691" t="str">
        <f>項目一覧!$C$114</f>
        <v/>
      </c>
      <c r="M264" s="1691"/>
      <c r="N264" s="1691"/>
      <c r="O264" s="1691"/>
      <c r="P264" s="1691"/>
      <c r="Q264" s="1691"/>
      <c r="R264" s="1691"/>
      <c r="S264" s="1691"/>
      <c r="T264" s="1691"/>
      <c r="U264" s="1691"/>
      <c r="V264" s="1691"/>
      <c r="W264" s="1691"/>
      <c r="X264" s="1691"/>
      <c r="Y264" s="1691"/>
      <c r="Z264" s="1691"/>
      <c r="AA264" s="1691"/>
    </row>
    <row r="265" spans="1:27" ht="16" customHeight="1">
      <c r="A265" s="936"/>
      <c r="B265" s="906"/>
      <c r="C265" s="906"/>
      <c r="D265" s="906"/>
      <c r="E265" s="906"/>
      <c r="F265" s="906"/>
      <c r="G265" s="979" t="str">
        <f>IF(I265=0,"","（区分")</f>
        <v>（区分</v>
      </c>
      <c r="H265" s="906"/>
      <c r="I265" s="938" t="str">
        <f>項目一覧!$C$337</f>
        <v/>
      </c>
      <c r="J265" s="906"/>
      <c r="K265" s="906" t="str">
        <f>IF(I265=0,"",")")</f>
        <v>)</v>
      </c>
      <c r="L265" s="1717" t="str">
        <f>項目一覧!$C$338</f>
        <v/>
      </c>
      <c r="M265" s="1717"/>
      <c r="N265" s="1717"/>
      <c r="O265" s="1717"/>
      <c r="P265" s="1717"/>
      <c r="Q265" s="1717"/>
      <c r="R265" s="1717"/>
      <c r="S265" s="1717"/>
      <c r="T265" s="1717"/>
      <c r="U265" s="1717"/>
      <c r="V265" s="1717"/>
      <c r="W265" s="1717"/>
      <c r="X265" s="1717"/>
      <c r="Y265" s="1717"/>
      <c r="Z265" s="1717"/>
      <c r="AA265" s="1717"/>
    </row>
    <row r="266" spans="1:27" ht="16" customHeight="1">
      <c r="A266" s="936"/>
      <c r="B266" s="906"/>
      <c r="C266" s="906"/>
      <c r="D266" s="906"/>
      <c r="E266" s="906"/>
      <c r="F266" s="906"/>
      <c r="G266" s="979" t="str">
        <f>IF(I266=0,"","（区分")</f>
        <v>（区分</v>
      </c>
      <c r="H266" s="906"/>
      <c r="I266" s="938" t="str">
        <f>項目一覧!$C$339</f>
        <v/>
      </c>
      <c r="J266" s="906"/>
      <c r="K266" s="906" t="str">
        <f>IF(I266=0,"",")")</f>
        <v>)</v>
      </c>
      <c r="L266" s="1717" t="str">
        <f>項目一覧!$C$340</f>
        <v/>
      </c>
      <c r="M266" s="1717"/>
      <c r="N266" s="1717"/>
      <c r="O266" s="1717"/>
      <c r="P266" s="1717"/>
      <c r="Q266" s="1717"/>
      <c r="R266" s="1717"/>
      <c r="S266" s="1717"/>
      <c r="T266" s="1717"/>
      <c r="U266" s="1717"/>
      <c r="V266" s="1717"/>
      <c r="W266" s="1717"/>
      <c r="X266" s="1717"/>
      <c r="Y266" s="1717"/>
      <c r="Z266" s="1717"/>
      <c r="AA266" s="1717"/>
    </row>
    <row r="267" spans="1:27" ht="16" customHeight="1">
      <c r="A267" s="936"/>
      <c r="B267" s="906"/>
      <c r="C267" s="906"/>
      <c r="D267" s="906"/>
      <c r="E267" s="906"/>
      <c r="F267" s="906"/>
      <c r="G267" s="979"/>
      <c r="H267" s="906"/>
      <c r="I267" s="906"/>
      <c r="J267" s="938"/>
      <c r="K267" s="938"/>
      <c r="L267" s="1719">
        <f>項目一覧!$C$115</f>
        <v>0</v>
      </c>
      <c r="M267" s="1719"/>
      <c r="N267" s="1719"/>
      <c r="O267" s="1719"/>
      <c r="P267" s="1719"/>
      <c r="Q267" s="1719"/>
      <c r="R267" s="1719"/>
      <c r="S267" s="1719"/>
      <c r="T267" s="1719"/>
      <c r="U267" s="1719"/>
      <c r="V267" s="1719"/>
      <c r="W267" s="1719"/>
      <c r="X267" s="1719"/>
      <c r="Y267" s="1719"/>
      <c r="Z267" s="1719"/>
      <c r="AA267" s="1719"/>
    </row>
    <row r="268" spans="1:27" ht="17.149999999999999" customHeight="1">
      <c r="A268" s="959" t="s">
        <v>309</v>
      </c>
      <c r="B268" s="937" t="s">
        <v>363</v>
      </c>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row>
    <row r="269" spans="1:27" ht="17.149999999999999" customHeight="1">
      <c r="A269" s="936"/>
      <c r="B269" s="936" t="str">
        <f>IF(項目一覧!$D$116=TRUE,"■","□")</f>
        <v>□</v>
      </c>
      <c r="C269" s="906" t="s">
        <v>308</v>
      </c>
      <c r="D269" s="906"/>
      <c r="E269" s="936" t="str">
        <f>IF(項目一覧!$E$116=TRUE,"■","□")</f>
        <v>□</v>
      </c>
      <c r="F269" s="906" t="s">
        <v>307</v>
      </c>
      <c r="G269" s="906"/>
      <c r="H269" s="940" t="str">
        <f>IF(項目一覧!$F$116=TRUE,"■","□")</f>
        <v>□</v>
      </c>
      <c r="I269" s="935" t="s">
        <v>306</v>
      </c>
      <c r="J269" s="935"/>
      <c r="K269" s="940" t="str">
        <f>IF(項目一覧!$G$116=TRUE,"■","□")</f>
        <v>□</v>
      </c>
      <c r="L269" s="935" t="s">
        <v>305</v>
      </c>
      <c r="M269" s="935"/>
      <c r="N269" s="940" t="str">
        <f>IF(項目一覧!$H$116=TRUE,"■","□")</f>
        <v>□</v>
      </c>
      <c r="O269" s="935" t="s">
        <v>304</v>
      </c>
      <c r="P269" s="935"/>
      <c r="Q269" s="935"/>
      <c r="R269" s="940" t="str">
        <f>IF(項目一覧!$I$116=TRUE,"■","□")</f>
        <v>□</v>
      </c>
      <c r="S269" s="935" t="s">
        <v>303</v>
      </c>
      <c r="T269" s="935"/>
      <c r="U269" s="935"/>
      <c r="V269" s="935"/>
      <c r="W269" s="940" t="str">
        <f>IF(項目一覧!$J$116=TRUE,"■","□")</f>
        <v>□</v>
      </c>
      <c r="X269" s="951" t="s">
        <v>302</v>
      </c>
      <c r="Y269" s="935"/>
      <c r="Z269" s="935"/>
      <c r="AA269" s="932"/>
    </row>
    <row r="270" spans="1:27" ht="17.149999999999999" customHeight="1">
      <c r="A270" s="959" t="s">
        <v>340</v>
      </c>
      <c r="B270" s="937" t="s">
        <v>362</v>
      </c>
      <c r="C270" s="937"/>
      <c r="D270" s="937"/>
      <c r="E270" s="937"/>
      <c r="F270" s="937"/>
      <c r="G270" s="937"/>
      <c r="H270" s="903"/>
      <c r="I270" s="975" t="s">
        <v>334</v>
      </c>
      <c r="J270" s="1735" t="s">
        <v>107</v>
      </c>
      <c r="K270" s="1735"/>
      <c r="L270" s="1735"/>
      <c r="M270" s="1735"/>
      <c r="N270" s="1735"/>
      <c r="O270" s="975" t="s">
        <v>333</v>
      </c>
      <c r="P270" s="1735" t="s">
        <v>360</v>
      </c>
      <c r="Q270" s="1735"/>
      <c r="R270" s="1735"/>
      <c r="S270" s="1735"/>
      <c r="T270" s="1735"/>
      <c r="U270" s="975" t="s">
        <v>333</v>
      </c>
      <c r="V270" s="1735" t="s">
        <v>359</v>
      </c>
      <c r="W270" s="1735"/>
      <c r="X270" s="1735"/>
      <c r="Y270" s="1735"/>
      <c r="Z270" s="1735"/>
      <c r="AA270" s="945" t="s">
        <v>358</v>
      </c>
    </row>
    <row r="271" spans="1:27" ht="17.149999999999999" customHeight="1">
      <c r="A271" s="936"/>
      <c r="B271" s="906" t="s">
        <v>2220</v>
      </c>
      <c r="C271" s="906" t="s">
        <v>3178</v>
      </c>
      <c r="D271" s="906"/>
      <c r="E271" s="906"/>
      <c r="F271" s="906"/>
      <c r="G271" s="906"/>
      <c r="H271" s="903"/>
      <c r="I271" s="975" t="s">
        <v>334</v>
      </c>
      <c r="J271" s="1666" t="str">
        <f>項目一覧!$C$117</f>
        <v/>
      </c>
      <c r="K271" s="1666"/>
      <c r="L271" s="1666"/>
      <c r="M271" s="1666"/>
      <c r="N271" s="1666"/>
      <c r="O271" s="975" t="s">
        <v>333</v>
      </c>
      <c r="P271" s="1666" t="str">
        <f>項目一覧!$C$118</f>
        <v/>
      </c>
      <c r="Q271" s="1666"/>
      <c r="R271" s="1666"/>
      <c r="S271" s="1666"/>
      <c r="T271" s="1666"/>
      <c r="U271" s="975" t="s">
        <v>333</v>
      </c>
      <c r="V271" s="1666" t="str">
        <f>項目一覧!$C$119</f>
        <v/>
      </c>
      <c r="W271" s="1666"/>
      <c r="X271" s="1666"/>
      <c r="Y271" s="1666"/>
      <c r="Z271" s="1666"/>
      <c r="AA271" s="945" t="s">
        <v>346</v>
      </c>
    </row>
    <row r="272" spans="1:27" ht="17.149999999999999" customHeight="1">
      <c r="A272" s="936"/>
      <c r="B272" s="906" t="s">
        <v>2239</v>
      </c>
      <c r="C272" s="906" t="s">
        <v>3175</v>
      </c>
      <c r="D272" s="906"/>
      <c r="E272" s="906"/>
      <c r="F272" s="906"/>
      <c r="G272" s="906"/>
      <c r="H272" s="903"/>
    </row>
    <row r="273" spans="1:27" ht="17.149999999999999" customHeight="1">
      <c r="A273" s="936"/>
      <c r="B273" s="906"/>
      <c r="C273" s="906"/>
      <c r="D273" s="906"/>
      <c r="E273" s="906"/>
      <c r="F273" s="906"/>
      <c r="G273" s="906"/>
      <c r="H273" s="903"/>
      <c r="I273" s="975" t="s">
        <v>139</v>
      </c>
      <c r="J273" s="1694" t="str">
        <f>項目一覧!$C$374</f>
        <v/>
      </c>
      <c r="K273" s="1694"/>
      <c r="L273" s="1694"/>
      <c r="M273" s="1694"/>
      <c r="N273" s="1694"/>
      <c r="O273" s="975" t="s">
        <v>149</v>
      </c>
      <c r="P273" s="1694" t="str">
        <f>項目一覧!$C$375</f>
        <v/>
      </c>
      <c r="Q273" s="1694"/>
      <c r="R273" s="1694"/>
      <c r="S273" s="1694"/>
      <c r="T273" s="1694"/>
      <c r="U273" s="975" t="s">
        <v>149</v>
      </c>
      <c r="V273" s="1694" t="str">
        <f>項目一覧!$C$376</f>
        <v/>
      </c>
      <c r="W273" s="1694"/>
      <c r="X273" s="1694"/>
      <c r="Y273" s="1694"/>
      <c r="Z273" s="1694"/>
      <c r="AA273" s="945" t="s">
        <v>346</v>
      </c>
    </row>
    <row r="274" spans="1:27" ht="17.149999999999999" customHeight="1">
      <c r="A274" s="936"/>
      <c r="B274" s="906" t="s">
        <v>357</v>
      </c>
      <c r="C274" s="906" t="s">
        <v>2266</v>
      </c>
      <c r="D274" s="906"/>
      <c r="E274" s="906"/>
      <c r="F274" s="906"/>
      <c r="G274" s="906"/>
      <c r="H274" s="935"/>
      <c r="I274" s="981"/>
      <c r="J274" s="935"/>
      <c r="K274" s="1693" t="str">
        <f>項目一覧!$C$120</f>
        <v>0.00</v>
      </c>
      <c r="L274" s="1693"/>
      <c r="M274" s="1693"/>
      <c r="N274" s="1693"/>
      <c r="O274" s="981" t="s">
        <v>342</v>
      </c>
      <c r="P274" s="935"/>
      <c r="Q274" s="935"/>
      <c r="R274" s="935"/>
      <c r="S274" s="935"/>
      <c r="T274" s="935"/>
      <c r="U274" s="981"/>
      <c r="V274" s="935"/>
      <c r="W274" s="935"/>
      <c r="X274" s="935"/>
      <c r="Y274" s="935"/>
      <c r="Z274" s="935"/>
      <c r="AA274" s="981"/>
    </row>
    <row r="275" spans="1:27" ht="17.149999999999999" customHeight="1">
      <c r="A275" s="959" t="s">
        <v>340</v>
      </c>
      <c r="B275" s="937" t="s">
        <v>361</v>
      </c>
      <c r="C275" s="937"/>
      <c r="D275" s="937"/>
      <c r="E275" s="937"/>
      <c r="F275" s="937"/>
      <c r="G275" s="937"/>
      <c r="H275" s="903"/>
      <c r="I275" s="975" t="s">
        <v>334</v>
      </c>
      <c r="J275" s="1669" t="s">
        <v>107</v>
      </c>
      <c r="K275" s="1669"/>
      <c r="L275" s="1669"/>
      <c r="M275" s="1669"/>
      <c r="N275" s="1669"/>
      <c r="O275" s="975" t="s">
        <v>333</v>
      </c>
      <c r="P275" s="1669" t="s">
        <v>360</v>
      </c>
      <c r="Q275" s="1669"/>
      <c r="R275" s="1669"/>
      <c r="S275" s="1669"/>
      <c r="T275" s="1669"/>
      <c r="U275" s="975" t="s">
        <v>333</v>
      </c>
      <c r="V275" s="1669" t="s">
        <v>359</v>
      </c>
      <c r="W275" s="1669"/>
      <c r="X275" s="1669"/>
      <c r="Y275" s="1669"/>
      <c r="Z275" s="1669"/>
      <c r="AA275" s="945" t="s">
        <v>358</v>
      </c>
    </row>
    <row r="276" spans="1:27" ht="17.149999999999999" customHeight="1">
      <c r="A276" s="936"/>
      <c r="B276" s="906" t="s">
        <v>2240</v>
      </c>
      <c r="C276" s="906" t="s">
        <v>2241</v>
      </c>
      <c r="D276" s="906"/>
      <c r="E276" s="906"/>
      <c r="F276" s="906"/>
      <c r="G276" s="906"/>
      <c r="H276" s="975"/>
      <c r="I276" s="975" t="s">
        <v>334</v>
      </c>
      <c r="J276" s="1666" t="str">
        <f>項目一覧!$C$121</f>
        <v/>
      </c>
      <c r="K276" s="1666"/>
      <c r="L276" s="1666"/>
      <c r="M276" s="1666"/>
      <c r="N276" s="1666"/>
      <c r="O276" s="975" t="s">
        <v>333</v>
      </c>
      <c r="P276" s="1666" t="str">
        <f>項目一覧!$C$122</f>
        <v/>
      </c>
      <c r="Q276" s="1666"/>
      <c r="R276" s="1666"/>
      <c r="S276" s="1666"/>
      <c r="T276" s="1666"/>
      <c r="U276" s="975" t="s">
        <v>333</v>
      </c>
      <c r="V276" s="1666" t="str">
        <f>項目一覧!$C$123</f>
        <v/>
      </c>
      <c r="W276" s="1666"/>
      <c r="X276" s="1666"/>
      <c r="Y276" s="1666"/>
      <c r="Z276" s="1666"/>
      <c r="AA276" s="945" t="s">
        <v>346</v>
      </c>
    </row>
    <row r="277" spans="1:27" ht="17.149999999999999" customHeight="1">
      <c r="A277" s="936"/>
      <c r="B277" s="906" t="s">
        <v>2260</v>
      </c>
      <c r="C277" s="906" t="s">
        <v>2793</v>
      </c>
      <c r="D277" s="906"/>
      <c r="E277" s="906"/>
      <c r="F277" s="906"/>
      <c r="G277" s="906"/>
      <c r="H277" s="975"/>
      <c r="I277" s="975"/>
      <c r="J277" s="982"/>
      <c r="K277" s="982"/>
      <c r="L277" s="982"/>
      <c r="M277" s="982"/>
      <c r="N277" s="982"/>
      <c r="O277" s="975"/>
      <c r="P277" s="982"/>
      <c r="Q277" s="982"/>
      <c r="R277" s="982"/>
      <c r="S277" s="982"/>
      <c r="T277" s="982"/>
      <c r="U277" s="975"/>
      <c r="V277" s="982"/>
      <c r="W277" s="982"/>
      <c r="X277" s="982"/>
      <c r="Y277" s="982"/>
      <c r="Z277" s="982"/>
      <c r="AA277" s="945"/>
    </row>
    <row r="278" spans="1:27" ht="17.149999999999999" customHeight="1">
      <c r="A278" s="936"/>
      <c r="C278" s="906"/>
      <c r="D278" s="906"/>
      <c r="E278" s="906"/>
      <c r="F278" s="906"/>
      <c r="G278" s="906"/>
      <c r="H278" s="975"/>
      <c r="I278" s="975" t="s">
        <v>334</v>
      </c>
      <c r="J278" s="1666" t="str">
        <f>項目一覧!$C$124</f>
        <v/>
      </c>
      <c r="K278" s="1666"/>
      <c r="L278" s="1666"/>
      <c r="M278" s="1666"/>
      <c r="N278" s="1666"/>
      <c r="O278" s="975" t="s">
        <v>333</v>
      </c>
      <c r="P278" s="1666" t="str">
        <f>項目一覧!$C$125</f>
        <v/>
      </c>
      <c r="Q278" s="1666"/>
      <c r="R278" s="1666"/>
      <c r="S278" s="1666"/>
      <c r="T278" s="1666"/>
      <c r="U278" s="975" t="s">
        <v>333</v>
      </c>
      <c r="V278" s="1666" t="str">
        <f>項目一覧!$C$126</f>
        <v/>
      </c>
      <c r="W278" s="1666"/>
      <c r="X278" s="1666"/>
      <c r="Y278" s="1666"/>
      <c r="Z278" s="1666"/>
      <c r="AA278" s="945" t="s">
        <v>346</v>
      </c>
    </row>
    <row r="279" spans="1:27" ht="17.149999999999999" customHeight="1">
      <c r="A279" s="936"/>
      <c r="B279" s="906" t="s">
        <v>357</v>
      </c>
      <c r="C279" s="906" t="s">
        <v>356</v>
      </c>
      <c r="D279" s="906"/>
      <c r="E279" s="906"/>
      <c r="F279" s="906"/>
      <c r="G279" s="906"/>
      <c r="H279" s="975"/>
    </row>
    <row r="280" spans="1:27" ht="17.149999999999999" customHeight="1">
      <c r="A280" s="936"/>
      <c r="B280" s="906"/>
      <c r="C280" s="906"/>
      <c r="D280" s="906"/>
      <c r="E280" s="906"/>
      <c r="F280" s="906"/>
      <c r="G280" s="906"/>
      <c r="H280" s="975"/>
      <c r="I280" s="975" t="s">
        <v>334</v>
      </c>
      <c r="J280" s="1666" t="str">
        <f>項目一覧!$C$334</f>
        <v/>
      </c>
      <c r="K280" s="1666"/>
      <c r="L280" s="1666"/>
      <c r="M280" s="1666"/>
      <c r="N280" s="1666"/>
      <c r="O280" s="975" t="s">
        <v>333</v>
      </c>
      <c r="P280" s="1666" t="str">
        <f>項目一覧!$C$335</f>
        <v/>
      </c>
      <c r="Q280" s="1666"/>
      <c r="R280" s="1666"/>
      <c r="S280" s="1666"/>
      <c r="T280" s="1666"/>
      <c r="U280" s="975" t="s">
        <v>333</v>
      </c>
      <c r="V280" s="1666" t="str">
        <f>項目一覧!$C$336</f>
        <v/>
      </c>
      <c r="W280" s="1666"/>
      <c r="X280" s="1666"/>
      <c r="Y280" s="1666"/>
      <c r="Z280" s="1666"/>
      <c r="AA280" s="945" t="s">
        <v>346</v>
      </c>
    </row>
    <row r="281" spans="1:27" ht="17.149999999999999" customHeight="1">
      <c r="A281" s="936"/>
      <c r="B281" s="906" t="s">
        <v>483</v>
      </c>
      <c r="C281" s="906" t="s">
        <v>2794</v>
      </c>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row>
    <row r="282" spans="1:27" ht="17.149999999999999" customHeight="1">
      <c r="A282" s="936"/>
      <c r="B282" s="906"/>
      <c r="C282" s="906"/>
      <c r="D282" s="906"/>
      <c r="E282" s="906"/>
      <c r="F282" s="906"/>
      <c r="G282" s="906"/>
      <c r="H282" s="906"/>
      <c r="I282" s="975" t="s">
        <v>334</v>
      </c>
      <c r="J282" s="1666" t="str">
        <f>項目一覧!$C$127</f>
        <v/>
      </c>
      <c r="K282" s="1666"/>
      <c r="L282" s="1666"/>
      <c r="M282" s="1666"/>
      <c r="N282" s="1666"/>
      <c r="O282" s="975" t="s">
        <v>333</v>
      </c>
      <c r="P282" s="1666" t="str">
        <f>項目一覧!$C$128</f>
        <v/>
      </c>
      <c r="Q282" s="1666"/>
      <c r="R282" s="1666"/>
      <c r="S282" s="1666"/>
      <c r="T282" s="1666"/>
      <c r="U282" s="975" t="s">
        <v>333</v>
      </c>
      <c r="V282" s="1666" t="str">
        <f>項目一覧!$C$129</f>
        <v/>
      </c>
      <c r="W282" s="1666"/>
      <c r="X282" s="1666"/>
      <c r="Y282" s="1666"/>
      <c r="Z282" s="1666"/>
      <c r="AA282" s="945" t="s">
        <v>346</v>
      </c>
    </row>
    <row r="283" spans="1:27" ht="17.149999999999999" customHeight="1">
      <c r="A283" s="936"/>
      <c r="B283" s="906" t="s">
        <v>482</v>
      </c>
      <c r="C283" s="983" t="s">
        <v>3159</v>
      </c>
      <c r="D283" s="906"/>
      <c r="E283" s="906"/>
      <c r="F283" s="906"/>
      <c r="G283" s="906"/>
      <c r="H283" s="906"/>
      <c r="I283" s="975" t="s">
        <v>139</v>
      </c>
      <c r="J283" s="1687" t="str">
        <f>項目一覧!$C$368</f>
        <v/>
      </c>
      <c r="K283" s="1687"/>
      <c r="L283" s="1687"/>
      <c r="M283" s="1687"/>
      <c r="N283" s="1687"/>
      <c r="O283" s="975" t="s">
        <v>149</v>
      </c>
      <c r="P283" s="1687" t="str">
        <f>項目一覧!$C$369</f>
        <v/>
      </c>
      <c r="Q283" s="1687"/>
      <c r="R283" s="1687"/>
      <c r="S283" s="1687"/>
      <c r="T283" s="1687"/>
      <c r="U283" s="975" t="s">
        <v>149</v>
      </c>
      <c r="V283" s="1688" t="str">
        <f>項目一覧!$C$370</f>
        <v/>
      </c>
      <c r="W283" s="1688"/>
      <c r="X283" s="1688"/>
      <c r="Y283" s="1688"/>
      <c r="Z283" s="1688"/>
      <c r="AA283" s="945" t="s">
        <v>346</v>
      </c>
    </row>
    <row r="284" spans="1:27" ht="17.149999999999999" customHeight="1">
      <c r="A284" s="936"/>
      <c r="B284" s="906" t="s">
        <v>481</v>
      </c>
      <c r="C284" s="906" t="s">
        <v>353</v>
      </c>
      <c r="D284" s="906"/>
      <c r="E284" s="906"/>
      <c r="F284" s="906"/>
      <c r="G284" s="906"/>
      <c r="H284" s="906"/>
      <c r="I284" s="975" t="s">
        <v>334</v>
      </c>
      <c r="J284" s="1666" t="str">
        <f>項目一覧!$C$130</f>
        <v/>
      </c>
      <c r="K284" s="1666"/>
      <c r="L284" s="1666"/>
      <c r="M284" s="1666"/>
      <c r="N284" s="1666"/>
      <c r="O284" s="975" t="s">
        <v>333</v>
      </c>
      <c r="P284" s="1666" t="str">
        <f>項目一覧!$C$131</f>
        <v/>
      </c>
      <c r="Q284" s="1666"/>
      <c r="R284" s="1666"/>
      <c r="S284" s="1666"/>
      <c r="T284" s="1666"/>
      <c r="U284" s="975" t="s">
        <v>333</v>
      </c>
      <c r="V284" s="1666" t="str">
        <f>項目一覧!$C$132</f>
        <v/>
      </c>
      <c r="W284" s="1666"/>
      <c r="X284" s="1666"/>
      <c r="Y284" s="1666"/>
      <c r="Z284" s="1666"/>
      <c r="AA284" s="945" t="s">
        <v>346</v>
      </c>
    </row>
    <row r="285" spans="1:27" ht="17.149999999999999" customHeight="1">
      <c r="A285" s="936"/>
      <c r="B285" s="906" t="s">
        <v>480</v>
      </c>
      <c r="C285" s="906" t="s">
        <v>351</v>
      </c>
      <c r="D285" s="906"/>
      <c r="E285" s="906"/>
      <c r="F285" s="906"/>
      <c r="G285" s="906"/>
      <c r="H285" s="906"/>
      <c r="I285" s="975" t="s">
        <v>334</v>
      </c>
      <c r="J285" s="1666" t="str">
        <f>項目一覧!$C$322</f>
        <v/>
      </c>
      <c r="K285" s="1666"/>
      <c r="L285" s="1666"/>
      <c r="M285" s="1666"/>
      <c r="N285" s="1666"/>
      <c r="O285" s="975" t="s">
        <v>333</v>
      </c>
      <c r="P285" s="1666" t="str">
        <f>項目一覧!$C$323</f>
        <v/>
      </c>
      <c r="Q285" s="1666"/>
      <c r="R285" s="1666"/>
      <c r="S285" s="1666"/>
      <c r="T285" s="1666"/>
      <c r="U285" s="975" t="s">
        <v>333</v>
      </c>
      <c r="V285" s="1666" t="str">
        <f>項目一覧!$C$324</f>
        <v/>
      </c>
      <c r="W285" s="1666"/>
      <c r="X285" s="1666"/>
      <c r="Y285" s="1666"/>
      <c r="Z285" s="1666"/>
      <c r="AA285" s="945" t="s">
        <v>346</v>
      </c>
    </row>
    <row r="286" spans="1:27" ht="17.149999999999999" customHeight="1">
      <c r="A286" s="936"/>
      <c r="B286" s="906" t="s">
        <v>479</v>
      </c>
      <c r="C286" s="906" t="s">
        <v>350</v>
      </c>
      <c r="D286" s="906"/>
      <c r="E286" s="906"/>
      <c r="F286" s="906"/>
      <c r="G286" s="906"/>
      <c r="H286" s="906"/>
      <c r="I286" s="975" t="s">
        <v>334</v>
      </c>
      <c r="J286" s="1666" t="str">
        <f>項目一覧!$C$325</f>
        <v/>
      </c>
      <c r="K286" s="1666"/>
      <c r="L286" s="1666"/>
      <c r="M286" s="1666"/>
      <c r="N286" s="1666"/>
      <c r="O286" s="975" t="s">
        <v>333</v>
      </c>
      <c r="P286" s="1666" t="str">
        <f>項目一覧!$C$326</f>
        <v/>
      </c>
      <c r="Q286" s="1666"/>
      <c r="R286" s="1666"/>
      <c r="S286" s="1666"/>
      <c r="T286" s="1666"/>
      <c r="U286" s="975" t="s">
        <v>333</v>
      </c>
      <c r="V286" s="1666" t="str">
        <f>項目一覧!$C$327</f>
        <v/>
      </c>
      <c r="W286" s="1666"/>
      <c r="X286" s="1666"/>
      <c r="Y286" s="1666"/>
      <c r="Z286" s="1666"/>
      <c r="AA286" s="945" t="s">
        <v>346</v>
      </c>
    </row>
    <row r="287" spans="1:27" ht="17.149999999999999" customHeight="1">
      <c r="A287" s="936"/>
      <c r="B287" s="906" t="s">
        <v>478</v>
      </c>
      <c r="C287" s="906" t="s">
        <v>349</v>
      </c>
      <c r="D287" s="906"/>
      <c r="E287" s="906"/>
      <c r="F287" s="906"/>
      <c r="G287" s="906"/>
      <c r="H287" s="906"/>
      <c r="I287" s="975" t="s">
        <v>334</v>
      </c>
      <c r="J287" s="1666" t="str">
        <f>項目一覧!$C$328</f>
        <v/>
      </c>
      <c r="K287" s="1666"/>
      <c r="L287" s="1666"/>
      <c r="M287" s="1666"/>
      <c r="N287" s="1666"/>
      <c r="O287" s="975" t="s">
        <v>333</v>
      </c>
      <c r="P287" s="1666" t="str">
        <f>項目一覧!$C$329</f>
        <v/>
      </c>
      <c r="Q287" s="1666"/>
      <c r="R287" s="1666"/>
      <c r="S287" s="1666"/>
      <c r="T287" s="1666"/>
      <c r="U287" s="975" t="s">
        <v>333</v>
      </c>
      <c r="V287" s="1666" t="str">
        <f>項目一覧!$C$330</f>
        <v/>
      </c>
      <c r="W287" s="1666"/>
      <c r="X287" s="1666"/>
      <c r="Y287" s="1666"/>
      <c r="Z287" s="1666"/>
      <c r="AA287" s="945" t="s">
        <v>346</v>
      </c>
    </row>
    <row r="288" spans="1:27" ht="17.149999999999999" customHeight="1">
      <c r="A288" s="936"/>
      <c r="B288" s="906" t="s">
        <v>3161</v>
      </c>
      <c r="C288" s="906" t="s">
        <v>348</v>
      </c>
      <c r="D288" s="906"/>
      <c r="E288" s="906"/>
      <c r="F288" s="906"/>
      <c r="G288" s="906"/>
      <c r="H288" s="906"/>
      <c r="I288" s="975" t="s">
        <v>334</v>
      </c>
      <c r="J288" s="1666" t="str">
        <f>項目一覧!$C$331</f>
        <v/>
      </c>
      <c r="K288" s="1666"/>
      <c r="L288" s="1666"/>
      <c r="M288" s="1666"/>
      <c r="N288" s="1666"/>
      <c r="O288" s="975" t="s">
        <v>333</v>
      </c>
      <c r="P288" s="1666" t="str">
        <f>項目一覧!$C$332</f>
        <v/>
      </c>
      <c r="Q288" s="1666"/>
      <c r="R288" s="1666"/>
      <c r="S288" s="1666"/>
      <c r="T288" s="1666"/>
      <c r="U288" s="975" t="s">
        <v>333</v>
      </c>
      <c r="V288" s="1666" t="str">
        <f>項目一覧!$C$333</f>
        <v/>
      </c>
      <c r="W288" s="1666"/>
      <c r="X288" s="1666"/>
      <c r="Y288" s="1666"/>
      <c r="Z288" s="1666"/>
      <c r="AA288" s="945" t="s">
        <v>346</v>
      </c>
    </row>
    <row r="289" spans="1:27" ht="18" customHeight="1">
      <c r="A289" s="936"/>
      <c r="B289" s="906" t="s">
        <v>3162</v>
      </c>
      <c r="C289" s="906" t="s">
        <v>2778</v>
      </c>
      <c r="D289" s="906"/>
      <c r="E289" s="906"/>
      <c r="F289" s="906"/>
      <c r="G289" s="906"/>
      <c r="H289" s="906"/>
      <c r="I289" s="975" t="s">
        <v>334</v>
      </c>
      <c r="J289" s="1687" t="str">
        <f>項目一覧!$C$355</f>
        <v/>
      </c>
      <c r="K289" s="1687"/>
      <c r="L289" s="1687"/>
      <c r="M289" s="1687"/>
      <c r="N289" s="1687"/>
      <c r="O289" s="975" t="s">
        <v>333</v>
      </c>
      <c r="P289" s="1687" t="str">
        <f>項目一覧!$C$356</f>
        <v/>
      </c>
      <c r="Q289" s="1687"/>
      <c r="R289" s="1687"/>
      <c r="S289" s="1687"/>
      <c r="T289" s="1687"/>
      <c r="U289" s="975" t="s">
        <v>333</v>
      </c>
      <c r="V289" s="1688" t="str">
        <f>項目一覧!$C$357</f>
        <v/>
      </c>
      <c r="W289" s="1688"/>
      <c r="X289" s="1688"/>
      <c r="Y289" s="1688"/>
      <c r="Z289" s="1688"/>
      <c r="AA289" s="945" t="s">
        <v>346</v>
      </c>
    </row>
    <row r="290" spans="1:27" ht="17.149999999999999" customHeight="1">
      <c r="A290" s="936"/>
      <c r="B290" s="906" t="s">
        <v>3163</v>
      </c>
      <c r="C290" s="983" t="s">
        <v>3160</v>
      </c>
      <c r="D290" s="906"/>
      <c r="E290" s="906"/>
      <c r="F290" s="906"/>
      <c r="G290" s="906"/>
      <c r="H290" s="906"/>
      <c r="I290" s="975" t="s">
        <v>139</v>
      </c>
      <c r="J290" s="1687" t="str">
        <f>項目一覧!$C$371</f>
        <v/>
      </c>
      <c r="K290" s="1687"/>
      <c r="L290" s="1687"/>
      <c r="M290" s="1687"/>
      <c r="N290" s="1687"/>
      <c r="O290" s="975" t="s">
        <v>149</v>
      </c>
      <c r="P290" s="1687" t="str">
        <f>項目一覧!$C$372</f>
        <v/>
      </c>
      <c r="Q290" s="1687"/>
      <c r="R290" s="1687"/>
      <c r="S290" s="1687"/>
      <c r="T290" s="1687"/>
      <c r="U290" s="975" t="s">
        <v>149</v>
      </c>
      <c r="V290" s="1688" t="str">
        <f>項目一覧!$C$373</f>
        <v/>
      </c>
      <c r="W290" s="1688"/>
      <c r="X290" s="1688"/>
      <c r="Y290" s="1688"/>
      <c r="Z290" s="1688"/>
      <c r="AA290" s="945" t="s">
        <v>346</v>
      </c>
    </row>
    <row r="291" spans="1:27" ht="17.149999999999999" customHeight="1">
      <c r="A291" s="936"/>
      <c r="B291" s="906" t="s">
        <v>3164</v>
      </c>
      <c r="C291" s="906" t="s">
        <v>347</v>
      </c>
      <c r="D291" s="906"/>
      <c r="E291" s="906"/>
      <c r="F291" s="906"/>
      <c r="G291" s="906"/>
      <c r="H291" s="906"/>
      <c r="I291" s="975" t="s">
        <v>334</v>
      </c>
      <c r="J291" s="1666" t="str">
        <f>項目一覧!$C$133</f>
        <v/>
      </c>
      <c r="K291" s="1666"/>
      <c r="L291" s="1666"/>
      <c r="M291" s="1666"/>
      <c r="N291" s="1666"/>
      <c r="O291" s="975" t="s">
        <v>333</v>
      </c>
      <c r="P291" s="1666" t="str">
        <f>項目一覧!$C$134</f>
        <v/>
      </c>
      <c r="Q291" s="1666"/>
      <c r="R291" s="1666"/>
      <c r="S291" s="1666"/>
      <c r="T291" s="1666"/>
      <c r="U291" s="975" t="s">
        <v>333</v>
      </c>
      <c r="V291" s="1666" t="str">
        <f>項目一覧!$C$135</f>
        <v/>
      </c>
      <c r="W291" s="1666"/>
      <c r="X291" s="1666"/>
      <c r="Y291" s="1666"/>
      <c r="Z291" s="1666"/>
      <c r="AA291" s="945" t="s">
        <v>346</v>
      </c>
    </row>
    <row r="292" spans="1:27" ht="17.149999999999999" customHeight="1">
      <c r="A292" s="936"/>
      <c r="B292" s="906" t="s">
        <v>3165</v>
      </c>
      <c r="C292" s="906" t="s">
        <v>2795</v>
      </c>
      <c r="D292" s="906"/>
      <c r="E292" s="906"/>
      <c r="F292" s="906"/>
      <c r="G292" s="906"/>
      <c r="H292" s="906"/>
      <c r="I292" s="975" t="s">
        <v>139</v>
      </c>
      <c r="J292" s="1666" t="str">
        <f>項目一覧!$C$345</f>
        <v/>
      </c>
      <c r="K292" s="1666"/>
      <c r="L292" s="1666"/>
      <c r="M292" s="1666"/>
      <c r="N292" s="1666"/>
      <c r="O292" s="975" t="s">
        <v>149</v>
      </c>
      <c r="P292" s="1666" t="str">
        <f>項目一覧!$C$346</f>
        <v/>
      </c>
      <c r="Q292" s="1666"/>
      <c r="R292" s="1666"/>
      <c r="S292" s="1666"/>
      <c r="T292" s="1666"/>
      <c r="U292" s="975" t="s">
        <v>149</v>
      </c>
      <c r="V292" s="1743" t="str">
        <f>(項目一覧!$C$347)</f>
        <v/>
      </c>
      <c r="W292" s="1743"/>
      <c r="X292" s="1743"/>
      <c r="Y292" s="1743"/>
      <c r="Z292" s="1743"/>
      <c r="AA292" s="945" t="s">
        <v>346</v>
      </c>
    </row>
    <row r="293" spans="1:27" ht="17.149999999999999" customHeight="1">
      <c r="A293" s="936"/>
      <c r="B293" s="906" t="s">
        <v>3157</v>
      </c>
      <c r="C293" s="906" t="s">
        <v>345</v>
      </c>
      <c r="D293" s="906"/>
      <c r="E293" s="906"/>
      <c r="F293" s="906"/>
      <c r="G293" s="906"/>
      <c r="H293" s="906"/>
      <c r="I293" s="906"/>
      <c r="J293" s="906"/>
      <c r="K293" s="906"/>
      <c r="L293" s="906"/>
      <c r="M293" s="1669" t="str">
        <f>項目一覧!$C$136</f>
        <v/>
      </c>
      <c r="N293" s="1669"/>
      <c r="O293" s="1669"/>
      <c r="P293" s="1669"/>
      <c r="Q293" s="1669"/>
      <c r="R293" s="906" t="s">
        <v>344</v>
      </c>
      <c r="S293" s="906"/>
      <c r="T293" s="906"/>
      <c r="U293" s="906"/>
      <c r="V293" s="906"/>
      <c r="W293" s="906"/>
      <c r="X293" s="906"/>
      <c r="Y293" s="906"/>
      <c r="Z293" s="906"/>
      <c r="AA293" s="906"/>
    </row>
    <row r="294" spans="1:27" ht="17.149999999999999" customHeight="1">
      <c r="A294" s="940"/>
      <c r="B294" s="935" t="s">
        <v>3158</v>
      </c>
      <c r="C294" s="935" t="s">
        <v>343</v>
      </c>
      <c r="D294" s="935"/>
      <c r="E294" s="935"/>
      <c r="F294" s="935"/>
      <c r="G294" s="935"/>
      <c r="H294" s="935"/>
      <c r="I294" s="935"/>
      <c r="J294" s="935"/>
      <c r="K294" s="935"/>
      <c r="L294" s="935"/>
      <c r="M294" s="1693" t="str">
        <f>項目一覧!$C$137</f>
        <v/>
      </c>
      <c r="N294" s="1693"/>
      <c r="O294" s="1693"/>
      <c r="P294" s="1693"/>
      <c r="Q294" s="1693"/>
      <c r="R294" s="935" t="s">
        <v>342</v>
      </c>
      <c r="S294" s="935"/>
      <c r="T294" s="935"/>
      <c r="U294" s="935"/>
      <c r="V294" s="935"/>
      <c r="W294" s="935"/>
      <c r="X294" s="935"/>
      <c r="Y294" s="935"/>
      <c r="Z294" s="935"/>
      <c r="AA294" s="935"/>
    </row>
    <row r="295" spans="1:27" ht="18" customHeight="1">
      <c r="A295" s="936" t="s">
        <v>340</v>
      </c>
      <c r="B295" s="906" t="s">
        <v>341</v>
      </c>
      <c r="C295" s="906"/>
      <c r="D295" s="906"/>
      <c r="E295" s="906"/>
      <c r="F295" s="906"/>
      <c r="G295" s="906"/>
      <c r="H295" s="906"/>
      <c r="I295" s="906"/>
      <c r="J295" s="906"/>
      <c r="K295" s="906"/>
      <c r="L295" s="906"/>
      <c r="M295" s="1315"/>
      <c r="N295" s="1315"/>
      <c r="O295" s="1315"/>
      <c r="P295" s="1315"/>
      <c r="Q295" s="1315"/>
      <c r="R295" s="906"/>
      <c r="S295" s="906"/>
      <c r="T295" s="906"/>
      <c r="U295" s="906"/>
      <c r="V295" s="906"/>
      <c r="W295" s="906"/>
      <c r="X295" s="906"/>
      <c r="Y295" s="906"/>
      <c r="Z295" s="906"/>
      <c r="AA295" s="906"/>
    </row>
    <row r="296" spans="1:27" ht="18" customHeight="1">
      <c r="A296" s="936"/>
      <c r="B296" s="906" t="s">
        <v>2273</v>
      </c>
      <c r="C296" s="906" t="s">
        <v>2251</v>
      </c>
      <c r="D296" s="906"/>
      <c r="E296" s="906"/>
      <c r="F296" s="906"/>
      <c r="G296" s="906"/>
      <c r="H296" s="906"/>
      <c r="I296" s="906"/>
      <c r="J296" s="906"/>
      <c r="K296" s="906"/>
      <c r="L296" s="1741" t="str">
        <f>項目一覧!$C$138</f>
        <v xml:space="preserve"> </v>
      </c>
      <c r="M296" s="1741"/>
      <c r="N296" s="1741"/>
      <c r="O296" s="1741"/>
      <c r="P296" s="906"/>
      <c r="Q296" s="906"/>
      <c r="R296" s="906"/>
      <c r="S296" s="906"/>
      <c r="T296" s="906"/>
      <c r="U296" s="906"/>
      <c r="V296" s="906"/>
      <c r="W296" s="906"/>
      <c r="X296" s="906"/>
      <c r="Y296" s="906"/>
      <c r="Z296" s="906"/>
      <c r="AA296" s="906"/>
    </row>
    <row r="297" spans="1:27" ht="18" customHeight="1">
      <c r="A297" s="936"/>
      <c r="B297" s="906" t="s">
        <v>2268</v>
      </c>
      <c r="C297" s="906" t="s">
        <v>2252</v>
      </c>
      <c r="D297" s="906"/>
      <c r="E297" s="906"/>
      <c r="F297" s="906"/>
      <c r="G297" s="906"/>
      <c r="H297" s="906"/>
      <c r="I297" s="906"/>
      <c r="J297" s="906"/>
      <c r="K297" s="906"/>
      <c r="L297" s="1742" t="str">
        <f>項目一覧!$C$139</f>
        <v>0</v>
      </c>
      <c r="M297" s="1742"/>
      <c r="N297" s="1742"/>
      <c r="O297" s="1742"/>
      <c r="P297" s="935"/>
      <c r="Q297" s="935"/>
      <c r="R297" s="935"/>
      <c r="S297" s="935"/>
      <c r="T297" s="935"/>
      <c r="U297" s="935"/>
      <c r="V297" s="935"/>
      <c r="W297" s="906"/>
      <c r="X297" s="906"/>
      <c r="Y297" s="906"/>
      <c r="Z297" s="906"/>
      <c r="AA297" s="906"/>
    </row>
    <row r="298" spans="1:27" ht="18" customHeight="1">
      <c r="A298" s="959" t="s">
        <v>340</v>
      </c>
      <c r="B298" s="937" t="s">
        <v>339</v>
      </c>
      <c r="C298" s="937"/>
      <c r="D298" s="937"/>
      <c r="E298" s="937"/>
      <c r="F298" s="937"/>
      <c r="G298" s="937"/>
      <c r="H298" s="937"/>
      <c r="I298" s="980" t="s">
        <v>293</v>
      </c>
      <c r="J298" s="1735" t="s">
        <v>338</v>
      </c>
      <c r="K298" s="1735"/>
      <c r="L298" s="1735"/>
      <c r="M298" s="1735"/>
      <c r="N298" s="1735"/>
      <c r="O298" s="975" t="s">
        <v>333</v>
      </c>
      <c r="P298" s="1669" t="s">
        <v>143</v>
      </c>
      <c r="Q298" s="1669"/>
      <c r="R298" s="1669"/>
      <c r="S298" s="1669"/>
      <c r="T298" s="1669"/>
      <c r="U298" s="906" t="s">
        <v>314</v>
      </c>
      <c r="V298" s="906"/>
      <c r="W298" s="937"/>
      <c r="X298" s="937"/>
      <c r="Y298" s="937"/>
      <c r="Z298" s="937"/>
      <c r="AA298" s="937"/>
    </row>
    <row r="299" spans="1:27" ht="18" customHeight="1">
      <c r="A299" s="936"/>
      <c r="B299" s="906" t="s">
        <v>301</v>
      </c>
      <c r="C299" s="906"/>
      <c r="D299" s="906"/>
      <c r="E299" s="906"/>
      <c r="F299" s="906"/>
      <c r="G299" s="906"/>
      <c r="H299" s="906"/>
      <c r="I299" s="975" t="s">
        <v>334</v>
      </c>
      <c r="J299" s="1745" t="str">
        <f>項目一覧!$C$140</f>
        <v/>
      </c>
      <c r="K299" s="1745"/>
      <c r="L299" s="1745"/>
      <c r="M299" s="1745"/>
      <c r="N299" s="1745"/>
      <c r="O299" s="975" t="s">
        <v>333</v>
      </c>
      <c r="P299" s="1745" t="str">
        <f>項目一覧!$C$141</f>
        <v/>
      </c>
      <c r="Q299" s="1745"/>
      <c r="R299" s="1745"/>
      <c r="S299" s="1745"/>
      <c r="T299" s="1745"/>
      <c r="U299" s="906" t="s">
        <v>337</v>
      </c>
      <c r="V299" s="906"/>
      <c r="W299" s="906"/>
      <c r="X299" s="906"/>
      <c r="Y299" s="906"/>
      <c r="Z299" s="906"/>
      <c r="AA299" s="906"/>
    </row>
    <row r="300" spans="1:27" ht="18" customHeight="1">
      <c r="A300" s="936"/>
      <c r="B300" s="906" t="s">
        <v>336</v>
      </c>
      <c r="C300" s="906"/>
      <c r="D300" s="906"/>
      <c r="E300" s="906"/>
      <c r="F300" s="906"/>
      <c r="G300" s="906" t="s">
        <v>335</v>
      </c>
      <c r="H300" s="906"/>
      <c r="I300" s="975" t="s">
        <v>334</v>
      </c>
      <c r="J300" s="1669" t="str">
        <f>項目一覧!C142</f>
        <v/>
      </c>
      <c r="K300" s="1669"/>
      <c r="L300" s="1669"/>
      <c r="M300" s="1669"/>
      <c r="N300" s="1669"/>
      <c r="O300" s="975" t="s">
        <v>333</v>
      </c>
      <c r="P300" s="1669" t="str">
        <f>項目一覧!C143</f>
        <v/>
      </c>
      <c r="Q300" s="1669"/>
      <c r="R300" s="1669"/>
      <c r="S300" s="1669"/>
      <c r="T300" s="1669"/>
      <c r="U300" s="906" t="s">
        <v>332</v>
      </c>
      <c r="V300" s="906"/>
      <c r="W300" s="906"/>
      <c r="X300" s="906"/>
      <c r="Y300" s="906"/>
      <c r="Z300" s="906"/>
      <c r="AA300" s="906"/>
    </row>
    <row r="301" spans="1:27" ht="18" customHeight="1">
      <c r="A301" s="936"/>
      <c r="B301" s="906"/>
      <c r="C301" s="906"/>
      <c r="D301" s="906"/>
      <c r="E301" s="906"/>
      <c r="F301" s="906"/>
      <c r="G301" s="906" t="s">
        <v>331</v>
      </c>
      <c r="H301" s="906"/>
      <c r="I301" s="975" t="s">
        <v>319</v>
      </c>
      <c r="J301" s="1669" t="str">
        <f>項目一覧!C144</f>
        <v/>
      </c>
      <c r="K301" s="1669"/>
      <c r="L301" s="1669"/>
      <c r="M301" s="1669"/>
      <c r="N301" s="1669"/>
      <c r="O301" s="975" t="s">
        <v>330</v>
      </c>
      <c r="P301" s="1669" t="str">
        <f>項目一覧!C145</f>
        <v/>
      </c>
      <c r="Q301" s="1669"/>
      <c r="R301" s="1669"/>
      <c r="S301" s="1669"/>
      <c r="T301" s="1669"/>
      <c r="U301" s="906" t="s">
        <v>320</v>
      </c>
      <c r="V301" s="906"/>
      <c r="W301" s="906"/>
      <c r="X301" s="906"/>
      <c r="Y301" s="906"/>
      <c r="Z301" s="906"/>
      <c r="AA301" s="906"/>
    </row>
    <row r="302" spans="1:27" ht="18" customHeight="1">
      <c r="A302" s="936"/>
      <c r="B302" s="906" t="s">
        <v>329</v>
      </c>
      <c r="C302" s="906"/>
      <c r="D302" s="906"/>
      <c r="E302" s="906"/>
      <c r="F302" s="906"/>
      <c r="G302" s="945"/>
      <c r="H302" s="906"/>
      <c r="I302" s="1714" t="str">
        <f>項目一覧!$C$146</f>
        <v/>
      </c>
      <c r="J302" s="1714"/>
      <c r="K302" s="1714"/>
      <c r="L302" s="1714"/>
      <c r="M302" s="1714"/>
      <c r="N302" s="1714"/>
      <c r="O302" s="1714"/>
      <c r="P302" s="1744" t="str">
        <f>IF(項目一覧!$C$149="","","一部　"&amp;項目一覧!$C$149)</f>
        <v/>
      </c>
      <c r="Q302" s="1744"/>
      <c r="R302" s="1744"/>
      <c r="S302" s="1744"/>
      <c r="T302" s="1744"/>
      <c r="U302" s="1744"/>
      <c r="V302" s="1744"/>
      <c r="W302" s="903"/>
      <c r="X302" s="906"/>
      <c r="Y302" s="906"/>
      <c r="Z302" s="906"/>
      <c r="AA302" s="906"/>
    </row>
    <row r="303" spans="1:27" ht="18" customHeight="1">
      <c r="A303" s="936"/>
      <c r="B303" s="906" t="s">
        <v>2242</v>
      </c>
      <c r="C303" s="906" t="s">
        <v>2243</v>
      </c>
      <c r="D303" s="906"/>
      <c r="E303" s="906"/>
      <c r="F303" s="906"/>
      <c r="G303" s="906"/>
      <c r="H303" s="906"/>
      <c r="I303" s="906"/>
      <c r="J303" s="906"/>
      <c r="K303" s="906"/>
      <c r="L303" s="906"/>
      <c r="M303" s="906"/>
      <c r="N303" s="906"/>
      <c r="O303" s="906"/>
      <c r="P303" s="906"/>
      <c r="Q303" s="936" t="str">
        <f>IF(項目一覧!$D$152=TRUE,"■","□")</f>
        <v>□</v>
      </c>
      <c r="R303" s="903" t="s">
        <v>328</v>
      </c>
      <c r="S303" s="903"/>
      <c r="T303" s="936" t="str">
        <f>IF(項目一覧!$E$152=TRUE,"■","□")</f>
        <v>□</v>
      </c>
      <c r="U303" s="903" t="s">
        <v>327</v>
      </c>
      <c r="V303" s="903"/>
      <c r="W303" s="906"/>
      <c r="X303" s="906"/>
      <c r="Y303" s="906"/>
      <c r="Z303" s="906"/>
      <c r="AA303" s="906"/>
    </row>
    <row r="304" spans="1:27" ht="18" customHeight="1">
      <c r="A304" s="936"/>
      <c r="B304" s="906" t="s">
        <v>2261</v>
      </c>
      <c r="C304" s="906" t="s">
        <v>2250</v>
      </c>
      <c r="D304" s="906"/>
      <c r="E304" s="906"/>
      <c r="F304" s="906"/>
      <c r="G304" s="906"/>
      <c r="H304" s="906"/>
      <c r="I304" s="906"/>
      <c r="J304" s="936"/>
      <c r="K304" s="906" t="str">
        <f>IF(項目一覧!$D$153=TRUE,"■","□")&amp;"道路高さ制限不適用　"&amp;IF(項目一覧!$E$153=TRUE,"■","□")&amp;"隣地高さ制限不適用　"&amp;IF(項目一覧!$F$153=TRUE,"■","□")&amp;"北側高さ制限不適用"</f>
        <v>□道路高さ制限不適用　□隣地高さ制限不適用　□北側高さ制限不適用</v>
      </c>
      <c r="L304" s="906"/>
      <c r="M304" s="906"/>
      <c r="N304" s="906"/>
      <c r="O304" s="906"/>
      <c r="P304" s="936"/>
      <c r="Q304" s="906"/>
      <c r="R304" s="903"/>
      <c r="S304" s="906"/>
      <c r="T304" s="906"/>
      <c r="U304" s="906"/>
      <c r="V304" s="936"/>
      <c r="W304" s="906"/>
      <c r="X304" s="906"/>
      <c r="Y304" s="903"/>
      <c r="Z304" s="906"/>
      <c r="AA304" s="906"/>
    </row>
    <row r="305" spans="1:54" ht="18" customHeight="1">
      <c r="A305" s="959" t="s">
        <v>323</v>
      </c>
      <c r="B305" s="937" t="s">
        <v>326</v>
      </c>
      <c r="C305" s="937"/>
      <c r="D305" s="937"/>
      <c r="E305" s="937"/>
      <c r="F305" s="937"/>
      <c r="G305" s="937"/>
      <c r="H305" s="1664" t="str">
        <f>項目一覧!$C$154</f>
        <v/>
      </c>
      <c r="I305" s="1664"/>
      <c r="J305" s="1664"/>
      <c r="K305" s="1664"/>
      <c r="L305" s="1664"/>
      <c r="M305" s="1664"/>
      <c r="N305" s="1664"/>
      <c r="O305" s="1664"/>
      <c r="P305" s="1664"/>
      <c r="Q305" s="1664"/>
      <c r="R305" s="1664"/>
      <c r="S305" s="1664"/>
      <c r="T305" s="1664"/>
      <c r="U305" s="1664"/>
      <c r="V305" s="1664"/>
      <c r="W305" s="1664"/>
      <c r="X305" s="1664"/>
      <c r="Y305" s="1664"/>
      <c r="Z305" s="1664"/>
      <c r="AA305" s="1664"/>
    </row>
    <row r="306" spans="1:54" ht="18" customHeight="1">
      <c r="A306" s="936"/>
      <c r="B306" s="906"/>
      <c r="C306" s="906"/>
      <c r="D306" s="906"/>
      <c r="E306" s="906"/>
      <c r="F306" s="906"/>
      <c r="G306" s="906"/>
      <c r="H306" s="1727"/>
      <c r="I306" s="1727"/>
      <c r="J306" s="1727"/>
      <c r="K306" s="1727"/>
      <c r="L306" s="1727"/>
      <c r="M306" s="1727"/>
      <c r="N306" s="1727"/>
      <c r="O306" s="1727"/>
      <c r="P306" s="1727"/>
      <c r="Q306" s="1727"/>
      <c r="R306" s="1727"/>
      <c r="S306" s="1727"/>
      <c r="T306" s="1727"/>
      <c r="U306" s="1727"/>
      <c r="V306" s="1727"/>
      <c r="W306" s="1727"/>
      <c r="X306" s="1727"/>
      <c r="Y306" s="1727"/>
      <c r="Z306" s="1727"/>
      <c r="AA306" s="1727"/>
    </row>
    <row r="307" spans="1:54" ht="18" customHeight="1">
      <c r="A307" s="936"/>
      <c r="B307" s="906"/>
      <c r="C307" s="906"/>
      <c r="D307" s="906"/>
      <c r="E307" s="906"/>
      <c r="F307" s="906"/>
      <c r="G307" s="906"/>
      <c r="H307" s="1730"/>
      <c r="I307" s="1730"/>
      <c r="J307" s="1730"/>
      <c r="K307" s="1730"/>
      <c r="L307" s="1730"/>
      <c r="M307" s="1730"/>
      <c r="N307" s="1730"/>
      <c r="O307" s="1730"/>
      <c r="P307" s="1730"/>
      <c r="Q307" s="1730"/>
      <c r="R307" s="1730"/>
      <c r="S307" s="1730"/>
      <c r="T307" s="1730"/>
      <c r="U307" s="1730"/>
      <c r="V307" s="1730"/>
      <c r="W307" s="1730"/>
      <c r="X307" s="1730"/>
      <c r="Y307" s="1730"/>
      <c r="Z307" s="1730"/>
      <c r="AA307" s="1730"/>
    </row>
    <row r="308" spans="1:54" ht="18" customHeight="1">
      <c r="A308" s="972" t="s">
        <v>323</v>
      </c>
      <c r="B308" s="973" t="s">
        <v>325</v>
      </c>
      <c r="C308" s="973"/>
      <c r="D308" s="973"/>
      <c r="E308" s="973"/>
      <c r="F308" s="973"/>
      <c r="G308" s="973"/>
      <c r="H308" s="973"/>
      <c r="I308" s="973"/>
      <c r="J308" s="973" t="str">
        <f>IF(項目一覧!$C$155="","",IF(項目一覧!$C$155&lt;DATE(2019,5,1),"平成","令和"))</f>
        <v/>
      </c>
      <c r="K308" s="973"/>
      <c r="L308" s="972" t="str">
        <f>IF(項目一覧!$C$155="","",IF(項目一覧!$C$155&lt;DATE(2019,5,1),YEAR(項目一覧!$C$155)-1988,IF(YEAR(項目一覧!$C$155)-2018=1,"元",YEAR(項目一覧!$C$155)-2018)))</f>
        <v/>
      </c>
      <c r="M308" s="973" t="s">
        <v>318</v>
      </c>
      <c r="N308" s="972" t="str">
        <f>IF(項目一覧!$C$155="","",MONTH(項目一覧!$C$155))</f>
        <v/>
      </c>
      <c r="O308" s="973" t="s">
        <v>317</v>
      </c>
      <c r="P308" s="972" t="str">
        <f>IF(項目一覧!$C$155="","",DAY(項目一覧!$C$155))</f>
        <v/>
      </c>
      <c r="Q308" s="973" t="s">
        <v>316</v>
      </c>
      <c r="R308" s="973"/>
      <c r="S308" s="922"/>
      <c r="T308" s="922"/>
      <c r="U308" s="973"/>
      <c r="V308" s="973"/>
      <c r="W308" s="973"/>
      <c r="X308" s="973"/>
      <c r="Y308" s="973"/>
      <c r="Z308" s="973"/>
      <c r="AA308" s="973"/>
    </row>
    <row r="309" spans="1:54" ht="18" customHeight="1">
      <c r="A309" s="972" t="s">
        <v>323</v>
      </c>
      <c r="B309" s="973" t="s">
        <v>324</v>
      </c>
      <c r="C309" s="973"/>
      <c r="D309" s="973"/>
      <c r="E309" s="973"/>
      <c r="F309" s="973"/>
      <c r="G309" s="973"/>
      <c r="H309" s="973"/>
      <c r="I309" s="973"/>
      <c r="J309" s="935" t="str">
        <f>IF(項目一覧!$C$156="","",IF(項目一覧!$C$156&lt;DATE(2019,5,1),"平成","令和"))</f>
        <v/>
      </c>
      <c r="K309" s="973"/>
      <c r="L309" s="972" t="str">
        <f>IF(項目一覧!$C$156="","",IF(項目一覧!$C$156&lt;DATE(2019,5,1),YEAR(項目一覧!$C$156)-1988,IF(YEAR(項目一覧!$C$156)-2018=1,"元",YEAR(項目一覧!$C$156)-2018)))</f>
        <v/>
      </c>
      <c r="M309" s="973" t="s">
        <v>318</v>
      </c>
      <c r="N309" s="972" t="str">
        <f>IF(項目一覧!$C$156="","",MONTH(項目一覧!$C$156))</f>
        <v/>
      </c>
      <c r="O309" s="973" t="s">
        <v>317</v>
      </c>
      <c r="P309" s="972" t="str">
        <f>IF(項目一覧!$C$156="","",DAY(項目一覧!$C$156))</f>
        <v/>
      </c>
      <c r="Q309" s="973" t="s">
        <v>316</v>
      </c>
      <c r="R309" s="973"/>
      <c r="S309" s="922"/>
      <c r="T309" s="922"/>
      <c r="U309" s="973"/>
      <c r="V309" s="973"/>
      <c r="W309" s="973"/>
      <c r="X309" s="973"/>
      <c r="Y309" s="973"/>
      <c r="Z309" s="973"/>
      <c r="AA309" s="973"/>
    </row>
    <row r="310" spans="1:54" ht="18" customHeight="1">
      <c r="A310" s="936" t="s">
        <v>323</v>
      </c>
      <c r="B310" s="906" t="s">
        <v>322</v>
      </c>
      <c r="C310" s="906"/>
      <c r="D310" s="906"/>
      <c r="E310" s="906"/>
      <c r="F310" s="906"/>
      <c r="G310" s="906"/>
      <c r="H310" s="906"/>
      <c r="I310" s="906"/>
      <c r="J310" s="906"/>
      <c r="K310" s="906"/>
      <c r="L310" s="906"/>
      <c r="M310" s="906"/>
      <c r="N310" s="906"/>
      <c r="O310" s="906"/>
      <c r="P310" s="906"/>
      <c r="Q310" s="906"/>
      <c r="R310" s="906"/>
      <c r="S310" s="903"/>
      <c r="T310" s="903"/>
      <c r="U310" s="906" t="s">
        <v>321</v>
      </c>
      <c r="V310" s="906"/>
      <c r="W310" s="906"/>
      <c r="X310" s="906"/>
      <c r="Y310" s="906"/>
      <c r="Z310" s="906"/>
      <c r="AA310" s="906"/>
    </row>
    <row r="311" spans="1:54" ht="18" customHeight="1">
      <c r="A311" s="936"/>
      <c r="B311" s="906"/>
      <c r="C311" s="906"/>
      <c r="D311" s="906"/>
      <c r="E311" s="975" t="s">
        <v>319</v>
      </c>
      <c r="F311" s="1662" t="str">
        <f>項目一覧!$C$157</f>
        <v/>
      </c>
      <c r="G311" s="1662"/>
      <c r="H311" s="1662"/>
      <c r="I311" s="975" t="s">
        <v>320</v>
      </c>
      <c r="J311" s="906" t="str">
        <f>IF(項目一覧!$C$158="","",IF(項目一覧!$C$158&lt;DATE(2019,5,1),"平成","令和"))</f>
        <v/>
      </c>
      <c r="K311" s="906"/>
      <c r="L311" s="936" t="str">
        <f>IF(項目一覧!$C$158="","",IF(項目一覧!$C$158&lt;DATE(2019,5,1),YEAR(項目一覧!$C$158)-1988,IF(YEAR(項目一覧!$C$158)-2018=1,"元",YEAR(項目一覧!$C$158)-2018)))</f>
        <v/>
      </c>
      <c r="M311" s="906" t="s">
        <v>318</v>
      </c>
      <c r="N311" s="906" t="str">
        <f>IF(項目一覧!$C$158="","",MONTH(項目一覧!$C$158))</f>
        <v/>
      </c>
      <c r="O311" s="906" t="s">
        <v>317</v>
      </c>
      <c r="P311" s="906" t="str">
        <f>IF(項目一覧!$C$158="","",DAY(項目一覧!$C$158))</f>
        <v/>
      </c>
      <c r="Q311" s="906" t="s">
        <v>316</v>
      </c>
      <c r="R311" s="975" t="s">
        <v>319</v>
      </c>
      <c r="S311" s="1756" t="str">
        <f>項目一覧!$C$159</f>
        <v/>
      </c>
      <c r="T311" s="1756"/>
      <c r="U311" s="1756"/>
      <c r="V311" s="1756"/>
      <c r="W311" s="1756"/>
      <c r="X311" s="1756"/>
      <c r="Y311" s="1756"/>
      <c r="Z311" s="1756"/>
      <c r="AA311" s="975" t="s">
        <v>320</v>
      </c>
    </row>
    <row r="312" spans="1:54" ht="18" customHeight="1">
      <c r="A312" s="903"/>
      <c r="B312" s="903"/>
      <c r="C312" s="903"/>
      <c r="D312" s="903"/>
      <c r="E312" s="975" t="s">
        <v>293</v>
      </c>
      <c r="F312" s="1662" t="str">
        <f>項目一覧!$C$160</f>
        <v/>
      </c>
      <c r="G312" s="1662"/>
      <c r="H312" s="1662"/>
      <c r="I312" s="975" t="s">
        <v>314</v>
      </c>
      <c r="J312" s="906" t="str">
        <f>IF(項目一覧!$C$161="","",IF(項目一覧!$C$161&lt;DATE(2019,5,1),"平成","令和"))</f>
        <v/>
      </c>
      <c r="K312" s="906"/>
      <c r="L312" s="936" t="str">
        <f>IF(項目一覧!$C$161="","",IF(項目一覧!$C$161&lt;DATE(2019,5,1),YEAR(項目一覧!$C$161)-1988,IF(YEAR(項目一覧!$C$161)-2018=1,"元",YEAR(項目一覧!$C$161)-2018)))</f>
        <v/>
      </c>
      <c r="M312" s="906" t="s">
        <v>318</v>
      </c>
      <c r="N312" s="906" t="str">
        <f>IF(項目一覧!$C$161="","",MONTH(項目一覧!$C$161))</f>
        <v/>
      </c>
      <c r="O312" s="906" t="s">
        <v>317</v>
      </c>
      <c r="P312" s="906" t="str">
        <f>IF(項目一覧!$C$161="","",DAY(項目一覧!$C$161))</f>
        <v/>
      </c>
      <c r="Q312" s="906" t="s">
        <v>316</v>
      </c>
      <c r="R312" s="975" t="s">
        <v>319</v>
      </c>
      <c r="S312" s="1756" t="str">
        <f>項目一覧!$C$162</f>
        <v/>
      </c>
      <c r="T312" s="1756"/>
      <c r="U312" s="1756"/>
      <c r="V312" s="1756"/>
      <c r="W312" s="1756"/>
      <c r="X312" s="1756"/>
      <c r="Y312" s="1756"/>
      <c r="Z312" s="1756"/>
      <c r="AA312" s="934" t="s">
        <v>314</v>
      </c>
    </row>
    <row r="313" spans="1:54" ht="18" customHeight="1">
      <c r="A313" s="970"/>
      <c r="B313" s="970"/>
      <c r="C313" s="970"/>
      <c r="D313" s="970"/>
      <c r="E313" s="986" t="s">
        <v>293</v>
      </c>
      <c r="F313" s="1758" t="str">
        <f>項目一覧!$C$163</f>
        <v/>
      </c>
      <c r="G313" s="1758"/>
      <c r="H313" s="1758"/>
      <c r="I313" s="986" t="s">
        <v>314</v>
      </c>
      <c r="J313" s="956" t="str">
        <f>IF(項目一覧!$C$164="","",IF(項目一覧!$C$164&lt;DATE(2019,5,1),"平成","令和"))</f>
        <v/>
      </c>
      <c r="K313" s="956"/>
      <c r="L313" s="1316" t="str">
        <f>IF(項目一覧!$C$164="","",IF(項目一覧!$C$164&lt;DATE(2019,5,1),YEAR(項目一覧!$C$164)-1988,IF(YEAR(項目一覧!$C$164)-2018=1,"元",YEAR(項目一覧!$C$164)-2018)))</f>
        <v/>
      </c>
      <c r="M313" s="956" t="s">
        <v>318</v>
      </c>
      <c r="N313" s="956" t="str">
        <f>IF(項目一覧!$C$164="","",MONTH(項目一覧!$C$164))</f>
        <v/>
      </c>
      <c r="O313" s="956" t="s">
        <v>317</v>
      </c>
      <c r="P313" s="956" t="str">
        <f>IF(項目一覧!$C$164="","",DAY(項目一覧!$C$164))</f>
        <v/>
      </c>
      <c r="Q313" s="956" t="s">
        <v>316</v>
      </c>
      <c r="R313" s="986" t="s">
        <v>315</v>
      </c>
      <c r="S313" s="1757" t="str">
        <f>項目一覧!$C$165</f>
        <v/>
      </c>
      <c r="T313" s="1757"/>
      <c r="U313" s="1757"/>
      <c r="V313" s="1757"/>
      <c r="W313" s="1757"/>
      <c r="X313" s="1757"/>
      <c r="Y313" s="1757"/>
      <c r="Z313" s="1757"/>
      <c r="AA313" s="989" t="s">
        <v>314</v>
      </c>
    </row>
    <row r="314" spans="1:54" s="903" customFormat="1" ht="18" customHeight="1">
      <c r="A314" s="990" t="s">
        <v>109</v>
      </c>
      <c r="B314" s="983" t="s">
        <v>3636</v>
      </c>
      <c r="C314" s="991"/>
      <c r="D314" s="991"/>
      <c r="E314" s="991"/>
      <c r="F314" s="991"/>
      <c r="G314" s="991"/>
      <c r="H314" s="991"/>
      <c r="I314" s="991"/>
      <c r="J314" s="991"/>
      <c r="K314" s="991"/>
      <c r="L314" s="906"/>
      <c r="M314" s="975"/>
      <c r="N314" s="975"/>
      <c r="O314" s="975"/>
      <c r="P314" s="975"/>
      <c r="Q314" s="975"/>
      <c r="R314" s="906"/>
      <c r="S314" s="992"/>
      <c r="T314" s="992"/>
      <c r="U314" s="992"/>
      <c r="V314" s="992"/>
      <c r="W314" s="992"/>
      <c r="X314" s="992"/>
      <c r="Y314" s="906"/>
      <c r="Z314" s="906"/>
      <c r="AA314" s="906"/>
      <c r="AB314" s="906"/>
      <c r="AC314" s="906"/>
      <c r="AD314" s="906"/>
      <c r="AE314" s="906"/>
      <c r="AF314" s="906"/>
      <c r="AG314" s="906"/>
      <c r="AH314" s="906"/>
      <c r="AI314" s="906"/>
      <c r="AJ314" s="906"/>
      <c r="AK314" s="906"/>
      <c r="AL314" s="906"/>
      <c r="AP314" s="983"/>
      <c r="AQ314" s="906"/>
      <c r="AR314" s="906"/>
      <c r="AS314" s="906"/>
      <c r="AT314" s="906"/>
      <c r="AU314" s="906"/>
      <c r="AV314" s="906"/>
      <c r="AW314" s="906"/>
      <c r="AX314" s="906"/>
      <c r="AY314" s="906"/>
      <c r="AZ314" s="906"/>
      <c r="BA314" s="906"/>
      <c r="BB314" s="906"/>
    </row>
    <row r="315" spans="1:54" s="903" customFormat="1" ht="18" customHeight="1">
      <c r="A315" s="991"/>
      <c r="B315" s="983" t="s">
        <v>3645</v>
      </c>
      <c r="C315" s="991"/>
      <c r="D315" s="991"/>
      <c r="E315" s="991"/>
      <c r="F315" s="991"/>
      <c r="G315" s="936" t="str">
        <f>IF(項目一覧!$D$377=TRUE,"■","□")</f>
        <v>□</v>
      </c>
      <c r="H315" s="906" t="s">
        <v>2759</v>
      </c>
      <c r="I315" s="991"/>
      <c r="J315" s="936" t="str">
        <f>IF(項目一覧!$E$377=TRUE,"■","□")</f>
        <v>□</v>
      </c>
      <c r="K315" s="906" t="s">
        <v>2761</v>
      </c>
      <c r="L315" s="906"/>
      <c r="M315" s="975"/>
      <c r="N315" s="975"/>
      <c r="O315" s="975"/>
      <c r="P315" s="975"/>
      <c r="Q315" s="975"/>
      <c r="R315" s="906"/>
      <c r="S315" s="992"/>
      <c r="T315" s="992"/>
      <c r="U315" s="992"/>
      <c r="V315" s="992"/>
      <c r="W315" s="992"/>
      <c r="X315" s="992"/>
      <c r="Y315" s="906"/>
      <c r="Z315" s="906"/>
      <c r="AA315" s="906"/>
      <c r="AB315" s="906"/>
      <c r="AC315" s="906"/>
      <c r="AD315" s="906"/>
      <c r="AE315" s="906"/>
      <c r="AF315" s="906"/>
      <c r="AG315" s="906"/>
      <c r="AH315" s="906"/>
      <c r="AI315" s="906"/>
      <c r="AJ315" s="906"/>
      <c r="AK315" s="906"/>
      <c r="AL315" s="906"/>
      <c r="AP315" s="983"/>
      <c r="AQ315" s="906"/>
      <c r="AR315" s="906"/>
      <c r="AS315" s="906"/>
      <c r="AT315" s="906"/>
      <c r="AU315" s="906"/>
      <c r="AV315" s="906"/>
      <c r="AW315" s="906"/>
      <c r="AX315" s="906"/>
      <c r="AY315" s="906"/>
      <c r="AZ315" s="906"/>
      <c r="BA315" s="906"/>
      <c r="BB315" s="906"/>
    </row>
    <row r="316" spans="1:54" s="903" customFormat="1" ht="18" customHeight="1">
      <c r="A316" s="991"/>
      <c r="B316" s="983" t="s">
        <v>3646</v>
      </c>
      <c r="C316" s="991"/>
      <c r="D316" s="991"/>
      <c r="E316" s="991"/>
      <c r="F316" s="991"/>
      <c r="G316" s="991"/>
      <c r="H316" s="991"/>
      <c r="I316" s="991"/>
      <c r="J316" s="991"/>
      <c r="K316" s="991"/>
      <c r="L316" s="906"/>
      <c r="M316" s="975"/>
      <c r="N316" s="975"/>
      <c r="O316" s="975"/>
      <c r="P316" s="975"/>
      <c r="Q316" s="975"/>
      <c r="R316" s="906"/>
      <c r="S316" s="992"/>
      <c r="T316" s="992"/>
      <c r="U316" s="992"/>
      <c r="V316" s="992"/>
      <c r="W316" s="992"/>
      <c r="X316" s="992"/>
      <c r="Y316" s="906"/>
      <c r="Z316" s="906"/>
      <c r="AA316" s="906"/>
      <c r="AB316" s="906"/>
      <c r="AC316" s="906"/>
      <c r="AD316" s="906"/>
      <c r="AE316" s="906"/>
      <c r="AF316" s="906"/>
      <c r="AG316" s="906"/>
      <c r="AH316" s="906"/>
      <c r="AI316" s="906"/>
      <c r="AJ316" s="906"/>
      <c r="AK316" s="906"/>
      <c r="AL316" s="906"/>
      <c r="AP316" s="983"/>
      <c r="AQ316" s="906"/>
      <c r="AR316" s="906"/>
      <c r="AS316" s="906"/>
      <c r="AT316" s="906"/>
      <c r="AU316" s="906"/>
      <c r="AV316" s="906"/>
      <c r="AW316" s="906"/>
      <c r="AX316" s="906"/>
      <c r="AY316" s="906"/>
      <c r="AZ316" s="906"/>
      <c r="BA316" s="906"/>
      <c r="BB316" s="906"/>
    </row>
    <row r="317" spans="1:54" s="903" customFormat="1" ht="18" customHeight="1">
      <c r="A317" s="991"/>
      <c r="B317" s="991"/>
      <c r="C317" s="936" t="str">
        <f>IF(項目一覧!$D$378=TRUE,"■","□")</f>
        <v>□</v>
      </c>
      <c r="D317" s="983" t="s">
        <v>3593</v>
      </c>
      <c r="E317" s="991"/>
      <c r="F317" s="991"/>
      <c r="G317" s="991"/>
      <c r="H317" s="991"/>
      <c r="I317" s="991"/>
      <c r="J317" s="991"/>
      <c r="K317" s="991"/>
      <c r="L317" s="906"/>
      <c r="M317" s="975"/>
      <c r="N317" s="975"/>
      <c r="O317" s="975"/>
      <c r="P317" s="975"/>
      <c r="Q317" s="975"/>
      <c r="R317" s="906"/>
      <c r="S317" s="992"/>
      <c r="T317" s="992"/>
      <c r="U317" s="992"/>
      <c r="V317" s="992"/>
      <c r="W317" s="992"/>
      <c r="X317" s="992"/>
      <c r="Y317" s="906"/>
      <c r="Z317" s="906"/>
      <c r="AA317" s="906"/>
      <c r="AB317" s="906"/>
      <c r="AC317" s="906"/>
      <c r="AD317" s="906"/>
      <c r="AE317" s="906"/>
      <c r="AF317" s="906"/>
      <c r="AG317" s="906"/>
      <c r="AH317" s="906"/>
      <c r="AI317" s="906"/>
      <c r="AJ317" s="906"/>
      <c r="AK317" s="906"/>
      <c r="AL317" s="906"/>
      <c r="AP317" s="983"/>
      <c r="AQ317" s="906"/>
      <c r="AR317" s="906"/>
      <c r="AS317" s="906"/>
      <c r="AT317" s="906"/>
      <c r="AU317" s="906"/>
      <c r="AV317" s="906"/>
      <c r="AW317" s="906"/>
      <c r="AX317" s="906"/>
      <c r="AY317" s="906"/>
      <c r="AZ317" s="906"/>
      <c r="BA317" s="906"/>
      <c r="BB317" s="906"/>
    </row>
    <row r="318" spans="1:54" s="903" customFormat="1" ht="18" customHeight="1">
      <c r="A318" s="991"/>
      <c r="B318" s="991"/>
      <c r="C318" s="936" t="str">
        <f>IF(項目一覧!$E$378=TRUE,"■","□")</f>
        <v>□</v>
      </c>
      <c r="D318" s="983" t="s">
        <v>1977</v>
      </c>
      <c r="E318" s="991"/>
      <c r="F318" s="991"/>
      <c r="G318" s="991"/>
      <c r="H318" s="991"/>
      <c r="I318" s="991"/>
      <c r="J318" s="991"/>
      <c r="K318" s="991"/>
      <c r="L318" s="906"/>
      <c r="M318" s="975"/>
      <c r="N318" s="975"/>
      <c r="O318" s="975"/>
      <c r="P318" s="975"/>
      <c r="Q318" s="975"/>
      <c r="R318" s="906"/>
      <c r="S318" s="992"/>
      <c r="T318" s="992"/>
      <c r="U318" s="992"/>
      <c r="V318" s="992"/>
      <c r="W318" s="992"/>
      <c r="X318" s="992"/>
      <c r="Y318" s="906"/>
      <c r="Z318" s="906"/>
      <c r="AA318" s="906"/>
      <c r="AB318" s="906"/>
      <c r="AC318" s="906"/>
      <c r="AD318" s="906"/>
      <c r="AE318" s="906"/>
      <c r="AF318" s="906"/>
      <c r="AG318" s="906"/>
      <c r="AH318" s="906"/>
      <c r="AI318" s="906"/>
      <c r="AJ318" s="906"/>
      <c r="AK318" s="906"/>
      <c r="AL318" s="906"/>
      <c r="AP318" s="983"/>
      <c r="AQ318" s="906"/>
      <c r="AR318" s="906"/>
      <c r="AS318" s="906"/>
      <c r="AT318" s="906"/>
      <c r="AU318" s="906"/>
      <c r="AV318" s="906"/>
      <c r="AW318" s="906"/>
      <c r="AX318" s="906"/>
      <c r="AY318" s="906"/>
      <c r="AZ318" s="906"/>
      <c r="BA318" s="906"/>
      <c r="BB318" s="906"/>
    </row>
    <row r="319" spans="1:54" ht="18" customHeight="1">
      <c r="A319" s="959" t="s">
        <v>309</v>
      </c>
      <c r="B319" s="937" t="s">
        <v>3637</v>
      </c>
      <c r="C319" s="937"/>
      <c r="D319" s="937"/>
      <c r="E319" s="937"/>
      <c r="F319" s="937"/>
      <c r="G319" s="937"/>
      <c r="H319" s="937"/>
      <c r="I319" s="1750" t="str">
        <f>項目一覧!$C$166</f>
        <v/>
      </c>
      <c r="J319" s="1750"/>
      <c r="K319" s="1750"/>
      <c r="L319" s="1750"/>
      <c r="M319" s="1750"/>
      <c r="N319" s="1750"/>
      <c r="O319" s="1750"/>
      <c r="P319" s="1750"/>
      <c r="Q319" s="1750"/>
      <c r="R319" s="1750"/>
      <c r="S319" s="1750"/>
      <c r="T319" s="1750"/>
      <c r="U319" s="1750"/>
      <c r="V319" s="1750"/>
      <c r="W319" s="1750"/>
      <c r="X319" s="1750"/>
      <c r="Y319" s="1750"/>
      <c r="Z319" s="1750"/>
      <c r="AA319" s="1750"/>
    </row>
    <row r="320" spans="1:54" ht="18" customHeight="1">
      <c r="A320" s="903"/>
      <c r="B320" s="903"/>
      <c r="C320" s="903"/>
      <c r="D320" s="903"/>
      <c r="E320" s="903"/>
      <c r="F320" s="903"/>
      <c r="G320" s="903"/>
      <c r="H320" s="903"/>
      <c r="I320" s="1752"/>
      <c r="J320" s="1752"/>
      <c r="K320" s="1752"/>
      <c r="L320" s="1752"/>
      <c r="M320" s="1752"/>
      <c r="N320" s="1752"/>
      <c r="O320" s="1752"/>
      <c r="P320" s="1752"/>
      <c r="Q320" s="1752"/>
      <c r="R320" s="1752"/>
      <c r="S320" s="1752"/>
      <c r="T320" s="1752"/>
      <c r="U320" s="1752"/>
      <c r="V320" s="1752"/>
      <c r="W320" s="1752"/>
      <c r="X320" s="1752"/>
      <c r="Y320" s="1752"/>
      <c r="Z320" s="1752"/>
      <c r="AA320" s="1752"/>
    </row>
    <row r="321" spans="1:32" ht="18" customHeight="1">
      <c r="A321" s="959" t="s">
        <v>309</v>
      </c>
      <c r="B321" s="937" t="s">
        <v>3638</v>
      </c>
      <c r="C321" s="937"/>
      <c r="D321" s="937"/>
      <c r="E321" s="937"/>
      <c r="F321" s="937"/>
      <c r="G321" s="937"/>
      <c r="H321" s="937"/>
      <c r="I321" s="1750" t="str">
        <f>項目一覧!$C$167</f>
        <v/>
      </c>
      <c r="J321" s="1751"/>
      <c r="K321" s="1751"/>
      <c r="L321" s="1751"/>
      <c r="M321" s="1751"/>
      <c r="N321" s="1751"/>
      <c r="O321" s="1751"/>
      <c r="P321" s="1751"/>
      <c r="Q321" s="1751"/>
      <c r="R321" s="1751"/>
      <c r="S321" s="1751"/>
      <c r="T321" s="1751"/>
      <c r="U321" s="1751"/>
      <c r="V321" s="1751"/>
      <c r="W321" s="1751"/>
      <c r="X321" s="1751"/>
      <c r="Y321" s="1751"/>
      <c r="Z321" s="1751"/>
      <c r="AA321" s="1751"/>
    </row>
    <row r="322" spans="1:32" ht="18" customHeight="1">
      <c r="A322" s="932"/>
      <c r="B322" s="932"/>
      <c r="C322" s="932"/>
      <c r="D322" s="932"/>
      <c r="E322" s="932"/>
      <c r="F322" s="932"/>
      <c r="G322" s="932"/>
      <c r="H322" s="932"/>
      <c r="I322" s="1729"/>
      <c r="J322" s="1729"/>
      <c r="K322" s="1729"/>
      <c r="L322" s="1729"/>
      <c r="M322" s="1729"/>
      <c r="N322" s="1729"/>
      <c r="O322" s="1729"/>
      <c r="P322" s="1729"/>
      <c r="Q322" s="1729"/>
      <c r="R322" s="1729"/>
      <c r="S322" s="1729"/>
      <c r="T322" s="1729"/>
      <c r="U322" s="1729"/>
      <c r="V322" s="1729"/>
      <c r="W322" s="1729"/>
      <c r="X322" s="1729"/>
      <c r="Y322" s="1729"/>
      <c r="Z322" s="1729"/>
      <c r="AA322" s="1729"/>
    </row>
    <row r="323" spans="1:32" ht="16" customHeight="1">
      <c r="A323" s="1698" t="s">
        <v>313</v>
      </c>
      <c r="B323" s="1698"/>
      <c r="C323" s="1698"/>
      <c r="D323" s="1698"/>
      <c r="E323" s="1698"/>
      <c r="F323" s="1698"/>
      <c r="G323" s="1698"/>
      <c r="H323" s="1698"/>
      <c r="I323" s="1698"/>
      <c r="J323" s="1698"/>
      <c r="K323" s="1698"/>
      <c r="L323" s="1698"/>
      <c r="M323" s="1698"/>
      <c r="N323" s="1698"/>
      <c r="O323" s="1698"/>
      <c r="P323" s="1698"/>
      <c r="Q323" s="1698"/>
      <c r="R323" s="1698"/>
      <c r="S323" s="1698"/>
      <c r="T323" s="1698"/>
      <c r="U323" s="1698"/>
      <c r="V323" s="1698"/>
      <c r="W323" s="1698"/>
      <c r="X323" s="1698"/>
      <c r="Y323" s="1698"/>
      <c r="Z323" s="1698"/>
      <c r="AA323" s="1698"/>
    </row>
    <row r="324" spans="1:32" ht="16" customHeight="1">
      <c r="A324" s="906"/>
      <c r="B324" s="906" t="s">
        <v>312</v>
      </c>
      <c r="C324" s="906"/>
      <c r="D324" s="906"/>
      <c r="E324" s="906"/>
      <c r="F324" s="935"/>
      <c r="G324" s="935"/>
      <c r="H324" s="935"/>
      <c r="I324" s="935"/>
      <c r="J324" s="935"/>
      <c r="K324" s="935"/>
      <c r="L324" s="935"/>
      <c r="M324" s="906"/>
      <c r="N324" s="906"/>
      <c r="O324" s="906"/>
      <c r="P324" s="906"/>
      <c r="Q324" s="906"/>
      <c r="R324" s="906"/>
      <c r="S324" s="906"/>
      <c r="T324" s="906"/>
      <c r="U324" s="906"/>
      <c r="V324" s="906"/>
      <c r="W324" s="906"/>
      <c r="X324" s="906"/>
      <c r="Y324" s="906"/>
      <c r="Z324" s="906"/>
      <c r="AA324" s="906"/>
    </row>
    <row r="325" spans="1:32" ht="20.149999999999999" customHeight="1">
      <c r="A325" s="972" t="s">
        <v>309</v>
      </c>
      <c r="B325" s="973" t="s">
        <v>132</v>
      </c>
      <c r="C325" s="973"/>
      <c r="D325" s="973"/>
      <c r="E325" s="973"/>
      <c r="F325" s="1748">
        <f>項目一覧②!$F$2</f>
        <v>1</v>
      </c>
      <c r="G325" s="1748"/>
      <c r="H325" s="1748"/>
      <c r="I325" s="1748"/>
      <c r="K325" s="935"/>
      <c r="L325" s="935"/>
      <c r="M325" s="973"/>
      <c r="N325" s="973"/>
      <c r="O325" s="973"/>
      <c r="P325" s="973"/>
      <c r="Q325" s="973"/>
      <c r="R325" s="973"/>
      <c r="S325" s="973"/>
      <c r="T325" s="973"/>
      <c r="U325" s="973"/>
      <c r="V325" s="973"/>
      <c r="W325" s="973"/>
      <c r="X325" s="973"/>
      <c r="Y325" s="973"/>
      <c r="Z325" s="973"/>
      <c r="AA325" s="973"/>
    </row>
    <row r="326" spans="1:32" ht="16" customHeight="1">
      <c r="A326" s="959" t="s">
        <v>309</v>
      </c>
      <c r="B326" s="937" t="s">
        <v>311</v>
      </c>
      <c r="C326" s="937"/>
      <c r="D326" s="937"/>
      <c r="E326" s="937" t="s">
        <v>165</v>
      </c>
      <c r="F326" s="937"/>
      <c r="G326" s="1746" t="str">
        <f>項目一覧②!$F$3</f>
        <v/>
      </c>
      <c r="H326" s="1746"/>
      <c r="I326" s="978" t="s">
        <v>310</v>
      </c>
      <c r="J326" s="1747" t="str">
        <f>項目一覧②!$F$6</f>
        <v/>
      </c>
      <c r="K326" s="1747"/>
      <c r="L326" s="1747"/>
      <c r="M326" s="1747"/>
      <c r="N326" s="1747"/>
      <c r="O326" s="1747"/>
      <c r="P326" s="1747"/>
      <c r="Q326" s="1747"/>
      <c r="R326" s="1747"/>
      <c r="S326" s="1747"/>
      <c r="T326" s="1747"/>
      <c r="U326" s="1747"/>
      <c r="V326" s="1747"/>
      <c r="W326" s="1747"/>
      <c r="X326" s="1747"/>
      <c r="Y326" s="1747"/>
      <c r="Z326" s="1747"/>
      <c r="AA326" s="1747"/>
    </row>
    <row r="327" spans="1:32" ht="16" customHeight="1">
      <c r="A327" s="906"/>
      <c r="B327" s="906"/>
      <c r="C327" s="906"/>
      <c r="D327" s="906"/>
      <c r="E327" s="906" t="s">
        <v>165</v>
      </c>
      <c r="F327" s="906"/>
      <c r="G327" s="1662" t="str">
        <f>項目一覧②!$F$4</f>
        <v/>
      </c>
      <c r="H327" s="1662"/>
      <c r="I327" s="938" t="s">
        <v>310</v>
      </c>
      <c r="J327" s="1714" t="str">
        <f>項目一覧②!$F$7</f>
        <v/>
      </c>
      <c r="K327" s="1714"/>
      <c r="L327" s="1714"/>
      <c r="M327" s="1714"/>
      <c r="N327" s="1714"/>
      <c r="O327" s="1714"/>
      <c r="P327" s="1714"/>
      <c r="Q327" s="1714"/>
      <c r="R327" s="1714"/>
      <c r="S327" s="1714"/>
      <c r="T327" s="1714"/>
      <c r="U327" s="1714"/>
      <c r="V327" s="1714"/>
      <c r="W327" s="1714"/>
      <c r="X327" s="1714"/>
      <c r="Y327" s="1714"/>
      <c r="Z327" s="1714"/>
      <c r="AA327" s="1714"/>
    </row>
    <row r="328" spans="1:32" ht="16" customHeight="1">
      <c r="A328" s="906"/>
      <c r="B328" s="906"/>
      <c r="C328" s="906"/>
      <c r="D328" s="906"/>
      <c r="E328" s="906" t="s">
        <v>165</v>
      </c>
      <c r="F328" s="906"/>
      <c r="G328" s="1662" t="str">
        <f>項目一覧②!$F$5</f>
        <v/>
      </c>
      <c r="H328" s="1662"/>
      <c r="I328" s="938" t="s">
        <v>310</v>
      </c>
      <c r="J328" s="1714" t="str">
        <f>項目一覧②!$F$8</f>
        <v/>
      </c>
      <c r="K328" s="1714"/>
      <c r="L328" s="1714"/>
      <c r="M328" s="1714"/>
      <c r="N328" s="1714"/>
      <c r="O328" s="1714"/>
      <c r="P328" s="1714"/>
      <c r="Q328" s="1714"/>
      <c r="R328" s="1714"/>
      <c r="S328" s="1714"/>
      <c r="T328" s="1714"/>
      <c r="U328" s="1714"/>
      <c r="V328" s="1714"/>
      <c r="W328" s="1714"/>
      <c r="X328" s="1714"/>
      <c r="Y328" s="1714"/>
      <c r="Z328" s="1714"/>
      <c r="AA328" s="1714"/>
    </row>
    <row r="329" spans="1:32" ht="16" customHeight="1">
      <c r="A329" s="906"/>
      <c r="B329" s="906"/>
      <c r="C329" s="906"/>
      <c r="D329" s="906"/>
      <c r="E329" s="906" t="s">
        <v>165</v>
      </c>
      <c r="F329" s="906"/>
      <c r="G329" s="906"/>
      <c r="H329" s="906"/>
      <c r="I329" s="906" t="s">
        <v>310</v>
      </c>
      <c r="J329" s="906"/>
      <c r="K329" s="906"/>
      <c r="L329" s="906"/>
      <c r="M329" s="906"/>
      <c r="N329" s="906"/>
      <c r="O329" s="906"/>
      <c r="P329" s="906"/>
      <c r="Q329" s="906"/>
      <c r="R329" s="906"/>
      <c r="S329" s="906"/>
      <c r="T329" s="906"/>
      <c r="U329" s="906"/>
      <c r="V329" s="906"/>
      <c r="W329" s="906"/>
      <c r="X329" s="906"/>
      <c r="Y329" s="906"/>
      <c r="Z329" s="906"/>
      <c r="AA329" s="906"/>
    </row>
    <row r="330" spans="1:32" ht="16" customHeight="1">
      <c r="A330" s="959" t="s">
        <v>309</v>
      </c>
      <c r="B330" s="937" t="s">
        <v>129</v>
      </c>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row>
    <row r="331" spans="1:32" ht="16" customHeight="1">
      <c r="A331" s="936"/>
      <c r="B331" s="936" t="str">
        <f>IF(項目一覧②!$G$9=TRUE,"■","□")</f>
        <v>□</v>
      </c>
      <c r="C331" s="906" t="s">
        <v>308</v>
      </c>
      <c r="D331" s="906"/>
      <c r="E331" s="936" t="str">
        <f>IF(項目一覧②!$H$9=TRUE,"■","□")</f>
        <v>□</v>
      </c>
      <c r="F331" s="906" t="s">
        <v>307</v>
      </c>
      <c r="G331" s="906"/>
      <c r="H331" s="940" t="str">
        <f>IF(項目一覧②!$I$9=TRUE,"■","□")</f>
        <v>□</v>
      </c>
      <c r="I331" s="935" t="s">
        <v>306</v>
      </c>
      <c r="J331" s="935"/>
      <c r="K331" s="940" t="str">
        <f>IF(項目一覧②!$J$9=TRUE,"■","□")</f>
        <v>□</v>
      </c>
      <c r="L331" s="935" t="s">
        <v>305</v>
      </c>
      <c r="M331" s="935"/>
      <c r="N331" s="940" t="str">
        <f>IF(項目一覧②!$K$9=TRUE,"■","□")</f>
        <v>□</v>
      </c>
      <c r="O331" s="935" t="s">
        <v>304</v>
      </c>
      <c r="P331" s="935"/>
      <c r="Q331" s="935"/>
      <c r="R331" s="940" t="str">
        <f>IF(項目一覧②!$L$9=TRUE,"■","□")</f>
        <v>□</v>
      </c>
      <c r="S331" s="935" t="s">
        <v>303</v>
      </c>
      <c r="T331" s="935"/>
      <c r="U331" s="935"/>
      <c r="V331" s="935"/>
      <c r="W331" s="940" t="str">
        <f>IF(項目一覧②!$M$9=TRUE,"■","□")</f>
        <v>□</v>
      </c>
      <c r="X331" s="951" t="s">
        <v>302</v>
      </c>
      <c r="Y331" s="935"/>
      <c r="Z331" s="935"/>
      <c r="AA331" s="932"/>
    </row>
    <row r="332" spans="1:32" ht="20.149999999999999" customHeight="1">
      <c r="A332" s="972" t="s">
        <v>269</v>
      </c>
      <c r="B332" s="973" t="s">
        <v>121</v>
      </c>
      <c r="C332" s="973"/>
      <c r="D332" s="973"/>
      <c r="E332" s="973"/>
      <c r="F332" s="973"/>
      <c r="G332" s="973"/>
      <c r="H332" s="973" t="str">
        <f>項目一覧②!$F$10&amp;IF(項目一覧②!$F$875="","","　一部　"&amp;項目一覧②!$F$875)</f>
        <v/>
      </c>
      <c r="I332" s="973"/>
      <c r="J332" s="973"/>
      <c r="K332" s="973"/>
      <c r="L332" s="973"/>
      <c r="M332" s="973"/>
      <c r="N332" s="973"/>
      <c r="O332" s="973"/>
      <c r="P332" s="973"/>
      <c r="Q332" s="973"/>
      <c r="R332" s="973"/>
      <c r="S332" s="973"/>
      <c r="T332" s="973"/>
      <c r="U332" s="973"/>
      <c r="V332" s="973"/>
      <c r="W332" s="973"/>
      <c r="X332" s="973"/>
      <c r="Y332" s="973"/>
      <c r="Z332" s="973"/>
      <c r="AA332" s="973"/>
    </row>
    <row r="333" spans="1:32" s="903" customFormat="1" ht="16" customHeight="1">
      <c r="A333" s="990" t="s">
        <v>109</v>
      </c>
      <c r="B333" s="983" t="s">
        <v>2873</v>
      </c>
      <c r="C333" s="983"/>
      <c r="D333" s="983"/>
      <c r="E333" s="983"/>
      <c r="F333" s="983"/>
      <c r="R333" s="906"/>
      <c r="S333" s="906"/>
      <c r="T333" s="906"/>
      <c r="U333" s="906"/>
      <c r="V333" s="906"/>
      <c r="W333" s="906"/>
      <c r="X333" s="906"/>
      <c r="Y333" s="906"/>
      <c r="Z333" s="906"/>
      <c r="AA333" s="906"/>
      <c r="AB333" s="906"/>
      <c r="AC333" s="1317"/>
      <c r="AD333" s="906"/>
      <c r="AE333" s="906"/>
      <c r="AF333" s="906"/>
    </row>
    <row r="334" spans="1:32" s="903" customFormat="1" ht="16" customHeight="1">
      <c r="A334" s="990"/>
      <c r="B334" s="983"/>
      <c r="C334" s="983"/>
      <c r="D334" s="983"/>
      <c r="E334" s="975" t="str">
        <f>IF(項目一覧②!$G$821=TRUE,"■","□")</f>
        <v>□</v>
      </c>
      <c r="F334" s="906" t="s">
        <v>2827</v>
      </c>
      <c r="G334" s="906"/>
      <c r="H334" s="906"/>
      <c r="I334" s="906" t="s">
        <v>3193</v>
      </c>
      <c r="L334" s="906"/>
      <c r="M334" s="906"/>
      <c r="N334" s="906"/>
      <c r="O334" s="906"/>
      <c r="P334" s="906"/>
      <c r="Q334" s="906"/>
      <c r="R334" s="906"/>
      <c r="S334" s="906"/>
      <c r="T334" s="906"/>
      <c r="U334" s="906"/>
      <c r="V334" s="906"/>
      <c r="W334" s="906"/>
      <c r="X334" s="906"/>
      <c r="Y334" s="906"/>
      <c r="Z334" s="906"/>
      <c r="AA334" s="906"/>
      <c r="AB334" s="906"/>
      <c r="AC334" s="1317"/>
      <c r="AD334" s="906"/>
    </row>
    <row r="335" spans="1:32" s="903" customFormat="1" ht="16" customHeight="1">
      <c r="A335" s="990"/>
      <c r="B335" s="983"/>
      <c r="C335" s="983"/>
      <c r="D335" s="983"/>
      <c r="E335" s="975" t="str">
        <f>IF(項目一覧②!$G$878=TRUE,"■","□")</f>
        <v>□</v>
      </c>
      <c r="F335" s="906" t="s">
        <v>2827</v>
      </c>
      <c r="G335" s="906"/>
      <c r="H335" s="906"/>
      <c r="I335" s="906" t="s">
        <v>3194</v>
      </c>
      <c r="L335" s="906"/>
      <c r="M335" s="906"/>
      <c r="N335" s="906"/>
      <c r="O335" s="906"/>
      <c r="P335" s="906"/>
      <c r="Q335" s="906"/>
      <c r="R335" s="906"/>
      <c r="S335" s="906"/>
      <c r="T335" s="906"/>
      <c r="U335" s="906"/>
      <c r="V335" s="906"/>
      <c r="W335" s="906"/>
      <c r="X335" s="906"/>
      <c r="Y335" s="906"/>
      <c r="Z335" s="906"/>
      <c r="AA335" s="906"/>
      <c r="AB335" s="906"/>
      <c r="AC335" s="906"/>
      <c r="AD335" s="906"/>
    </row>
    <row r="336" spans="1:32" s="903" customFormat="1" ht="16" customHeight="1">
      <c r="A336" s="990"/>
      <c r="B336" s="983"/>
      <c r="C336" s="983"/>
      <c r="D336" s="983"/>
      <c r="E336" s="975" t="str">
        <f>IF(項目一覧②!$G$822=TRUE,"■","□")</f>
        <v>□</v>
      </c>
      <c r="F336" s="906" t="s">
        <v>3212</v>
      </c>
      <c r="G336" s="906"/>
      <c r="H336" s="906"/>
      <c r="I336" s="906"/>
      <c r="J336" s="975"/>
      <c r="K336" s="906"/>
      <c r="L336" s="906"/>
      <c r="M336" s="906"/>
      <c r="N336" s="906"/>
      <c r="O336" s="906"/>
      <c r="P336" s="906"/>
      <c r="Q336" s="906"/>
      <c r="R336" s="906"/>
      <c r="S336" s="906"/>
      <c r="T336" s="906"/>
      <c r="U336" s="906"/>
      <c r="V336" s="906"/>
      <c r="W336" s="906"/>
      <c r="X336" s="906"/>
      <c r="Y336" s="906"/>
      <c r="Z336" s="906"/>
      <c r="AA336" s="906"/>
      <c r="AB336" s="906"/>
      <c r="AC336" s="1317"/>
      <c r="AD336" s="906"/>
    </row>
    <row r="337" spans="1:39" s="903" customFormat="1" ht="16" customHeight="1">
      <c r="A337" s="990"/>
      <c r="B337" s="983"/>
      <c r="C337" s="983"/>
      <c r="D337" s="983"/>
      <c r="E337" s="975" t="str">
        <f>IF(項目一覧②!$G$823=TRUE,"■","□")</f>
        <v>□</v>
      </c>
      <c r="F337" s="906" t="s">
        <v>2828</v>
      </c>
      <c r="G337" s="906"/>
      <c r="H337" s="906"/>
      <c r="I337" s="906"/>
      <c r="K337" s="906"/>
      <c r="L337" s="936"/>
      <c r="M337" s="1669"/>
      <c r="N337" s="1669"/>
      <c r="O337" s="906"/>
      <c r="P337" s="906"/>
      <c r="Q337" s="906"/>
      <c r="R337" s="906"/>
      <c r="S337" s="906"/>
      <c r="T337" s="906"/>
      <c r="U337" s="906"/>
      <c r="V337" s="906"/>
      <c r="W337" s="906"/>
      <c r="X337" s="906"/>
      <c r="Y337" s="906"/>
      <c r="Z337" s="906"/>
      <c r="AA337" s="906"/>
      <c r="AB337" s="906"/>
      <c r="AC337" s="1317"/>
      <c r="AD337" s="906"/>
      <c r="AE337" s="934"/>
    </row>
    <row r="338" spans="1:39" s="903" customFormat="1" ht="16" customHeight="1">
      <c r="A338" s="990"/>
      <c r="B338" s="983"/>
      <c r="C338" s="983"/>
      <c r="D338" s="983"/>
      <c r="E338" s="975" t="str">
        <f>IF(項目一覧②!$G$824=TRUE,"■","□")</f>
        <v>□</v>
      </c>
      <c r="F338" s="906" t="s">
        <v>2829</v>
      </c>
      <c r="G338" s="906"/>
      <c r="H338" s="906"/>
      <c r="I338" s="906"/>
      <c r="J338" s="906"/>
      <c r="K338" s="906"/>
      <c r="L338" s="906"/>
      <c r="M338" s="906"/>
      <c r="N338" s="906"/>
      <c r="O338" s="906"/>
      <c r="P338" s="906"/>
      <c r="Q338" s="906"/>
      <c r="R338" s="906"/>
      <c r="S338" s="906"/>
      <c r="T338" s="906"/>
      <c r="U338" s="906"/>
      <c r="V338" s="906"/>
      <c r="W338" s="906"/>
      <c r="X338" s="906"/>
      <c r="Y338" s="906"/>
      <c r="Z338" s="906"/>
      <c r="AA338" s="906"/>
      <c r="AB338" s="906"/>
      <c r="AC338" s="1317"/>
      <c r="AD338" s="906"/>
      <c r="AE338" s="934"/>
    </row>
    <row r="339" spans="1:39" s="903" customFormat="1" ht="16" customHeight="1">
      <c r="A339" s="990"/>
      <c r="B339" s="983"/>
      <c r="C339" s="983"/>
      <c r="D339" s="983"/>
      <c r="E339" s="975" t="str">
        <f>IF(項目一覧②!$G$825=TRUE,"■","□")</f>
        <v>□</v>
      </c>
      <c r="F339" s="906" t="s">
        <v>2830</v>
      </c>
      <c r="G339" s="906"/>
      <c r="H339" s="906"/>
      <c r="I339" s="906"/>
      <c r="J339" s="906"/>
      <c r="K339" s="906"/>
      <c r="L339" s="906"/>
      <c r="M339" s="906"/>
      <c r="N339" s="906"/>
      <c r="O339" s="906"/>
      <c r="P339" s="906"/>
      <c r="Q339" s="906"/>
      <c r="R339" s="906"/>
      <c r="S339" s="906"/>
      <c r="T339" s="906"/>
      <c r="U339" s="906"/>
      <c r="V339" s="906"/>
      <c r="W339" s="906"/>
      <c r="X339" s="906"/>
      <c r="Y339" s="906"/>
      <c r="Z339" s="906"/>
      <c r="AA339" s="906"/>
      <c r="AB339" s="906"/>
      <c r="AC339" s="1317"/>
      <c r="AD339" s="906"/>
      <c r="AE339" s="934"/>
    </row>
    <row r="340" spans="1:39" s="903" customFormat="1" ht="16" customHeight="1">
      <c r="A340" s="994"/>
      <c r="B340" s="995"/>
      <c r="C340" s="995"/>
      <c r="D340" s="995"/>
      <c r="E340" s="986" t="str">
        <f>IF(項目一覧②!$G$857=TRUE,"■","□")</f>
        <v>□</v>
      </c>
      <c r="F340" s="956" t="s">
        <v>1303</v>
      </c>
      <c r="G340" s="956"/>
      <c r="H340" s="956"/>
      <c r="I340" s="956"/>
      <c r="J340" s="956"/>
      <c r="K340" s="956"/>
      <c r="L340" s="956"/>
      <c r="M340" s="956"/>
      <c r="N340" s="956"/>
      <c r="O340" s="956"/>
      <c r="P340" s="956"/>
      <c r="Q340" s="956"/>
      <c r="R340" s="956"/>
      <c r="S340" s="956"/>
      <c r="T340" s="956"/>
      <c r="U340" s="956"/>
      <c r="V340" s="956"/>
      <c r="W340" s="956"/>
      <c r="X340" s="956"/>
      <c r="Y340" s="956"/>
      <c r="Z340" s="956"/>
      <c r="AA340" s="956"/>
      <c r="AB340" s="956"/>
      <c r="AC340" s="1317"/>
      <c r="AD340" s="906"/>
      <c r="AE340" s="934"/>
    </row>
    <row r="341" spans="1:39" s="903" customFormat="1" ht="16" customHeight="1">
      <c r="A341" s="990" t="s">
        <v>109</v>
      </c>
      <c r="B341" s="983" t="s">
        <v>2874</v>
      </c>
      <c r="C341" s="983"/>
      <c r="D341" s="983"/>
      <c r="E341" s="983"/>
      <c r="F341" s="983"/>
      <c r="G341" s="983"/>
      <c r="H341" s="983"/>
      <c r="I341" s="983"/>
      <c r="J341" s="983"/>
      <c r="K341" s="983"/>
      <c r="L341" s="983"/>
      <c r="M341" s="906"/>
      <c r="N341" s="906"/>
      <c r="O341" s="906"/>
      <c r="P341" s="906"/>
      <c r="Q341" s="906"/>
      <c r="R341" s="906"/>
      <c r="S341" s="906"/>
      <c r="T341" s="906"/>
      <c r="U341" s="906"/>
      <c r="V341" s="906"/>
      <c r="W341" s="906"/>
      <c r="X341" s="906"/>
      <c r="Y341" s="906"/>
      <c r="Z341" s="906"/>
      <c r="AA341" s="906"/>
      <c r="AB341" s="906"/>
      <c r="AC341" s="1317"/>
      <c r="AD341" s="906"/>
      <c r="AE341" s="906"/>
      <c r="AF341" s="906"/>
      <c r="AG341" s="906"/>
      <c r="AH341" s="906"/>
      <c r="AI341" s="906"/>
      <c r="AJ341" s="906"/>
      <c r="AK341" s="906"/>
      <c r="AL341" s="906"/>
      <c r="AM341" s="934"/>
    </row>
    <row r="342" spans="1:39" s="903" customFormat="1" ht="16" customHeight="1">
      <c r="A342" s="990"/>
      <c r="B342" s="983"/>
      <c r="C342" s="983"/>
      <c r="D342" s="983"/>
      <c r="E342" s="975" t="str">
        <f>IF(項目一覧②!$G$827=TRUE,"■","□")</f>
        <v>□</v>
      </c>
      <c r="F342" s="906" t="s">
        <v>2870</v>
      </c>
      <c r="G342" s="906"/>
      <c r="H342" s="906"/>
      <c r="I342" s="906"/>
      <c r="J342" s="906"/>
      <c r="K342" s="906"/>
      <c r="L342" s="906"/>
      <c r="M342" s="906"/>
      <c r="N342" s="906"/>
      <c r="O342" s="906"/>
      <c r="P342" s="906"/>
      <c r="Q342" s="906"/>
      <c r="R342" s="906"/>
      <c r="S342" s="906"/>
      <c r="T342" s="906"/>
      <c r="U342" s="906"/>
      <c r="V342" s="906"/>
      <c r="W342" s="906"/>
      <c r="X342" s="906"/>
      <c r="Y342" s="906"/>
      <c r="Z342" s="906"/>
      <c r="AA342" s="906"/>
      <c r="AB342" s="906"/>
      <c r="AC342" s="1317"/>
      <c r="AD342" s="906"/>
      <c r="AE342" s="934"/>
    </row>
    <row r="343" spans="1:39" s="903" customFormat="1" ht="16" customHeight="1">
      <c r="A343" s="990"/>
      <c r="B343" s="983"/>
      <c r="C343" s="983"/>
      <c r="D343" s="983"/>
      <c r="E343" s="975" t="str">
        <f>IF(項目一覧②!$G$828=TRUE,"■","□")</f>
        <v>□</v>
      </c>
      <c r="F343" s="906" t="s">
        <v>2871</v>
      </c>
      <c r="G343" s="906"/>
      <c r="H343" s="906"/>
      <c r="I343" s="906"/>
      <c r="J343" s="906"/>
      <c r="K343" s="906"/>
      <c r="L343" s="906"/>
      <c r="M343" s="906"/>
      <c r="N343" s="906"/>
      <c r="O343" s="906"/>
      <c r="P343" s="906"/>
      <c r="Q343" s="906"/>
      <c r="R343" s="906"/>
      <c r="S343" s="906"/>
      <c r="T343" s="906"/>
      <c r="U343" s="906"/>
      <c r="V343" s="906"/>
      <c r="W343" s="906"/>
      <c r="X343" s="906"/>
      <c r="Y343" s="906"/>
      <c r="Z343" s="906"/>
      <c r="AA343" s="906"/>
      <c r="AB343" s="906"/>
      <c r="AC343" s="1317"/>
      <c r="AD343" s="906"/>
      <c r="AE343" s="934"/>
    </row>
    <row r="344" spans="1:39" s="903" customFormat="1" ht="16" customHeight="1">
      <c r="A344" s="990"/>
      <c r="B344" s="983"/>
      <c r="C344" s="983"/>
      <c r="D344" s="983"/>
      <c r="E344" s="975" t="str">
        <f>IF(項目一覧②!$G$881=TRUE,"■","□")</f>
        <v>□</v>
      </c>
      <c r="F344" s="906" t="s">
        <v>3195</v>
      </c>
      <c r="G344" s="906"/>
      <c r="H344" s="906"/>
      <c r="I344" s="906"/>
      <c r="J344" s="906"/>
      <c r="K344" s="906"/>
      <c r="L344" s="906"/>
      <c r="M344" s="906"/>
      <c r="N344" s="906"/>
      <c r="O344" s="906"/>
      <c r="P344" s="906"/>
      <c r="Q344" s="906"/>
      <c r="R344" s="906"/>
      <c r="S344" s="906"/>
      <c r="T344" s="906"/>
      <c r="U344" s="906"/>
      <c r="V344" s="906"/>
      <c r="W344" s="906"/>
      <c r="X344" s="906"/>
      <c r="Y344" s="906"/>
      <c r="Z344" s="906"/>
      <c r="AA344" s="906"/>
      <c r="AB344" s="906"/>
      <c r="AC344" s="906"/>
      <c r="AD344" s="906"/>
      <c r="AE344" s="934"/>
    </row>
    <row r="345" spans="1:39" s="903" customFormat="1" ht="16" customHeight="1">
      <c r="A345" s="990"/>
      <c r="B345" s="983"/>
      <c r="C345" s="983"/>
      <c r="D345" s="983"/>
      <c r="E345" s="975" t="str">
        <f>IF(項目一覧②!$G$829=TRUE,"■","□")</f>
        <v>□</v>
      </c>
      <c r="F345" s="906" t="s">
        <v>2872</v>
      </c>
      <c r="G345" s="906"/>
      <c r="H345" s="906"/>
      <c r="I345" s="906"/>
      <c r="J345" s="906"/>
      <c r="K345" s="906"/>
      <c r="L345" s="906"/>
      <c r="M345" s="906"/>
      <c r="N345" s="906"/>
      <c r="O345" s="906"/>
      <c r="P345" s="906"/>
      <c r="Q345" s="906"/>
      <c r="R345" s="906"/>
      <c r="S345" s="906"/>
      <c r="T345" s="906"/>
      <c r="U345" s="906"/>
      <c r="V345" s="906"/>
      <c r="W345" s="906"/>
      <c r="X345" s="906"/>
      <c r="Y345" s="906"/>
      <c r="Z345" s="906"/>
      <c r="AA345" s="906"/>
      <c r="AB345" s="906"/>
      <c r="AC345" s="1317"/>
      <c r="AD345" s="906"/>
      <c r="AE345" s="934"/>
    </row>
    <row r="346" spans="1:39" s="903" customFormat="1" ht="16" customHeight="1">
      <c r="A346" s="990"/>
      <c r="B346" s="983"/>
      <c r="C346" s="983"/>
      <c r="D346" s="983"/>
      <c r="E346" s="975" t="str">
        <f>IF(項目一覧②!$G$858=TRUE,"■","□")</f>
        <v>□</v>
      </c>
      <c r="F346" s="906" t="s">
        <v>1303</v>
      </c>
      <c r="G346" s="906"/>
      <c r="H346" s="906"/>
      <c r="I346" s="906"/>
      <c r="J346" s="906"/>
      <c r="K346" s="906"/>
      <c r="L346" s="906"/>
      <c r="M346" s="906"/>
      <c r="N346" s="906"/>
      <c r="O346" s="906"/>
      <c r="P346" s="906"/>
      <c r="Q346" s="906"/>
      <c r="R346" s="906"/>
      <c r="S346" s="906"/>
      <c r="T346" s="906"/>
      <c r="U346" s="906"/>
      <c r="V346" s="906"/>
      <c r="W346" s="906"/>
      <c r="X346" s="906"/>
      <c r="Y346" s="906"/>
      <c r="Z346" s="906"/>
      <c r="AA346" s="906"/>
      <c r="AB346" s="906"/>
      <c r="AC346" s="1317"/>
      <c r="AD346" s="906"/>
      <c r="AE346" s="934"/>
    </row>
    <row r="347" spans="1:39" s="903" customFormat="1" ht="16" customHeight="1">
      <c r="A347" s="994"/>
      <c r="B347" s="995"/>
      <c r="C347" s="995"/>
      <c r="D347" s="995"/>
      <c r="E347" s="986" t="str">
        <f>IF(項目一覧②!$G$859=TRUE,"■","□")</f>
        <v>□</v>
      </c>
      <c r="F347" s="956" t="s">
        <v>2919</v>
      </c>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1317"/>
      <c r="AD347" s="906"/>
      <c r="AE347" s="934"/>
    </row>
    <row r="348" spans="1:39" s="903" customFormat="1" ht="16" customHeight="1">
      <c r="A348" s="990" t="s">
        <v>109</v>
      </c>
      <c r="B348" s="983" t="s">
        <v>2932</v>
      </c>
      <c r="C348" s="983"/>
      <c r="D348" s="983"/>
      <c r="E348" s="983"/>
      <c r="F348" s="983"/>
      <c r="G348" s="983"/>
      <c r="H348" s="983"/>
      <c r="I348" s="983"/>
      <c r="J348" s="983"/>
      <c r="K348" s="983"/>
      <c r="L348" s="983"/>
      <c r="M348" s="906"/>
      <c r="N348" s="906"/>
      <c r="O348" s="906"/>
      <c r="P348" s="906"/>
      <c r="Q348" s="906"/>
      <c r="R348" s="906"/>
      <c r="S348" s="906"/>
      <c r="T348" s="906"/>
      <c r="U348" s="906"/>
      <c r="V348" s="906"/>
      <c r="W348" s="906"/>
      <c r="X348" s="906"/>
      <c r="Y348" s="906"/>
      <c r="Z348" s="906"/>
      <c r="AA348" s="906"/>
      <c r="AB348" s="906"/>
      <c r="AC348" s="1317"/>
      <c r="AD348" s="906"/>
      <c r="AE348" s="906"/>
      <c r="AF348" s="906"/>
      <c r="AG348" s="906"/>
      <c r="AH348" s="906"/>
      <c r="AI348" s="906"/>
      <c r="AJ348" s="906"/>
      <c r="AK348" s="906"/>
      <c r="AL348" s="906"/>
      <c r="AM348" s="934"/>
    </row>
    <row r="349" spans="1:39" s="903" customFormat="1" ht="16" customHeight="1">
      <c r="A349" s="990"/>
      <c r="B349" s="983"/>
      <c r="C349" s="983"/>
      <c r="D349" s="983"/>
      <c r="E349" s="975" t="str">
        <f>IF(項目一覧②!$G$860=TRUE,"■","□")</f>
        <v>□</v>
      </c>
      <c r="F349" s="906" t="s">
        <v>2924</v>
      </c>
      <c r="G349" s="906"/>
      <c r="H349" s="906"/>
      <c r="I349" s="906"/>
      <c r="J349" s="975" t="str">
        <f>IF(項目一覧②!$G$830=TRUE,"■","□")</f>
        <v>□</v>
      </c>
      <c r="K349" s="906" t="s">
        <v>2836</v>
      </c>
      <c r="M349" s="906"/>
      <c r="N349" s="906"/>
      <c r="O349" s="906"/>
      <c r="P349" s="975" t="str">
        <f>IF(項目一覧②!$G$861=TRUE,"■","□")</f>
        <v>□</v>
      </c>
      <c r="Q349" s="906" t="s">
        <v>2923</v>
      </c>
      <c r="T349" s="906"/>
      <c r="U349" s="906"/>
      <c r="V349" s="975" t="str">
        <f>IF(項目一覧②!$G$831=TRUE,"■","□")</f>
        <v>□</v>
      </c>
      <c r="W349" s="906" t="s">
        <v>2888</v>
      </c>
      <c r="Z349" s="906"/>
      <c r="AA349" s="906"/>
      <c r="AB349" s="906"/>
      <c r="AC349" s="1317"/>
      <c r="AD349" s="906"/>
      <c r="AE349" s="934"/>
    </row>
    <row r="350" spans="1:39" s="903" customFormat="1" ht="16" customHeight="1">
      <c r="A350" s="994"/>
      <c r="B350" s="995"/>
      <c r="C350" s="995"/>
      <c r="D350" s="995"/>
      <c r="E350" s="986" t="str">
        <f>IF(項目一覧②!$G$832=TRUE,"■","□")</f>
        <v>□</v>
      </c>
      <c r="F350" s="956" t="s">
        <v>1303</v>
      </c>
      <c r="G350" s="956"/>
      <c r="H350" s="956"/>
      <c r="I350" s="956"/>
      <c r="J350" s="986" t="str">
        <f>IF(項目一覧②!$G$862=TRUE,"■","□")</f>
        <v>□</v>
      </c>
      <c r="K350" s="956" t="s">
        <v>2921</v>
      </c>
      <c r="L350" s="956"/>
      <c r="M350" s="956"/>
      <c r="N350" s="956"/>
      <c r="O350" s="956"/>
      <c r="P350" s="956"/>
      <c r="Q350" s="956"/>
      <c r="R350" s="986"/>
      <c r="S350" s="956"/>
      <c r="T350" s="956"/>
      <c r="U350" s="956"/>
      <c r="V350" s="956"/>
      <c r="W350" s="956"/>
      <c r="X350" s="956"/>
      <c r="Y350" s="956"/>
      <c r="Z350" s="956"/>
      <c r="AA350" s="956"/>
      <c r="AB350" s="956"/>
      <c r="AC350" s="1317"/>
      <c r="AD350" s="906"/>
      <c r="AE350" s="934"/>
    </row>
    <row r="351" spans="1:39" ht="16" customHeight="1">
      <c r="A351" s="959" t="s">
        <v>269</v>
      </c>
      <c r="B351" s="937" t="s">
        <v>2875</v>
      </c>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row>
    <row r="352" spans="1:39" ht="16" customHeight="1">
      <c r="A352" s="906"/>
      <c r="B352" s="906" t="s">
        <v>2220</v>
      </c>
      <c r="C352" s="906" t="s">
        <v>2253</v>
      </c>
      <c r="D352" s="906"/>
      <c r="E352" s="906"/>
      <c r="F352" s="906"/>
      <c r="G352" s="906"/>
      <c r="H352" s="906"/>
      <c r="I352" s="906"/>
      <c r="J352" s="906"/>
      <c r="K352" s="1669" t="str">
        <f>項目一覧②!$F$13</f>
        <v/>
      </c>
      <c r="L352" s="1669"/>
      <c r="M352" s="1669"/>
      <c r="N352" s="906"/>
      <c r="O352" s="906"/>
      <c r="P352" s="906"/>
      <c r="Q352" s="906"/>
      <c r="R352" s="906"/>
      <c r="S352" s="906"/>
      <c r="T352" s="906"/>
      <c r="U352" s="906"/>
      <c r="V352" s="906"/>
      <c r="W352" s="906"/>
      <c r="X352" s="906"/>
      <c r="Y352" s="906"/>
      <c r="Z352" s="906"/>
      <c r="AA352" s="906"/>
    </row>
    <row r="353" spans="1:41" ht="16" customHeight="1">
      <c r="A353" s="906"/>
      <c r="B353" s="906" t="s">
        <v>2239</v>
      </c>
      <c r="C353" s="906" t="s">
        <v>2254</v>
      </c>
      <c r="D353" s="906"/>
      <c r="E353" s="906"/>
      <c r="F353" s="906"/>
      <c r="G353" s="906"/>
      <c r="H353" s="906"/>
      <c r="I353" s="906"/>
      <c r="J353" s="906"/>
      <c r="K353" s="1669" t="str">
        <f>項目一覧②!$F$14</f>
        <v/>
      </c>
      <c r="L353" s="1669"/>
      <c r="M353" s="1669"/>
      <c r="N353" s="906"/>
      <c r="O353" s="906"/>
      <c r="P353" s="906"/>
      <c r="Q353" s="906"/>
      <c r="R353" s="906"/>
      <c r="S353" s="906"/>
      <c r="T353" s="906"/>
      <c r="U353" s="906"/>
      <c r="V353" s="906"/>
      <c r="W353" s="906"/>
      <c r="X353" s="906"/>
      <c r="Y353" s="906"/>
      <c r="Z353" s="906"/>
      <c r="AA353" s="906"/>
    </row>
    <row r="354" spans="1:41" ht="16" customHeight="1">
      <c r="A354" s="906"/>
      <c r="B354" s="906" t="s">
        <v>357</v>
      </c>
      <c r="C354" s="906" t="s">
        <v>2256</v>
      </c>
      <c r="D354" s="906"/>
      <c r="E354" s="906"/>
      <c r="F354" s="906"/>
      <c r="G354" s="906"/>
      <c r="H354" s="906"/>
      <c r="I354" s="906"/>
      <c r="J354" s="906"/>
      <c r="K354" s="1669" t="str">
        <f>項目一覧②!$F$15</f>
        <v/>
      </c>
      <c r="L354" s="1669"/>
      <c r="M354" s="1669"/>
      <c r="N354" s="906"/>
      <c r="O354" s="906"/>
      <c r="P354" s="906"/>
      <c r="Q354" s="906"/>
      <c r="R354" s="906"/>
      <c r="S354" s="906"/>
      <c r="T354" s="906"/>
      <c r="U354" s="906"/>
      <c r="V354" s="906"/>
      <c r="W354" s="906"/>
      <c r="X354" s="906"/>
      <c r="Y354" s="906"/>
      <c r="Z354" s="906"/>
      <c r="AA354" s="906"/>
    </row>
    <row r="355" spans="1:41" ht="16" customHeight="1">
      <c r="A355" s="906"/>
      <c r="B355" s="906" t="s">
        <v>355</v>
      </c>
      <c r="C355" s="906" t="s">
        <v>2257</v>
      </c>
      <c r="D355" s="906"/>
      <c r="E355" s="906"/>
      <c r="F355" s="906"/>
      <c r="G355" s="906"/>
      <c r="H355" s="906"/>
      <c r="I355" s="906"/>
      <c r="J355" s="906"/>
      <c r="K355" s="1693" t="str">
        <f>項目一覧②!$F$16</f>
        <v/>
      </c>
      <c r="L355" s="1693"/>
      <c r="M355" s="1693"/>
      <c r="N355" s="906"/>
      <c r="O355" s="906"/>
      <c r="P355" s="906"/>
      <c r="Q355" s="906"/>
      <c r="R355" s="906"/>
      <c r="S355" s="906"/>
      <c r="T355" s="906"/>
      <c r="U355" s="906"/>
      <c r="V355" s="906"/>
      <c r="W355" s="906"/>
      <c r="X355" s="906"/>
      <c r="Y355" s="906"/>
      <c r="Z355" s="906"/>
      <c r="AA355" s="906"/>
      <c r="AB355" s="956"/>
    </row>
    <row r="356" spans="1:41" ht="16" customHeight="1">
      <c r="A356" s="959" t="s">
        <v>269</v>
      </c>
      <c r="B356" s="937" t="s">
        <v>2876</v>
      </c>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row>
    <row r="357" spans="1:41" ht="16" customHeight="1">
      <c r="A357" s="906"/>
      <c r="B357" s="906" t="s">
        <v>2220</v>
      </c>
      <c r="C357" s="906" t="s">
        <v>2245</v>
      </c>
      <c r="D357" s="906"/>
      <c r="E357" s="906"/>
      <c r="F357" s="906"/>
      <c r="G357" s="906"/>
      <c r="H357" s="906"/>
      <c r="I357" s="906"/>
      <c r="J357" s="906"/>
      <c r="K357" s="1745" t="str">
        <f>項目一覧②!$F$17</f>
        <v/>
      </c>
      <c r="L357" s="1745"/>
      <c r="M357" s="1745"/>
      <c r="N357" s="1745"/>
      <c r="O357" s="906" t="s">
        <v>267</v>
      </c>
      <c r="P357" s="906"/>
      <c r="Q357" s="906"/>
      <c r="R357" s="906"/>
      <c r="S357" s="906"/>
      <c r="T357" s="906"/>
      <c r="U357" s="906"/>
      <c r="V357" s="906"/>
      <c r="W357" s="906"/>
      <c r="X357" s="906"/>
      <c r="Y357" s="906"/>
      <c r="Z357" s="906"/>
      <c r="AA357" s="906"/>
    </row>
    <row r="358" spans="1:41" ht="16" customHeight="1">
      <c r="A358" s="935"/>
      <c r="B358" s="935" t="s">
        <v>2239</v>
      </c>
      <c r="C358" s="935" t="s">
        <v>2258</v>
      </c>
      <c r="D358" s="935"/>
      <c r="E358" s="935"/>
      <c r="F358" s="935"/>
      <c r="G358" s="935"/>
      <c r="H358" s="935"/>
      <c r="I358" s="935"/>
      <c r="J358" s="935"/>
      <c r="K358" s="1753" t="str">
        <f>項目一覧②!$F$18</f>
        <v/>
      </c>
      <c r="L358" s="1753"/>
      <c r="M358" s="1753"/>
      <c r="N358" s="1753"/>
      <c r="O358" s="906" t="s">
        <v>267</v>
      </c>
      <c r="P358" s="935"/>
      <c r="Q358" s="935"/>
      <c r="R358" s="935"/>
      <c r="S358" s="935"/>
      <c r="T358" s="935"/>
      <c r="U358" s="935"/>
      <c r="V358" s="935"/>
      <c r="W358" s="935"/>
      <c r="X358" s="935"/>
      <c r="Y358" s="935"/>
      <c r="Z358" s="935"/>
      <c r="AA358" s="935"/>
      <c r="AB358" s="956"/>
    </row>
    <row r="359" spans="1:41" ht="20.149999999999999" customHeight="1">
      <c r="A359" s="972" t="s">
        <v>269</v>
      </c>
      <c r="B359" s="973" t="s">
        <v>2877</v>
      </c>
      <c r="C359" s="973"/>
      <c r="D359" s="973"/>
      <c r="E359" s="973"/>
      <c r="F359" s="973"/>
      <c r="G359" s="973"/>
      <c r="H359" s="996" t="str">
        <f>項目一覧②!$F$19</f>
        <v/>
      </c>
      <c r="I359" s="996"/>
      <c r="J359" s="973"/>
      <c r="K359" s="973"/>
      <c r="L359" s="973"/>
      <c r="M359" s="973"/>
      <c r="N359" s="973"/>
      <c r="O359" s="973"/>
      <c r="P359" s="973"/>
      <c r="Q359" s="973"/>
      <c r="R359" s="973"/>
      <c r="S359" s="973"/>
      <c r="T359" s="973"/>
      <c r="U359" s="973"/>
      <c r="V359" s="973"/>
      <c r="W359" s="973"/>
      <c r="X359" s="973"/>
      <c r="Y359" s="973"/>
      <c r="Z359" s="973"/>
      <c r="AA359" s="973"/>
      <c r="AB359" s="956"/>
    </row>
    <row r="360" spans="1:41" ht="16" customHeight="1">
      <c r="A360" s="959" t="s">
        <v>269</v>
      </c>
      <c r="B360" s="937" t="s">
        <v>2878</v>
      </c>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row>
    <row r="361" spans="1:41" ht="16" customHeight="1">
      <c r="A361" s="936"/>
      <c r="B361" s="906" t="s">
        <v>2220</v>
      </c>
      <c r="C361" s="906" t="s">
        <v>3590</v>
      </c>
      <c r="D361" s="906"/>
      <c r="E361" s="906"/>
      <c r="F361" s="906"/>
      <c r="G361" s="906"/>
      <c r="H361" s="906"/>
      <c r="I361" s="906"/>
      <c r="J361" s="906"/>
      <c r="K361" s="906"/>
      <c r="L361" s="906"/>
      <c r="M361" s="906"/>
      <c r="N361" s="906"/>
      <c r="O361" s="906"/>
      <c r="P361" s="906"/>
      <c r="Q361" s="906"/>
      <c r="R361" s="906"/>
      <c r="S361" s="906"/>
      <c r="T361" s="906"/>
      <c r="U361" s="906"/>
      <c r="V361" s="906"/>
      <c r="W361" s="906"/>
      <c r="X361" s="906"/>
      <c r="Y361" s="906"/>
      <c r="Z361" s="906"/>
      <c r="AA361" s="906"/>
    </row>
    <row r="362" spans="1:41" ht="16" customHeight="1">
      <c r="A362" s="906"/>
      <c r="C362" s="906"/>
      <c r="D362" s="906"/>
      <c r="E362" s="906"/>
      <c r="F362" s="906"/>
      <c r="G362" s="906"/>
      <c r="H362" s="906"/>
      <c r="I362" s="906"/>
      <c r="J362" s="906"/>
      <c r="K362" s="906"/>
      <c r="L362" s="906"/>
      <c r="M362" s="906"/>
      <c r="N362" s="906"/>
      <c r="O362" s="906"/>
      <c r="P362" s="906"/>
      <c r="Q362" s="906"/>
      <c r="R362" s="906"/>
      <c r="S362" s="906"/>
      <c r="T362" s="906"/>
      <c r="U362" s="936" t="str">
        <f>IF(項目一覧②!$G$20=TRUE,"■","□")</f>
        <v>□</v>
      </c>
      <c r="V362" s="906" t="s">
        <v>266</v>
      </c>
      <c r="W362" s="906"/>
      <c r="X362" s="936" t="str">
        <f>IF(項目一覧②!$H$20=TRUE,"■","□")</f>
        <v>□</v>
      </c>
      <c r="Y362" s="906" t="s">
        <v>265</v>
      </c>
      <c r="Z362" s="906"/>
      <c r="AA362" s="906"/>
    </row>
    <row r="363" spans="1:41" s="903" customFormat="1" ht="18" customHeight="1">
      <c r="A363" s="991"/>
      <c r="B363" s="983" t="s">
        <v>3644</v>
      </c>
      <c r="C363" s="983"/>
      <c r="D363" s="983"/>
      <c r="E363" s="983"/>
      <c r="F363" s="983"/>
      <c r="G363" s="983"/>
      <c r="H363" s="983"/>
      <c r="I363" s="983"/>
      <c r="J363" s="983"/>
      <c r="K363" s="983"/>
      <c r="L363" s="906"/>
      <c r="M363" s="906"/>
      <c r="N363" s="906"/>
      <c r="O363" s="906"/>
      <c r="P363" s="906"/>
      <c r="Q363" s="906"/>
      <c r="R363" s="906"/>
      <c r="S363" s="906"/>
      <c r="T363" s="906"/>
      <c r="U363" s="906"/>
      <c r="V363" s="906"/>
      <c r="W363" s="906"/>
      <c r="X363" s="906"/>
      <c r="Y363" s="906"/>
      <c r="Z363" s="906"/>
      <c r="AA363" s="906"/>
      <c r="AB363" s="906"/>
      <c r="AC363" s="906"/>
      <c r="AD363" s="975"/>
      <c r="AE363" s="906"/>
      <c r="AF363" s="906"/>
      <c r="AG363" s="975"/>
      <c r="AH363" s="906"/>
      <c r="AI363" s="906"/>
      <c r="AJ363" s="906"/>
      <c r="AK363" s="906"/>
      <c r="AL363" s="906"/>
      <c r="AM363" s="975"/>
      <c r="AO363" s="997"/>
    </row>
    <row r="364" spans="1:41" s="903" customFormat="1" ht="18" customHeight="1">
      <c r="A364" s="991"/>
      <c r="B364" s="983"/>
      <c r="C364" s="936" t="str">
        <f>IF(項目一覧②!$G$977=TRUE,"■","□")</f>
        <v>□</v>
      </c>
      <c r="D364" s="983" t="s">
        <v>3783</v>
      </c>
      <c r="E364" s="983"/>
      <c r="F364" s="983"/>
      <c r="G364" s="983"/>
      <c r="H364" s="983"/>
      <c r="I364" s="983"/>
      <c r="J364" s="983"/>
      <c r="K364" s="983"/>
      <c r="L364" s="906"/>
      <c r="M364" s="906"/>
      <c r="N364" s="906"/>
      <c r="O364" s="906"/>
      <c r="P364" s="906"/>
      <c r="Q364" s="906"/>
      <c r="R364" s="906"/>
      <c r="S364" s="906"/>
      <c r="T364" s="906"/>
      <c r="U364" s="906"/>
      <c r="V364" s="906"/>
      <c r="W364" s="906"/>
      <c r="X364" s="906"/>
      <c r="Y364" s="906"/>
      <c r="Z364" s="906"/>
      <c r="AA364" s="906"/>
      <c r="AB364" s="906"/>
      <c r="AC364" s="906"/>
      <c r="AD364" s="975"/>
      <c r="AE364" s="906"/>
      <c r="AF364" s="906"/>
      <c r="AG364" s="975"/>
      <c r="AH364" s="906"/>
      <c r="AI364" s="906"/>
      <c r="AJ364" s="906"/>
      <c r="AK364" s="906"/>
      <c r="AL364" s="906"/>
      <c r="AM364" s="975"/>
      <c r="AO364" s="997"/>
    </row>
    <row r="365" spans="1:41" s="903" customFormat="1" ht="18" customHeight="1">
      <c r="A365" s="991"/>
      <c r="B365" s="983"/>
      <c r="C365" s="936" t="str">
        <f>IF(項目一覧②!$G$978=TRUE,"■","□")</f>
        <v>□</v>
      </c>
      <c r="D365" s="983" t="s">
        <v>3784</v>
      </c>
      <c r="E365" s="983"/>
      <c r="F365" s="983"/>
      <c r="G365" s="983"/>
      <c r="H365" s="983"/>
      <c r="I365" s="983"/>
      <c r="J365" s="983"/>
      <c r="K365" s="983"/>
      <c r="L365" s="906"/>
      <c r="M365" s="906"/>
      <c r="N365" s="906"/>
      <c r="O365" s="906"/>
      <c r="P365" s="906"/>
      <c r="Q365" s="906"/>
      <c r="R365" s="906"/>
      <c r="S365" s="906"/>
      <c r="T365" s="906"/>
      <c r="U365" s="906"/>
      <c r="V365" s="906"/>
      <c r="W365" s="906"/>
      <c r="X365" s="906"/>
      <c r="Y365" s="906"/>
      <c r="Z365" s="906"/>
      <c r="AA365" s="906"/>
      <c r="AB365" s="906"/>
      <c r="AC365" s="906"/>
      <c r="AD365" s="975"/>
      <c r="AE365" s="906"/>
      <c r="AF365" s="906"/>
      <c r="AG365" s="975"/>
      <c r="AH365" s="906"/>
      <c r="AI365" s="906"/>
      <c r="AJ365" s="906"/>
      <c r="AK365" s="906"/>
      <c r="AL365" s="906"/>
      <c r="AM365" s="975"/>
      <c r="AO365" s="997"/>
    </row>
    <row r="366" spans="1:41" s="903" customFormat="1" ht="18" customHeight="1">
      <c r="A366" s="991"/>
      <c r="B366" s="983"/>
      <c r="C366" s="983"/>
      <c r="D366" s="983" t="s">
        <v>3751</v>
      </c>
      <c r="E366" s="983"/>
      <c r="F366" s="983"/>
      <c r="G366" s="983"/>
      <c r="H366" s="983"/>
      <c r="I366" s="983"/>
      <c r="J366" s="983"/>
      <c r="K366" s="983"/>
      <c r="L366" s="906"/>
      <c r="M366" s="906"/>
      <c r="N366" s="906"/>
      <c r="O366" s="906"/>
      <c r="P366" s="906"/>
      <c r="Q366" s="906"/>
      <c r="R366" s="906"/>
      <c r="S366" s="906"/>
      <c r="T366" s="906"/>
      <c r="U366" s="906"/>
      <c r="V366" s="906"/>
      <c r="W366" s="906"/>
      <c r="X366" s="906"/>
      <c r="Y366" s="906"/>
      <c r="Z366" s="906"/>
      <c r="AA366" s="906"/>
      <c r="AB366" s="906"/>
      <c r="AC366" s="906"/>
      <c r="AD366" s="975"/>
      <c r="AE366" s="906"/>
      <c r="AF366" s="906"/>
      <c r="AG366" s="975"/>
      <c r="AH366" s="906"/>
      <c r="AI366" s="906"/>
      <c r="AJ366" s="906"/>
      <c r="AK366" s="906"/>
      <c r="AL366" s="906"/>
      <c r="AM366" s="975"/>
      <c r="AO366" s="997"/>
    </row>
    <row r="367" spans="1:41" s="903" customFormat="1" ht="18" customHeight="1">
      <c r="A367" s="991"/>
      <c r="B367" s="983"/>
      <c r="C367" s="983"/>
      <c r="D367" s="983" t="s">
        <v>3615</v>
      </c>
      <c r="E367" s="983"/>
      <c r="F367" s="983"/>
      <c r="G367" s="1669" t="str">
        <f>項目一覧②!$F$979</f>
        <v/>
      </c>
      <c r="H367" s="1669"/>
      <c r="I367" s="1669"/>
      <c r="J367" s="1669"/>
      <c r="K367" s="1669"/>
      <c r="L367" s="906"/>
      <c r="M367" s="1669"/>
      <c r="N367" s="1669"/>
      <c r="O367" s="1669"/>
      <c r="P367" s="1669"/>
      <c r="Q367" s="1669"/>
      <c r="R367" s="906"/>
      <c r="S367" s="906"/>
      <c r="T367" s="906"/>
      <c r="U367" s="906"/>
      <c r="V367" s="906"/>
      <c r="W367" s="906"/>
      <c r="X367" s="906"/>
      <c r="Y367" s="906"/>
      <c r="Z367" s="906"/>
      <c r="AA367" s="906"/>
      <c r="AB367" s="906"/>
      <c r="AC367" s="906"/>
      <c r="AD367" s="975"/>
      <c r="AE367" s="906"/>
      <c r="AF367" s="906"/>
      <c r="AG367" s="975"/>
      <c r="AH367" s="906"/>
      <c r="AI367" s="906"/>
      <c r="AJ367" s="906"/>
      <c r="AK367" s="906"/>
      <c r="AL367" s="906"/>
      <c r="AM367" s="975"/>
      <c r="AO367" s="997"/>
    </row>
    <row r="368" spans="1:41" s="903" customFormat="1" ht="18" customHeight="1">
      <c r="A368" s="991"/>
      <c r="B368" s="983"/>
      <c r="C368" s="983"/>
      <c r="D368" s="983" t="s">
        <v>3616</v>
      </c>
      <c r="E368" s="983"/>
      <c r="F368" s="983"/>
      <c r="G368" s="983"/>
      <c r="H368" s="983"/>
      <c r="I368" s="983"/>
      <c r="J368" s="983"/>
      <c r="K368" s="983"/>
      <c r="L368" s="906"/>
      <c r="M368" s="1669" t="str">
        <f>項目一覧②!$F$980</f>
        <v/>
      </c>
      <c r="N368" s="1669"/>
      <c r="O368" s="1669"/>
      <c r="P368" s="1669"/>
      <c r="Q368" s="1669"/>
      <c r="R368" s="906" t="s">
        <v>2437</v>
      </c>
      <c r="S368" s="906"/>
      <c r="T368" s="906"/>
      <c r="U368" s="906"/>
      <c r="V368" s="906"/>
      <c r="W368" s="906"/>
      <c r="X368" s="906"/>
      <c r="Y368" s="906"/>
      <c r="Z368" s="906"/>
      <c r="AA368" s="906"/>
      <c r="AB368" s="906"/>
      <c r="AC368" s="906"/>
      <c r="AD368" s="975"/>
      <c r="AE368" s="906"/>
      <c r="AF368" s="906"/>
      <c r="AG368" s="975"/>
      <c r="AH368" s="906"/>
      <c r="AI368" s="906"/>
      <c r="AJ368" s="906"/>
      <c r="AK368" s="906"/>
      <c r="AL368" s="906"/>
      <c r="AM368" s="975"/>
      <c r="AO368" s="997"/>
    </row>
    <row r="369" spans="1:28" ht="16" customHeight="1">
      <c r="A369" s="906"/>
      <c r="B369" s="903" t="s">
        <v>3639</v>
      </c>
      <c r="C369" s="906" t="s">
        <v>2149</v>
      </c>
      <c r="D369" s="906"/>
      <c r="E369" s="906"/>
      <c r="F369" s="906"/>
      <c r="G369" s="906"/>
      <c r="H369" s="906"/>
      <c r="I369" s="906"/>
      <c r="J369" s="906"/>
      <c r="K369" s="906"/>
      <c r="L369" s="906"/>
      <c r="M369" s="906"/>
      <c r="N369" s="906"/>
      <c r="O369" s="906"/>
      <c r="P369" s="906"/>
      <c r="Q369" s="906"/>
      <c r="R369" s="906"/>
      <c r="S369" s="906"/>
      <c r="T369" s="906"/>
      <c r="U369" s="936" t="str">
        <f>IF(項目一覧②!$G$21=TRUE,"■","□")</f>
        <v>□</v>
      </c>
      <c r="V369" s="906" t="s">
        <v>266</v>
      </c>
      <c r="W369" s="906"/>
      <c r="X369" s="936" t="str">
        <f>IF(項目一覧②!$H$21=TRUE,"■","□")</f>
        <v>□</v>
      </c>
      <c r="Y369" s="906" t="s">
        <v>83</v>
      </c>
      <c r="Z369" s="906"/>
      <c r="AA369" s="906"/>
    </row>
    <row r="370" spans="1:28" ht="16" customHeight="1">
      <c r="A370" s="906"/>
      <c r="B370" s="906" t="s">
        <v>355</v>
      </c>
      <c r="C370" s="906" t="s">
        <v>2344</v>
      </c>
      <c r="D370" s="906"/>
      <c r="E370" s="906"/>
      <c r="F370" s="906"/>
      <c r="G370" s="906"/>
      <c r="H370" s="906"/>
      <c r="I370" s="906"/>
      <c r="J370" s="906"/>
      <c r="K370" s="906"/>
      <c r="L370" s="906"/>
      <c r="M370" s="906"/>
      <c r="N370" s="906"/>
      <c r="O370" s="906"/>
      <c r="P370" s="906"/>
      <c r="Q370" s="906"/>
      <c r="R370" s="906"/>
      <c r="S370" s="906"/>
      <c r="T370" s="906"/>
      <c r="U370" s="936"/>
      <c r="V370" s="906"/>
      <c r="W370" s="906"/>
      <c r="X370" s="936"/>
      <c r="Y370" s="906"/>
      <c r="Z370" s="906"/>
      <c r="AA370" s="906"/>
    </row>
    <row r="371" spans="1:28" ht="16" customHeight="1">
      <c r="A371" s="906"/>
      <c r="B371" s="906"/>
      <c r="C371" s="906"/>
      <c r="D371" s="906"/>
      <c r="E371" s="906"/>
      <c r="F371" s="906"/>
      <c r="G371" s="906"/>
      <c r="H371" s="906"/>
      <c r="I371" s="906"/>
      <c r="J371" s="906"/>
      <c r="K371" s="906"/>
      <c r="L371" s="906" t="str">
        <f>IF(項目一覧②!$F$22="","第　　　　　　　　　　号","第   "&amp;項目一覧②!$F$22&amp;"   号")</f>
        <v>第　　　　　　　　　　号</v>
      </c>
      <c r="M371" s="906"/>
      <c r="N371" s="906"/>
      <c r="O371" s="906"/>
      <c r="P371" s="906"/>
      <c r="Q371" s="906"/>
      <c r="R371" s="906"/>
      <c r="S371" s="906"/>
      <c r="T371" s="906"/>
      <c r="U371" s="906"/>
      <c r="V371" s="906"/>
      <c r="W371" s="906"/>
      <c r="X371" s="906"/>
      <c r="Y371" s="906"/>
      <c r="Z371" s="906"/>
      <c r="AA371" s="906"/>
    </row>
    <row r="372" spans="1:28" ht="16" customHeight="1">
      <c r="A372" s="906"/>
      <c r="B372" s="906" t="s">
        <v>354</v>
      </c>
      <c r="C372" s="906" t="s">
        <v>2326</v>
      </c>
      <c r="D372" s="906"/>
      <c r="E372" s="906"/>
      <c r="F372" s="906"/>
      <c r="G372" s="906"/>
      <c r="H372" s="906"/>
      <c r="I372" s="906"/>
      <c r="J372" s="906"/>
      <c r="K372" s="906"/>
      <c r="L372" s="906"/>
      <c r="M372" s="906"/>
      <c r="N372" s="906"/>
      <c r="O372" s="906"/>
      <c r="P372" s="906"/>
      <c r="Q372" s="906"/>
      <c r="R372" s="906"/>
      <c r="S372" s="906"/>
      <c r="T372" s="906"/>
      <c r="U372" s="906"/>
      <c r="V372" s="906"/>
      <c r="W372" s="906"/>
      <c r="X372" s="906"/>
      <c r="Y372" s="906"/>
      <c r="Z372" s="906"/>
      <c r="AA372" s="906"/>
    </row>
    <row r="373" spans="1:28" ht="16" customHeight="1">
      <c r="A373" s="906"/>
      <c r="B373" s="906"/>
      <c r="C373" s="906"/>
      <c r="D373" s="906"/>
      <c r="E373" s="906"/>
      <c r="F373" s="906"/>
      <c r="G373" s="906"/>
      <c r="H373" s="906"/>
      <c r="I373" s="906"/>
      <c r="J373" s="906"/>
      <c r="K373" s="906"/>
      <c r="L373" s="906" t="str">
        <f>IF(項目一覧②!$F$23="","第　　　　　　　　　　号","第   "&amp;項目一覧②!$F$23&amp;"   号")</f>
        <v>第　　　　　　　　　　号</v>
      </c>
      <c r="M373" s="906"/>
      <c r="N373" s="906"/>
      <c r="O373" s="906"/>
      <c r="P373" s="906"/>
      <c r="Q373" s="906"/>
      <c r="R373" s="906"/>
      <c r="S373" s="906"/>
      <c r="T373" s="906"/>
      <c r="U373" s="906"/>
      <c r="V373" s="906"/>
      <c r="W373" s="906"/>
      <c r="X373" s="906"/>
      <c r="Y373" s="906"/>
      <c r="Z373" s="906"/>
      <c r="AA373" s="906"/>
    </row>
    <row r="374" spans="1:28" ht="16" customHeight="1">
      <c r="A374" s="906"/>
      <c r="B374" s="906" t="s">
        <v>352</v>
      </c>
      <c r="C374" s="906" t="s">
        <v>2327</v>
      </c>
      <c r="D374" s="906"/>
      <c r="E374" s="906"/>
      <c r="F374" s="906"/>
      <c r="G374" s="906"/>
      <c r="H374" s="906"/>
      <c r="I374" s="906"/>
      <c r="J374" s="906"/>
      <c r="K374" s="906"/>
      <c r="L374" s="906"/>
      <c r="M374" s="906"/>
      <c r="N374" s="906"/>
      <c r="O374" s="906"/>
      <c r="P374" s="906"/>
      <c r="Q374" s="906"/>
      <c r="R374" s="906"/>
      <c r="S374" s="906"/>
      <c r="T374" s="906"/>
      <c r="U374" s="906"/>
      <c r="V374" s="906"/>
      <c r="W374" s="906"/>
      <c r="X374" s="906"/>
      <c r="Y374" s="906"/>
      <c r="Z374" s="906"/>
      <c r="AA374" s="906"/>
    </row>
    <row r="375" spans="1:28" ht="16" customHeight="1">
      <c r="A375" s="906"/>
      <c r="C375" s="906"/>
      <c r="D375" s="906"/>
      <c r="E375" s="906"/>
      <c r="F375" s="906"/>
      <c r="G375" s="975" t="str">
        <f>IF(項目一覧②!$G$815=TRUE,"■","□")</f>
        <v>□</v>
      </c>
      <c r="H375" s="983" t="s">
        <v>2352</v>
      </c>
      <c r="I375" s="906"/>
      <c r="J375" s="906"/>
      <c r="K375" s="906"/>
      <c r="L375" s="906"/>
      <c r="M375" s="906"/>
      <c r="N375" s="906"/>
      <c r="O375" s="906"/>
      <c r="P375" s="906"/>
      <c r="Q375" s="906"/>
      <c r="R375" s="906"/>
      <c r="S375" s="906"/>
      <c r="T375" s="906"/>
      <c r="U375" s="906"/>
      <c r="V375" s="906"/>
      <c r="W375" s="906"/>
      <c r="X375" s="906"/>
      <c r="Y375" s="906"/>
      <c r="Z375" s="906"/>
      <c r="AA375" s="906"/>
    </row>
    <row r="376" spans="1:28" ht="16" customHeight="1">
      <c r="A376" s="906"/>
      <c r="B376" s="906"/>
      <c r="C376" s="906"/>
      <c r="D376" s="906"/>
      <c r="E376" s="906"/>
      <c r="F376" s="906"/>
      <c r="G376" s="975" t="str">
        <f>IF(項目一覧②!$G$816=TRUE,"■","□")</f>
        <v>□</v>
      </c>
      <c r="H376" s="983" t="s">
        <v>2353</v>
      </c>
      <c r="I376" s="906"/>
      <c r="J376" s="906"/>
      <c r="K376" s="906"/>
      <c r="L376" s="906"/>
      <c r="M376" s="906"/>
      <c r="N376" s="906"/>
      <c r="O376" s="906"/>
      <c r="P376" s="906"/>
      <c r="Q376" s="906"/>
      <c r="R376" s="906"/>
      <c r="S376" s="906"/>
      <c r="T376" s="906"/>
      <c r="U376" s="906"/>
      <c r="V376" s="906"/>
      <c r="W376" s="906"/>
      <c r="X376" s="906"/>
      <c r="Y376" s="906"/>
      <c r="Z376" s="906"/>
      <c r="AA376" s="906"/>
    </row>
    <row r="377" spans="1:28" ht="16" customHeight="1">
      <c r="A377" s="906"/>
      <c r="B377" s="906" t="s">
        <v>3640</v>
      </c>
      <c r="C377" s="906" t="s">
        <v>2354</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28" ht="16" customHeight="1">
      <c r="A378" s="935"/>
      <c r="B378" s="935"/>
      <c r="C378" s="935"/>
      <c r="D378" s="935"/>
      <c r="E378" s="935"/>
      <c r="F378" s="935"/>
      <c r="G378" s="935"/>
      <c r="H378" s="935"/>
      <c r="I378" s="935"/>
      <c r="J378" s="935"/>
      <c r="K378" s="935"/>
      <c r="L378" s="935" t="str">
        <f>IF(項目一覧②!F24="","","第   "&amp;項目一覧②!F24&amp;"   号")</f>
        <v/>
      </c>
      <c r="M378" s="935"/>
      <c r="N378" s="935"/>
      <c r="O378" s="935"/>
      <c r="P378" s="935"/>
      <c r="Q378" s="935"/>
      <c r="R378" s="935"/>
      <c r="S378" s="935"/>
      <c r="T378" s="935"/>
      <c r="U378" s="935"/>
      <c r="V378" s="935"/>
      <c r="W378" s="935"/>
      <c r="X378" s="935"/>
      <c r="Y378" s="935"/>
      <c r="Z378" s="935"/>
      <c r="AA378" s="935"/>
      <c r="AB378" s="956"/>
    </row>
    <row r="379" spans="1:28" ht="15" customHeight="1">
      <c r="A379" s="936" t="s">
        <v>275</v>
      </c>
      <c r="B379" s="906" t="s">
        <v>2879</v>
      </c>
      <c r="C379" s="906"/>
      <c r="D379" s="906"/>
      <c r="E379" s="906"/>
      <c r="F379" s="906"/>
      <c r="G379" s="906"/>
      <c r="H379" s="906"/>
      <c r="I379" s="906"/>
      <c r="J379" s="906"/>
      <c r="K379" s="906"/>
      <c r="L379" s="906"/>
      <c r="M379" s="906"/>
      <c r="N379" s="906"/>
      <c r="O379" s="906"/>
      <c r="P379" s="906"/>
      <c r="Q379" s="906"/>
      <c r="R379" s="906"/>
      <c r="S379" s="906"/>
      <c r="T379" s="906"/>
      <c r="U379" s="906"/>
      <c r="V379" s="906"/>
      <c r="W379" s="906"/>
      <c r="X379" s="906"/>
      <c r="Y379" s="906"/>
      <c r="Z379" s="906"/>
      <c r="AA379" s="906"/>
    </row>
    <row r="380" spans="1:28" ht="15" customHeight="1">
      <c r="A380" s="906"/>
      <c r="B380" s="906" t="s">
        <v>300</v>
      </c>
      <c r="C380" s="906"/>
      <c r="D380" s="906"/>
      <c r="E380" s="906"/>
      <c r="F380" s="906"/>
      <c r="G380" s="906"/>
      <c r="H380" s="906"/>
      <c r="I380" s="975" t="s">
        <v>295</v>
      </c>
      <c r="J380" s="1669" t="s">
        <v>299</v>
      </c>
      <c r="K380" s="1669"/>
      <c r="L380" s="1669"/>
      <c r="M380" s="1669"/>
      <c r="N380" s="975" t="s">
        <v>294</v>
      </c>
      <c r="O380" s="975" t="s">
        <v>295</v>
      </c>
      <c r="P380" s="1669" t="s">
        <v>298</v>
      </c>
      <c r="Q380" s="1669"/>
      <c r="R380" s="1669"/>
      <c r="S380" s="1669"/>
      <c r="T380" s="975" t="s">
        <v>294</v>
      </c>
      <c r="U380" s="975" t="s">
        <v>295</v>
      </c>
      <c r="V380" s="1669" t="s">
        <v>297</v>
      </c>
      <c r="W380" s="1669"/>
      <c r="X380" s="1669"/>
      <c r="Y380" s="1669"/>
      <c r="Z380" s="945" t="s">
        <v>294</v>
      </c>
      <c r="AA380" s="906"/>
    </row>
    <row r="381" spans="1:28" ht="15" customHeight="1">
      <c r="A381" s="906"/>
      <c r="B381" s="906"/>
      <c r="C381" s="906"/>
      <c r="D381" s="975" t="s">
        <v>295</v>
      </c>
      <c r="E381" s="1662" t="str">
        <f>項目一覧②!$F$25</f>
        <v/>
      </c>
      <c r="F381" s="1662"/>
      <c r="G381" s="975" t="s">
        <v>294</v>
      </c>
      <c r="H381" s="906"/>
      <c r="I381" s="975" t="s">
        <v>295</v>
      </c>
      <c r="J381" s="1666" t="str">
        <f>項目一覧②!$F$32</f>
        <v/>
      </c>
      <c r="K381" s="1666"/>
      <c r="L381" s="1666"/>
      <c r="M381" s="1666"/>
      <c r="N381" s="975" t="s">
        <v>294</v>
      </c>
      <c r="O381" s="975" t="s">
        <v>295</v>
      </c>
      <c r="P381" s="1666" t="str">
        <f>項目一覧②!$F$39</f>
        <v/>
      </c>
      <c r="Q381" s="1666"/>
      <c r="R381" s="1666"/>
      <c r="S381" s="1666"/>
      <c r="T381" s="975" t="s">
        <v>294</v>
      </c>
      <c r="U381" s="975" t="s">
        <v>295</v>
      </c>
      <c r="V381" s="1666" t="str">
        <f>項目一覧②!$F$46</f>
        <v/>
      </c>
      <c r="W381" s="1666"/>
      <c r="X381" s="1666"/>
      <c r="Y381" s="1666"/>
      <c r="Z381" s="906" t="s">
        <v>278</v>
      </c>
      <c r="AA381" s="906"/>
    </row>
    <row r="382" spans="1:28" ht="15" customHeight="1">
      <c r="A382" s="906"/>
      <c r="B382" s="906"/>
      <c r="C382" s="906"/>
      <c r="D382" s="975" t="s">
        <v>295</v>
      </c>
      <c r="E382" s="1662" t="str">
        <f>項目一覧②!$F$26</f>
        <v/>
      </c>
      <c r="F382" s="1662"/>
      <c r="G382" s="975" t="s">
        <v>294</v>
      </c>
      <c r="H382" s="906"/>
      <c r="I382" s="975" t="s">
        <v>295</v>
      </c>
      <c r="J382" s="1666" t="str">
        <f>項目一覧②!$F$33</f>
        <v/>
      </c>
      <c r="K382" s="1666"/>
      <c r="L382" s="1666"/>
      <c r="M382" s="1666"/>
      <c r="N382" s="975" t="s">
        <v>294</v>
      </c>
      <c r="O382" s="975" t="s">
        <v>295</v>
      </c>
      <c r="P382" s="1666" t="str">
        <f>項目一覧②!$F$40</f>
        <v/>
      </c>
      <c r="Q382" s="1666"/>
      <c r="R382" s="1666"/>
      <c r="S382" s="1666"/>
      <c r="T382" s="975" t="s">
        <v>294</v>
      </c>
      <c r="U382" s="975" t="s">
        <v>295</v>
      </c>
      <c r="V382" s="1666" t="str">
        <f>項目一覧②!$F$47</f>
        <v/>
      </c>
      <c r="W382" s="1666"/>
      <c r="X382" s="1666"/>
      <c r="Y382" s="1666"/>
      <c r="Z382" s="906" t="s">
        <v>278</v>
      </c>
      <c r="AA382" s="906"/>
    </row>
    <row r="383" spans="1:28" ht="15" customHeight="1">
      <c r="A383" s="906"/>
      <c r="B383" s="906"/>
      <c r="C383" s="906"/>
      <c r="D383" s="975" t="s">
        <v>295</v>
      </c>
      <c r="E383" s="1662" t="str">
        <f>項目一覧②!$F$27</f>
        <v/>
      </c>
      <c r="F383" s="1662"/>
      <c r="G383" s="975" t="s">
        <v>294</v>
      </c>
      <c r="H383" s="906"/>
      <c r="I383" s="975" t="s">
        <v>295</v>
      </c>
      <c r="J383" s="1666" t="str">
        <f>項目一覧②!$F$34</f>
        <v/>
      </c>
      <c r="K383" s="1666"/>
      <c r="L383" s="1666"/>
      <c r="M383" s="1666"/>
      <c r="N383" s="975" t="s">
        <v>294</v>
      </c>
      <c r="O383" s="975" t="s">
        <v>295</v>
      </c>
      <c r="P383" s="1666" t="str">
        <f>項目一覧②!$F$41</f>
        <v/>
      </c>
      <c r="Q383" s="1666"/>
      <c r="R383" s="1666"/>
      <c r="S383" s="1666"/>
      <c r="T383" s="975" t="s">
        <v>294</v>
      </c>
      <c r="U383" s="975" t="s">
        <v>295</v>
      </c>
      <c r="V383" s="1666" t="str">
        <f>項目一覧②!$F$48</f>
        <v/>
      </c>
      <c r="W383" s="1666"/>
      <c r="X383" s="1666"/>
      <c r="Y383" s="1666"/>
      <c r="Z383" s="906" t="s">
        <v>278</v>
      </c>
      <c r="AA383" s="906"/>
    </row>
    <row r="384" spans="1:28" ht="15" customHeight="1">
      <c r="A384" s="906"/>
      <c r="B384" s="906"/>
      <c r="C384" s="906"/>
      <c r="D384" s="975" t="s">
        <v>295</v>
      </c>
      <c r="E384" s="1662" t="str">
        <f>項目一覧②!$F$28</f>
        <v/>
      </c>
      <c r="F384" s="1662"/>
      <c r="G384" s="975" t="s">
        <v>294</v>
      </c>
      <c r="H384" s="906"/>
      <c r="I384" s="975" t="s">
        <v>295</v>
      </c>
      <c r="J384" s="1666" t="str">
        <f>項目一覧②!$F$35</f>
        <v/>
      </c>
      <c r="K384" s="1666"/>
      <c r="L384" s="1666"/>
      <c r="M384" s="1666"/>
      <c r="N384" s="975" t="s">
        <v>294</v>
      </c>
      <c r="O384" s="975" t="s">
        <v>295</v>
      </c>
      <c r="P384" s="1666" t="str">
        <f>項目一覧②!$F$42</f>
        <v/>
      </c>
      <c r="Q384" s="1666"/>
      <c r="R384" s="1666"/>
      <c r="S384" s="1666"/>
      <c r="T384" s="975" t="s">
        <v>294</v>
      </c>
      <c r="U384" s="975" t="s">
        <v>295</v>
      </c>
      <c r="V384" s="1666" t="str">
        <f>項目一覧②!$F$49</f>
        <v/>
      </c>
      <c r="W384" s="1666"/>
      <c r="X384" s="1666"/>
      <c r="Y384" s="1666"/>
      <c r="Z384" s="906" t="s">
        <v>278</v>
      </c>
      <c r="AA384" s="906"/>
    </row>
    <row r="385" spans="1:28" ht="15" customHeight="1">
      <c r="A385" s="906"/>
      <c r="B385" s="906"/>
      <c r="C385" s="906"/>
      <c r="D385" s="975" t="s">
        <v>295</v>
      </c>
      <c r="E385" s="1662" t="str">
        <f>項目一覧②!$F$29</f>
        <v/>
      </c>
      <c r="F385" s="1662"/>
      <c r="G385" s="975" t="s">
        <v>294</v>
      </c>
      <c r="H385" s="906"/>
      <c r="I385" s="975" t="s">
        <v>295</v>
      </c>
      <c r="J385" s="1666" t="str">
        <f>項目一覧②!F36</f>
        <v/>
      </c>
      <c r="K385" s="1666"/>
      <c r="L385" s="1666"/>
      <c r="M385" s="1666"/>
      <c r="N385" s="975" t="s">
        <v>294</v>
      </c>
      <c r="O385" s="975" t="s">
        <v>295</v>
      </c>
      <c r="P385" s="1666" t="str">
        <f>項目一覧②!F43</f>
        <v/>
      </c>
      <c r="Q385" s="1666"/>
      <c r="R385" s="1666"/>
      <c r="S385" s="1666"/>
      <c r="T385" s="975" t="s">
        <v>294</v>
      </c>
      <c r="U385" s="975" t="s">
        <v>295</v>
      </c>
      <c r="V385" s="1666" t="str">
        <f>項目一覧②!F50</f>
        <v/>
      </c>
      <c r="W385" s="1666"/>
      <c r="X385" s="1666"/>
      <c r="Y385" s="1666"/>
      <c r="Z385" s="906" t="s">
        <v>278</v>
      </c>
      <c r="AA385" s="906"/>
    </row>
    <row r="386" spans="1:28" ht="15" customHeight="1">
      <c r="A386" s="906"/>
      <c r="B386" s="906"/>
      <c r="C386" s="906"/>
      <c r="D386" s="975" t="s">
        <v>295</v>
      </c>
      <c r="E386" s="1662" t="str">
        <f>項目一覧②!$F$30</f>
        <v/>
      </c>
      <c r="F386" s="1662"/>
      <c r="G386" s="975" t="s">
        <v>294</v>
      </c>
      <c r="H386" s="906"/>
      <c r="I386" s="975" t="s">
        <v>295</v>
      </c>
      <c r="J386" s="1666" t="str">
        <f>項目一覧②!F37</f>
        <v/>
      </c>
      <c r="K386" s="1666"/>
      <c r="L386" s="1666"/>
      <c r="M386" s="1666"/>
      <c r="N386" s="975" t="s">
        <v>294</v>
      </c>
      <c r="O386" s="975" t="s">
        <v>295</v>
      </c>
      <c r="P386" s="1666" t="str">
        <f>項目一覧②!F44</f>
        <v/>
      </c>
      <c r="Q386" s="1666"/>
      <c r="R386" s="1666"/>
      <c r="S386" s="1666"/>
      <c r="T386" s="975" t="s">
        <v>294</v>
      </c>
      <c r="U386" s="975" t="s">
        <v>295</v>
      </c>
      <c r="V386" s="1666" t="str">
        <f>項目一覧②!F51</f>
        <v/>
      </c>
      <c r="W386" s="1666"/>
      <c r="X386" s="1666"/>
      <c r="Y386" s="1666"/>
      <c r="Z386" s="906" t="s">
        <v>278</v>
      </c>
      <c r="AA386" s="906"/>
    </row>
    <row r="387" spans="1:28" ht="15" customHeight="1">
      <c r="A387" s="906"/>
      <c r="B387" s="906"/>
      <c r="C387" s="906"/>
      <c r="D387" s="975" t="s">
        <v>150</v>
      </c>
      <c r="E387" s="1662" t="str">
        <f>項目一覧②!$F$31</f>
        <v/>
      </c>
      <c r="F387" s="1662"/>
      <c r="G387" s="975" t="s">
        <v>68</v>
      </c>
      <c r="H387" s="906"/>
      <c r="I387" s="975" t="s">
        <v>150</v>
      </c>
      <c r="J387" s="1666" t="str">
        <f>項目一覧②!$F$38</f>
        <v/>
      </c>
      <c r="K387" s="1666"/>
      <c r="L387" s="1666"/>
      <c r="M387" s="1666"/>
      <c r="N387" s="975" t="s">
        <v>68</v>
      </c>
      <c r="O387" s="975" t="s">
        <v>150</v>
      </c>
      <c r="P387" s="1666" t="str">
        <f>項目一覧②!$F$45</f>
        <v/>
      </c>
      <c r="Q387" s="1666"/>
      <c r="R387" s="1666"/>
      <c r="S387" s="1666"/>
      <c r="T387" s="975" t="s">
        <v>68</v>
      </c>
      <c r="U387" s="975" t="s">
        <v>150</v>
      </c>
      <c r="V387" s="1666" t="str">
        <f>項目一覧②!$F$52</f>
        <v/>
      </c>
      <c r="W387" s="1666"/>
      <c r="X387" s="1666"/>
      <c r="Y387" s="1666"/>
      <c r="Z387" s="906" t="s">
        <v>252</v>
      </c>
      <c r="AA387" s="906"/>
    </row>
    <row r="388" spans="1:28" ht="15" customHeight="1">
      <c r="A388" s="956"/>
      <c r="B388" s="956" t="s">
        <v>296</v>
      </c>
      <c r="C388" s="956"/>
      <c r="D388" s="956"/>
      <c r="E388" s="956"/>
      <c r="F388" s="956"/>
      <c r="G388" s="956"/>
      <c r="H388" s="956"/>
      <c r="I388" s="986" t="s">
        <v>295</v>
      </c>
      <c r="J388" s="1749" t="str">
        <f>項目一覧②!$F$53</f>
        <v/>
      </c>
      <c r="K388" s="1749"/>
      <c r="L388" s="1749"/>
      <c r="M388" s="1749"/>
      <c r="N388" s="986" t="s">
        <v>294</v>
      </c>
      <c r="O388" s="986" t="s">
        <v>295</v>
      </c>
      <c r="P388" s="1749" t="str">
        <f>項目一覧②!$F$54</f>
        <v/>
      </c>
      <c r="Q388" s="1749"/>
      <c r="R388" s="1749"/>
      <c r="S388" s="1749"/>
      <c r="T388" s="986" t="s">
        <v>294</v>
      </c>
      <c r="U388" s="986" t="s">
        <v>293</v>
      </c>
      <c r="V388" s="1749" t="str">
        <f>項目一覧②!$F$55</f>
        <v/>
      </c>
      <c r="W388" s="1749"/>
      <c r="X388" s="1749"/>
      <c r="Y388" s="1749"/>
      <c r="Z388" s="956" t="s">
        <v>292</v>
      </c>
      <c r="AA388" s="956"/>
      <c r="AB388" s="956"/>
    </row>
    <row r="389" spans="1:28" ht="20.149999999999999" customHeight="1">
      <c r="A389" s="972" t="s">
        <v>275</v>
      </c>
      <c r="B389" s="973" t="s">
        <v>2880</v>
      </c>
      <c r="C389" s="973"/>
      <c r="D389" s="973"/>
      <c r="E389" s="973"/>
      <c r="F389" s="996" t="str">
        <f>項目一覧②!$F$56</f>
        <v/>
      </c>
      <c r="G389" s="973"/>
      <c r="H389" s="973"/>
      <c r="I389" s="973"/>
      <c r="J389" s="973"/>
      <c r="K389" s="973"/>
      <c r="L389" s="973"/>
      <c r="M389" s="973"/>
      <c r="N389" s="973"/>
      <c r="O389" s="973"/>
      <c r="P389" s="973"/>
      <c r="Q389" s="973"/>
      <c r="R389" s="973"/>
      <c r="S389" s="973"/>
      <c r="T389" s="973"/>
      <c r="U389" s="973"/>
      <c r="V389" s="973"/>
      <c r="W389" s="973"/>
      <c r="X389" s="973"/>
      <c r="Y389" s="973"/>
      <c r="Z389" s="973"/>
      <c r="AA389" s="973"/>
      <c r="AB389" s="956"/>
    </row>
    <row r="390" spans="1:28" ht="20.149999999999999" customHeight="1">
      <c r="A390" s="972" t="s">
        <v>275</v>
      </c>
      <c r="B390" s="973" t="s">
        <v>2881</v>
      </c>
      <c r="C390" s="973"/>
      <c r="D390" s="973"/>
      <c r="E390" s="973"/>
      <c r="F390" s="996" t="str">
        <f>項目一覧②!$F$57</f>
        <v/>
      </c>
      <c r="G390" s="973"/>
      <c r="H390" s="973"/>
      <c r="I390" s="973"/>
      <c r="J390" s="973"/>
      <c r="K390" s="973"/>
      <c r="L390" s="973"/>
      <c r="M390" s="973"/>
      <c r="N390" s="973"/>
      <c r="O390" s="973"/>
      <c r="P390" s="973"/>
      <c r="Q390" s="973"/>
      <c r="R390" s="973"/>
      <c r="S390" s="973"/>
      <c r="T390" s="973"/>
      <c r="U390" s="973"/>
      <c r="V390" s="973"/>
      <c r="W390" s="973"/>
      <c r="X390" s="973"/>
      <c r="Y390" s="973"/>
      <c r="Z390" s="973"/>
      <c r="AA390" s="973"/>
      <c r="AB390" s="956"/>
    </row>
    <row r="391" spans="1:28" ht="20.149999999999999" customHeight="1">
      <c r="A391" s="972" t="s">
        <v>275</v>
      </c>
      <c r="B391" s="973" t="s">
        <v>2882</v>
      </c>
      <c r="C391" s="973"/>
      <c r="D391" s="973"/>
      <c r="E391" s="973"/>
      <c r="F391" s="996" t="str">
        <f>項目一覧②!$F$58</f>
        <v/>
      </c>
      <c r="G391" s="973"/>
      <c r="H391" s="973"/>
      <c r="I391" s="973"/>
      <c r="J391" s="973"/>
      <c r="K391" s="973"/>
      <c r="L391" s="973"/>
      <c r="M391" s="973"/>
      <c r="N391" s="973"/>
      <c r="O391" s="973"/>
      <c r="P391" s="973"/>
      <c r="Q391" s="973"/>
      <c r="R391" s="973"/>
      <c r="S391" s="973"/>
      <c r="T391" s="973"/>
      <c r="U391" s="973"/>
      <c r="V391" s="973"/>
      <c r="W391" s="973"/>
      <c r="X391" s="973"/>
      <c r="Y391" s="973"/>
      <c r="Z391" s="973"/>
      <c r="AA391" s="973"/>
      <c r="AB391" s="956"/>
    </row>
    <row r="392" spans="1:28" ht="20.149999999999999" customHeight="1">
      <c r="A392" s="972" t="s">
        <v>275</v>
      </c>
      <c r="B392" s="973" t="s">
        <v>2883</v>
      </c>
      <c r="C392" s="973"/>
      <c r="D392" s="973"/>
      <c r="E392" s="973"/>
      <c r="F392" s="973"/>
      <c r="G392" s="973"/>
      <c r="H392" s="973"/>
      <c r="I392" s="973"/>
      <c r="J392" s="1672" t="str">
        <f>項目一覧②!$F$59</f>
        <v/>
      </c>
      <c r="K392" s="1672"/>
      <c r="L392" s="1672"/>
      <c r="M392" s="1672"/>
      <c r="N392" s="1672"/>
      <c r="O392" s="984" t="s">
        <v>291</v>
      </c>
      <c r="P392" s="973"/>
      <c r="Q392" s="973"/>
      <c r="R392" s="973"/>
      <c r="S392" s="973"/>
      <c r="T392" s="973"/>
      <c r="U392" s="973"/>
      <c r="V392" s="973"/>
      <c r="W392" s="973"/>
      <c r="X392" s="973"/>
      <c r="Y392" s="973"/>
      <c r="Z392" s="973"/>
      <c r="AA392" s="973"/>
      <c r="AB392" s="956"/>
    </row>
    <row r="393" spans="1:28" ht="20.149999999999999" customHeight="1">
      <c r="A393" s="972" t="s">
        <v>275</v>
      </c>
      <c r="B393" s="973" t="s">
        <v>2884</v>
      </c>
      <c r="C393" s="973"/>
      <c r="D393" s="973"/>
      <c r="E393" s="973"/>
      <c r="F393" s="973"/>
      <c r="G393" s="973"/>
      <c r="H393" s="973"/>
      <c r="I393" s="973"/>
      <c r="J393" s="973"/>
      <c r="K393" s="973"/>
      <c r="L393" s="1678" t="str">
        <f>項目一覧②!$F$60</f>
        <v/>
      </c>
      <c r="M393" s="1678"/>
      <c r="N393" s="1678"/>
      <c r="O393" s="1678"/>
      <c r="P393" s="1678"/>
      <c r="Q393" s="1678"/>
      <c r="R393" s="973"/>
      <c r="S393" s="973"/>
      <c r="T393" s="973"/>
      <c r="U393" s="973"/>
      <c r="V393" s="973"/>
      <c r="W393" s="973"/>
      <c r="X393" s="973"/>
      <c r="Y393" s="973"/>
      <c r="Z393" s="973"/>
      <c r="AA393" s="973"/>
      <c r="AB393" s="956"/>
    </row>
    <row r="394" spans="1:28" ht="16" customHeight="1">
      <c r="A394" s="959" t="s">
        <v>275</v>
      </c>
      <c r="B394" s="937" t="s">
        <v>2885</v>
      </c>
      <c r="C394" s="937"/>
      <c r="D394" s="937"/>
      <c r="E394" s="937"/>
      <c r="F394" s="937"/>
      <c r="G394" s="937"/>
      <c r="H394" s="937"/>
      <c r="I394" s="1664" t="str">
        <f>項目一覧②!$F$61</f>
        <v/>
      </c>
      <c r="J394" s="1664"/>
      <c r="K394" s="1664"/>
      <c r="L394" s="1664"/>
      <c r="M394" s="1664"/>
      <c r="N394" s="1664"/>
      <c r="O394" s="1664"/>
      <c r="P394" s="1664"/>
      <c r="Q394" s="1664"/>
      <c r="R394" s="1664"/>
      <c r="S394" s="1664"/>
      <c r="T394" s="1664"/>
      <c r="U394" s="1664"/>
      <c r="V394" s="1664"/>
      <c r="W394" s="1664"/>
      <c r="X394" s="1664"/>
      <c r="Y394" s="1664"/>
      <c r="Z394" s="1664"/>
      <c r="AA394" s="1664"/>
    </row>
    <row r="395" spans="1:28" ht="16" customHeight="1">
      <c r="A395" s="974"/>
      <c r="B395" s="974"/>
      <c r="C395" s="974"/>
      <c r="D395" s="974"/>
      <c r="E395" s="974"/>
      <c r="F395" s="974"/>
      <c r="G395" s="974"/>
      <c r="H395" s="974"/>
      <c r="I395" s="1679"/>
      <c r="J395" s="1679"/>
      <c r="K395" s="1679"/>
      <c r="L395" s="1679"/>
      <c r="M395" s="1679"/>
      <c r="N395" s="1679"/>
      <c r="O395" s="1679"/>
      <c r="P395" s="1679"/>
      <c r="Q395" s="1679"/>
      <c r="R395" s="1679"/>
      <c r="S395" s="1679"/>
      <c r="T395" s="1679"/>
      <c r="U395" s="1679"/>
      <c r="V395" s="1679"/>
      <c r="W395" s="1679"/>
      <c r="X395" s="1679"/>
      <c r="Y395" s="1679"/>
      <c r="Z395" s="1679"/>
      <c r="AA395" s="1679"/>
      <c r="AB395" s="956"/>
    </row>
    <row r="396" spans="1:28" ht="16" customHeight="1">
      <c r="A396" s="965" t="s">
        <v>275</v>
      </c>
      <c r="B396" s="937" t="s">
        <v>2886</v>
      </c>
      <c r="C396" s="966"/>
      <c r="D396" s="966"/>
      <c r="E396" s="966"/>
      <c r="F396" s="1944" t="str">
        <f>項目一覧②!$F$62</f>
        <v/>
      </c>
      <c r="G396" s="1944"/>
      <c r="H396" s="1944"/>
      <c r="I396" s="1944"/>
      <c r="J396" s="1944"/>
      <c r="K396" s="1944"/>
      <c r="L396" s="1944"/>
      <c r="M396" s="1944"/>
      <c r="N396" s="1944"/>
      <c r="O396" s="1944"/>
      <c r="P396" s="1944"/>
      <c r="Q396" s="1944"/>
      <c r="R396" s="1944"/>
      <c r="S396" s="1944"/>
      <c r="T396" s="1944"/>
      <c r="U396" s="1944"/>
      <c r="V396" s="1944"/>
      <c r="W396" s="1944"/>
      <c r="X396" s="1944"/>
      <c r="Y396" s="1944"/>
      <c r="Z396" s="1944"/>
      <c r="AA396" s="1944"/>
    </row>
    <row r="397" spans="1:28" ht="16" customHeight="1">
      <c r="A397" s="935"/>
      <c r="B397" s="935"/>
      <c r="C397" s="935"/>
      <c r="D397" s="935"/>
      <c r="E397" s="935"/>
      <c r="F397" s="1665"/>
      <c r="G397" s="1665"/>
      <c r="H397" s="1665"/>
      <c r="I397" s="1665"/>
      <c r="J397" s="1665"/>
      <c r="K397" s="1665"/>
      <c r="L397" s="1665"/>
      <c r="M397" s="1665"/>
      <c r="N397" s="1665"/>
      <c r="O397" s="1665"/>
      <c r="P397" s="1665"/>
      <c r="Q397" s="1665"/>
      <c r="R397" s="1665"/>
      <c r="S397" s="1665"/>
      <c r="T397" s="1665"/>
      <c r="U397" s="1665"/>
      <c r="V397" s="1665"/>
      <c r="W397" s="1665"/>
      <c r="X397" s="1665"/>
      <c r="Y397" s="1665"/>
      <c r="Z397" s="1665"/>
      <c r="AA397" s="1665"/>
      <c r="AB397" s="956"/>
    </row>
    <row r="398" spans="1:28" ht="16" customHeight="1">
      <c r="A398" s="906"/>
      <c r="B398" s="906"/>
      <c r="C398" s="906"/>
      <c r="D398" s="906"/>
      <c r="E398" s="906"/>
      <c r="F398" s="909"/>
      <c r="G398" s="909"/>
      <c r="H398" s="909"/>
      <c r="I398" s="909"/>
      <c r="J398" s="909"/>
      <c r="K398" s="909"/>
      <c r="L398" s="909"/>
      <c r="M398" s="909"/>
      <c r="N398" s="909"/>
      <c r="O398" s="909"/>
      <c r="P398" s="909"/>
      <c r="Q398" s="909"/>
      <c r="R398" s="909"/>
      <c r="S398" s="909"/>
      <c r="T398" s="909"/>
      <c r="U398" s="909"/>
      <c r="V398" s="909"/>
      <c r="W398" s="909"/>
      <c r="X398" s="909"/>
      <c r="Y398" s="909"/>
      <c r="Z398" s="909"/>
      <c r="AA398" s="909"/>
    </row>
    <row r="399" spans="1:28" ht="16" customHeight="1">
      <c r="A399" s="1669" t="s">
        <v>277</v>
      </c>
      <c r="B399" s="1669"/>
      <c r="C399" s="1669"/>
      <c r="D399" s="1669"/>
      <c r="E399" s="1669"/>
      <c r="F399" s="1669"/>
      <c r="G399" s="1669"/>
      <c r="H399" s="1669"/>
      <c r="I399" s="1669"/>
      <c r="J399" s="1669"/>
      <c r="K399" s="1669"/>
      <c r="L399" s="1669"/>
      <c r="M399" s="1669"/>
      <c r="N399" s="1669"/>
      <c r="O399" s="1669"/>
      <c r="P399" s="1669"/>
      <c r="Q399" s="1669"/>
      <c r="R399" s="1669"/>
      <c r="S399" s="1669"/>
      <c r="T399" s="1669"/>
      <c r="U399" s="1669"/>
      <c r="V399" s="1669"/>
      <c r="W399" s="1669"/>
      <c r="X399" s="1669"/>
      <c r="Y399" s="1669"/>
      <c r="Z399" s="1669"/>
      <c r="AA399" s="1669"/>
    </row>
    <row r="400" spans="1:28" ht="16" customHeight="1">
      <c r="A400" s="935"/>
      <c r="B400" s="935" t="s">
        <v>276</v>
      </c>
      <c r="C400" s="935"/>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row>
    <row r="401" spans="1:28" ht="18" customHeight="1">
      <c r="A401" s="972" t="s">
        <v>275</v>
      </c>
      <c r="B401" s="973" t="s">
        <v>132</v>
      </c>
      <c r="C401" s="973"/>
      <c r="D401" s="973"/>
      <c r="E401" s="973"/>
      <c r="F401" s="973"/>
      <c r="G401" s="922"/>
      <c r="H401" s="973"/>
      <c r="I401" s="973"/>
      <c r="J401" s="973"/>
      <c r="K401" s="973"/>
      <c r="L401" s="1685">
        <f>項目一覧②!$F$63</f>
        <v>1</v>
      </c>
      <c r="M401" s="1685"/>
      <c r="N401" s="973"/>
      <c r="O401" s="973"/>
      <c r="P401" s="973"/>
      <c r="Q401" s="973"/>
      <c r="R401" s="973"/>
      <c r="S401" s="973"/>
      <c r="T401" s="973"/>
      <c r="U401" s="973"/>
      <c r="V401" s="973"/>
      <c r="W401" s="973"/>
      <c r="X401" s="973"/>
      <c r="Y401" s="973"/>
      <c r="Z401" s="973"/>
      <c r="AA401" s="973"/>
    </row>
    <row r="402" spans="1:28" ht="18" customHeight="1">
      <c r="A402" s="972" t="s">
        <v>275</v>
      </c>
      <c r="B402" s="973" t="s">
        <v>274</v>
      </c>
      <c r="C402" s="973"/>
      <c r="D402" s="973"/>
      <c r="E402" s="973"/>
      <c r="F402" s="973"/>
      <c r="G402" s="903"/>
      <c r="H402" s="903"/>
      <c r="I402" s="973"/>
      <c r="J402" s="973"/>
      <c r="K402" s="1685" t="str">
        <f>項目一覧②!$F$64</f>
        <v/>
      </c>
      <c r="L402" s="1685"/>
      <c r="M402" s="1685"/>
      <c r="N402" s="984" t="s">
        <v>273</v>
      </c>
      <c r="O402" s="973"/>
      <c r="P402" s="973"/>
      <c r="Q402" s="973"/>
      <c r="R402" s="973"/>
      <c r="S402" s="973"/>
      <c r="T402" s="973"/>
      <c r="U402" s="973"/>
      <c r="V402" s="973"/>
      <c r="W402" s="973"/>
      <c r="X402" s="973"/>
      <c r="Y402" s="973"/>
      <c r="Z402" s="973"/>
      <c r="AA402" s="973"/>
    </row>
    <row r="403" spans="1:28" ht="18" customHeight="1">
      <c r="A403" s="972" t="s">
        <v>269</v>
      </c>
      <c r="B403" s="973" t="s">
        <v>272</v>
      </c>
      <c r="C403" s="973"/>
      <c r="D403" s="973"/>
      <c r="E403" s="973"/>
      <c r="F403" s="973"/>
      <c r="G403" s="973"/>
      <c r="H403" s="973"/>
      <c r="I403" s="973"/>
      <c r="J403" s="1672" t="str">
        <f>項目一覧②!$F$65</f>
        <v/>
      </c>
      <c r="K403" s="1672"/>
      <c r="L403" s="1672"/>
      <c r="M403" s="1672"/>
      <c r="N403" s="999" t="s">
        <v>267</v>
      </c>
      <c r="O403" s="973"/>
      <c r="P403" s="973"/>
      <c r="Q403" s="973"/>
      <c r="R403" s="973"/>
      <c r="S403" s="973"/>
      <c r="T403" s="973"/>
      <c r="U403" s="973"/>
      <c r="V403" s="973"/>
      <c r="W403" s="973"/>
      <c r="X403" s="973"/>
      <c r="Y403" s="973"/>
      <c r="Z403" s="973"/>
      <c r="AA403" s="973"/>
    </row>
    <row r="404" spans="1:28" ht="18" customHeight="1">
      <c r="A404" s="972" t="s">
        <v>269</v>
      </c>
      <c r="B404" s="973" t="s">
        <v>271</v>
      </c>
      <c r="C404" s="973"/>
      <c r="D404" s="973"/>
      <c r="E404" s="973"/>
      <c r="F404" s="973"/>
      <c r="G404" s="973"/>
      <c r="H404" s="973"/>
      <c r="I404" s="973"/>
      <c r="J404" s="1672" t="str">
        <f>項目一覧②!$F$66</f>
        <v/>
      </c>
      <c r="K404" s="1672"/>
      <c r="L404" s="1672"/>
      <c r="M404" s="1672"/>
      <c r="N404" s="1000" t="s">
        <v>267</v>
      </c>
      <c r="O404" s="973"/>
      <c r="P404" s="973"/>
      <c r="Q404" s="973"/>
      <c r="R404" s="973"/>
      <c r="S404" s="973"/>
      <c r="T404" s="973"/>
      <c r="U404" s="973"/>
      <c r="V404" s="973"/>
      <c r="W404" s="973"/>
      <c r="X404" s="973"/>
      <c r="Y404" s="973"/>
      <c r="Z404" s="973"/>
      <c r="AA404" s="973"/>
    </row>
    <row r="405" spans="1:28" ht="18" customHeight="1">
      <c r="A405" s="972" t="s">
        <v>269</v>
      </c>
      <c r="B405" s="973" t="s">
        <v>270</v>
      </c>
      <c r="C405" s="973"/>
      <c r="D405" s="973"/>
      <c r="E405" s="973"/>
      <c r="F405" s="973"/>
      <c r="G405" s="973"/>
      <c r="H405" s="973"/>
      <c r="I405" s="973"/>
      <c r="J405" s="1672" t="str">
        <f>項目一覧②!$F$67</f>
        <v/>
      </c>
      <c r="K405" s="1672"/>
      <c r="L405" s="1672"/>
      <c r="M405" s="1672"/>
      <c r="N405" s="999" t="s">
        <v>267</v>
      </c>
      <c r="O405" s="973"/>
      <c r="P405" s="973"/>
      <c r="Q405" s="973"/>
      <c r="R405" s="973"/>
      <c r="S405" s="973"/>
      <c r="T405" s="973"/>
      <c r="U405" s="973"/>
      <c r="V405" s="973"/>
      <c r="W405" s="973"/>
      <c r="X405" s="973"/>
      <c r="Y405" s="973"/>
      <c r="Z405" s="973"/>
      <c r="AA405" s="973"/>
    </row>
    <row r="406" spans="1:28" ht="16" customHeight="1">
      <c r="A406" s="959" t="s">
        <v>269</v>
      </c>
      <c r="B406" s="937" t="s">
        <v>268</v>
      </c>
      <c r="C406" s="937"/>
      <c r="D406" s="937"/>
      <c r="E406" s="937"/>
      <c r="F406" s="937"/>
      <c r="G406" s="937"/>
      <c r="H406" s="937"/>
      <c r="I406" s="937"/>
      <c r="O406" s="937"/>
      <c r="P406" s="937"/>
      <c r="Q406" s="937"/>
      <c r="R406" s="937"/>
      <c r="S406" s="937"/>
      <c r="T406" s="937"/>
      <c r="U406" s="937"/>
      <c r="V406" s="937"/>
      <c r="W406" s="937"/>
      <c r="X406" s="937"/>
      <c r="Y406" s="937"/>
      <c r="Z406" s="937"/>
      <c r="AA406" s="937"/>
    </row>
    <row r="407" spans="1:28" ht="16" customHeight="1">
      <c r="A407" s="936"/>
      <c r="B407" s="906"/>
      <c r="C407" s="906" t="s">
        <v>2269</v>
      </c>
      <c r="D407" s="906" t="s">
        <v>2270</v>
      </c>
      <c r="E407" s="906"/>
      <c r="F407" s="906"/>
      <c r="G407" s="906"/>
      <c r="H407" s="906"/>
      <c r="I407" s="906"/>
      <c r="J407" s="1670" t="str">
        <f>項目一覧②!$F$68</f>
        <v/>
      </c>
      <c r="K407" s="1670"/>
      <c r="L407" s="1670"/>
      <c r="M407" s="1670"/>
      <c r="N407" s="1000" t="s">
        <v>267</v>
      </c>
      <c r="O407" s="906"/>
      <c r="P407" s="906"/>
      <c r="Q407" s="906"/>
      <c r="R407" s="906"/>
      <c r="S407" s="906"/>
      <c r="T407" s="906"/>
      <c r="U407" s="906"/>
      <c r="V407" s="906"/>
      <c r="W407" s="906"/>
      <c r="X407" s="906"/>
      <c r="Y407" s="906"/>
      <c r="Z407" s="906"/>
      <c r="AA407" s="906"/>
    </row>
    <row r="408" spans="1:28" ht="16" customHeight="1">
      <c r="A408" s="936"/>
      <c r="B408" s="906"/>
      <c r="C408" s="906" t="s">
        <v>2271</v>
      </c>
      <c r="D408" s="906" t="s">
        <v>2272</v>
      </c>
      <c r="E408" s="906"/>
      <c r="F408" s="906"/>
      <c r="G408" s="906"/>
      <c r="H408" s="906"/>
      <c r="I408" s="906"/>
      <c r="J408" s="1001"/>
      <c r="K408" s="1001"/>
      <c r="L408" s="1001"/>
      <c r="M408" s="1001"/>
      <c r="N408" s="1000"/>
      <c r="O408" s="1000"/>
      <c r="P408" s="906"/>
      <c r="Q408" s="936" t="str">
        <f>IF(項目一覧②!$G$69=TRUE,"■","□")</f>
        <v>□</v>
      </c>
      <c r="R408" s="906" t="s">
        <v>266</v>
      </c>
      <c r="S408" s="906"/>
      <c r="T408" s="936" t="str">
        <f>IF(項目一覧②!$H$69=TRUE,"■","□")</f>
        <v>□</v>
      </c>
      <c r="U408" s="906" t="s">
        <v>265</v>
      </c>
      <c r="V408" s="906"/>
      <c r="W408" s="906"/>
      <c r="X408" s="906"/>
      <c r="Y408" s="906"/>
      <c r="Z408" s="906"/>
      <c r="AA408" s="906"/>
      <c r="AB408" s="903"/>
    </row>
    <row r="409" spans="1:28" ht="17.149999999999999" customHeight="1">
      <c r="A409" s="959" t="s">
        <v>275</v>
      </c>
      <c r="B409" s="937" t="s">
        <v>264</v>
      </c>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row>
    <row r="410" spans="1:28" ht="17.149999999999999" customHeight="1">
      <c r="A410" s="906"/>
      <c r="B410" s="906"/>
      <c r="C410" s="906"/>
      <c r="D410" s="1669" t="s">
        <v>263</v>
      </c>
      <c r="E410" s="1669"/>
      <c r="F410" s="1669"/>
      <c r="G410" s="1669"/>
      <c r="H410" s="975"/>
      <c r="I410" s="1669" t="s">
        <v>262</v>
      </c>
      <c r="J410" s="1669"/>
      <c r="K410" s="1669"/>
      <c r="L410" s="1669"/>
      <c r="M410" s="1669"/>
      <c r="N410" s="1669"/>
      <c r="O410" s="1669"/>
      <c r="P410" s="1669"/>
      <c r="Q410" s="1669"/>
      <c r="R410" s="1669"/>
      <c r="S410" s="1669"/>
      <c r="T410" s="1669"/>
      <c r="U410" s="1669"/>
      <c r="V410" s="975"/>
      <c r="W410" s="975" t="s">
        <v>279</v>
      </c>
      <c r="X410" s="1669" t="s">
        <v>289</v>
      </c>
      <c r="Y410" s="1669"/>
      <c r="Z410" s="1669"/>
      <c r="AA410" s="906" t="s">
        <v>288</v>
      </c>
    </row>
    <row r="411" spans="1:28" ht="17.149999999999999" customHeight="1">
      <c r="A411" s="906"/>
      <c r="B411" s="906" t="s">
        <v>260</v>
      </c>
      <c r="C411" s="906"/>
      <c r="D411" s="975" t="s">
        <v>198</v>
      </c>
      <c r="E411" s="1667" t="str">
        <f>項目一覧②!$F$70</f>
        <v/>
      </c>
      <c r="F411" s="1667"/>
      <c r="G411" s="960" t="s">
        <v>254</v>
      </c>
      <c r="H411" s="938" t="str">
        <f>項目一覧②!$F$76</f>
        <v/>
      </c>
      <c r="J411" s="1318"/>
      <c r="K411" s="1318"/>
      <c r="L411" s="903"/>
      <c r="M411" s="906"/>
      <c r="N411" s="906"/>
      <c r="O411" s="906"/>
      <c r="P411" s="906"/>
      <c r="Q411" s="906"/>
      <c r="R411" s="903"/>
      <c r="S411" s="903"/>
      <c r="T411" s="903"/>
      <c r="U411" s="903"/>
      <c r="V411" s="975"/>
      <c r="W411" s="975" t="s">
        <v>279</v>
      </c>
      <c r="X411" s="1668" t="str">
        <f>項目一覧②!$F$82</f>
        <v/>
      </c>
      <c r="Y411" s="1668"/>
      <c r="Z411" s="1668"/>
      <c r="AA411" s="906" t="s">
        <v>252</v>
      </c>
    </row>
    <row r="412" spans="1:28" ht="17.149999999999999" customHeight="1">
      <c r="A412" s="906"/>
      <c r="B412" s="906" t="s">
        <v>286</v>
      </c>
      <c r="C412" s="906"/>
      <c r="D412" s="975" t="s">
        <v>198</v>
      </c>
      <c r="E412" s="1667" t="str">
        <f>項目一覧②!$F$71</f>
        <v/>
      </c>
      <c r="F412" s="1667"/>
      <c r="G412" s="960" t="s">
        <v>254</v>
      </c>
      <c r="H412" s="938" t="str">
        <f>項目一覧②!$F$77</f>
        <v/>
      </c>
      <c r="J412" s="906"/>
      <c r="K412" s="906"/>
      <c r="L412" s="903"/>
      <c r="M412" s="906"/>
      <c r="N412" s="906"/>
      <c r="O412" s="906"/>
      <c r="P412" s="906"/>
      <c r="Q412" s="906"/>
      <c r="R412" s="903"/>
      <c r="S412" s="903"/>
      <c r="T412" s="903"/>
      <c r="U412" s="903"/>
      <c r="V412" s="975"/>
      <c r="W412" s="975" t="s">
        <v>279</v>
      </c>
      <c r="X412" s="1668" t="str">
        <f>項目一覧②!$F$83</f>
        <v/>
      </c>
      <c r="Y412" s="1668"/>
      <c r="Z412" s="1668"/>
      <c r="AA412" s="906" t="s">
        <v>252</v>
      </c>
    </row>
    <row r="413" spans="1:28" ht="17.149999999999999" customHeight="1">
      <c r="A413" s="906"/>
      <c r="B413" s="906" t="s">
        <v>258</v>
      </c>
      <c r="C413" s="906"/>
      <c r="D413" s="975" t="s">
        <v>198</v>
      </c>
      <c r="E413" s="1667" t="str">
        <f>項目一覧②!$F$72</f>
        <v/>
      </c>
      <c r="F413" s="1667"/>
      <c r="G413" s="960" t="s">
        <v>254</v>
      </c>
      <c r="H413" s="938" t="str">
        <f>項目一覧②!$F$78</f>
        <v/>
      </c>
      <c r="J413" s="906"/>
      <c r="K413" s="906"/>
      <c r="L413" s="903"/>
      <c r="M413" s="906"/>
      <c r="N413" s="906"/>
      <c r="O413" s="906"/>
      <c r="P413" s="906"/>
      <c r="Q413" s="906"/>
      <c r="R413" s="903"/>
      <c r="S413" s="903"/>
      <c r="T413" s="903"/>
      <c r="U413" s="903"/>
      <c r="V413" s="975"/>
      <c r="W413" s="975" t="s">
        <v>279</v>
      </c>
      <c r="X413" s="1668" t="str">
        <f>項目一覧②!$F$84</f>
        <v/>
      </c>
      <c r="Y413" s="1668"/>
      <c r="Z413" s="1668"/>
      <c r="AA413" s="906" t="s">
        <v>252</v>
      </c>
    </row>
    <row r="414" spans="1:28" ht="17.149999999999999" customHeight="1">
      <c r="A414" s="906"/>
      <c r="B414" s="906" t="s">
        <v>257</v>
      </c>
      <c r="C414" s="906"/>
      <c r="D414" s="975" t="s">
        <v>198</v>
      </c>
      <c r="E414" s="1667" t="str">
        <f>項目一覧②!$F$73</f>
        <v/>
      </c>
      <c r="F414" s="1667"/>
      <c r="G414" s="960" t="s">
        <v>254</v>
      </c>
      <c r="H414" s="938" t="str">
        <f>項目一覧②!$F$79</f>
        <v/>
      </c>
      <c r="J414" s="906"/>
      <c r="K414" s="906"/>
      <c r="L414" s="903"/>
      <c r="M414" s="906"/>
      <c r="N414" s="906"/>
      <c r="O414" s="906"/>
      <c r="P414" s="906"/>
      <c r="Q414" s="906"/>
      <c r="R414" s="903"/>
      <c r="S414" s="903"/>
      <c r="T414" s="903"/>
      <c r="U414" s="903"/>
      <c r="V414" s="975"/>
      <c r="W414" s="975" t="s">
        <v>279</v>
      </c>
      <c r="X414" s="1668" t="str">
        <f>項目一覧②!$F$85</f>
        <v/>
      </c>
      <c r="Y414" s="1668"/>
      <c r="Z414" s="1668"/>
      <c r="AA414" s="906" t="s">
        <v>252</v>
      </c>
    </row>
    <row r="415" spans="1:28" ht="17.149999999999999" customHeight="1">
      <c r="A415" s="906"/>
      <c r="B415" s="906" t="s">
        <v>256</v>
      </c>
      <c r="C415" s="906"/>
      <c r="D415" s="975" t="s">
        <v>198</v>
      </c>
      <c r="E415" s="1667" t="str">
        <f>項目一覧②!$F$74</f>
        <v/>
      </c>
      <c r="F415" s="1667"/>
      <c r="G415" s="960" t="s">
        <v>254</v>
      </c>
      <c r="H415" s="938" t="str">
        <f>項目一覧②!$F$80</f>
        <v/>
      </c>
      <c r="J415" s="906"/>
      <c r="K415" s="906"/>
      <c r="L415" s="903"/>
      <c r="M415" s="906"/>
      <c r="N415" s="906"/>
      <c r="O415" s="906"/>
      <c r="P415" s="906"/>
      <c r="Q415" s="906"/>
      <c r="R415" s="903"/>
      <c r="S415" s="903"/>
      <c r="T415" s="903"/>
      <c r="U415" s="903"/>
      <c r="V415" s="975"/>
      <c r="W415" s="975" t="s">
        <v>279</v>
      </c>
      <c r="X415" s="1668" t="str">
        <f>項目一覧②!$F$86</f>
        <v/>
      </c>
      <c r="Y415" s="1668"/>
      <c r="Z415" s="1668"/>
      <c r="AA415" s="906" t="s">
        <v>252</v>
      </c>
    </row>
    <row r="416" spans="1:28" ht="17.149999999999999" customHeight="1">
      <c r="A416" s="935"/>
      <c r="B416" s="935" t="s">
        <v>255</v>
      </c>
      <c r="C416" s="935"/>
      <c r="D416" s="975" t="s">
        <v>198</v>
      </c>
      <c r="E416" s="1667" t="str">
        <f>項目一覧②!$F$75</f>
        <v/>
      </c>
      <c r="F416" s="1667"/>
      <c r="G416" s="960" t="s">
        <v>254</v>
      </c>
      <c r="H416" s="938" t="str">
        <f>項目一覧②!$F$81</f>
        <v/>
      </c>
      <c r="J416" s="935"/>
      <c r="K416" s="935"/>
      <c r="L416" s="903"/>
      <c r="M416" s="935"/>
      <c r="N416" s="935"/>
      <c r="O416" s="935"/>
      <c r="P416" s="935"/>
      <c r="Q416" s="935"/>
      <c r="R416" s="903"/>
      <c r="S416" s="903"/>
      <c r="T416" s="903"/>
      <c r="U416" s="903"/>
      <c r="V416" s="975"/>
      <c r="W416" s="975" t="s">
        <v>279</v>
      </c>
      <c r="X416" s="1671" t="str">
        <f>項目一覧②!$F$87</f>
        <v/>
      </c>
      <c r="Y416" s="1671"/>
      <c r="Z416" s="1671"/>
      <c r="AA416" s="906" t="s">
        <v>252</v>
      </c>
    </row>
    <row r="417" spans="1:27" ht="17.149999999999999" customHeight="1">
      <c r="A417" s="959" t="s">
        <v>275</v>
      </c>
      <c r="B417" s="937" t="s">
        <v>251</v>
      </c>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row>
    <row r="418" spans="1:27" ht="17.149999999999999" customHeight="1">
      <c r="A418" s="936"/>
      <c r="B418" s="906"/>
      <c r="C418" s="906"/>
      <c r="D418" s="906"/>
      <c r="E418" s="906"/>
      <c r="F418" s="1675" t="str">
        <f>項目一覧②!$F$88</f>
        <v/>
      </c>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row>
    <row r="419" spans="1:27" ht="17.149999999999999" customHeight="1">
      <c r="A419" s="935"/>
      <c r="B419" s="935"/>
      <c r="C419" s="935"/>
      <c r="D419" s="935"/>
      <c r="E419" s="935"/>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row>
    <row r="420" spans="1:27" ht="17.149999999999999" customHeight="1">
      <c r="A420" s="936" t="s">
        <v>275</v>
      </c>
      <c r="B420" s="906" t="s">
        <v>250</v>
      </c>
      <c r="C420" s="906"/>
      <c r="D420" s="906"/>
      <c r="E420" s="906"/>
      <c r="F420" s="906"/>
      <c r="G420" s="906"/>
      <c r="H420" s="906"/>
      <c r="I420" s="906"/>
      <c r="J420" s="906"/>
      <c r="K420" s="906"/>
      <c r="L420" s="906"/>
      <c r="M420" s="906"/>
      <c r="N420" s="906"/>
      <c r="O420" s="906"/>
      <c r="P420" s="906"/>
      <c r="Q420" s="906"/>
      <c r="R420" s="906"/>
      <c r="S420" s="906"/>
      <c r="T420" s="906"/>
      <c r="U420" s="906"/>
      <c r="V420" s="906"/>
      <c r="W420" s="906"/>
      <c r="X420" s="906"/>
      <c r="Y420" s="906"/>
      <c r="Z420" s="906"/>
      <c r="AA420" s="906"/>
    </row>
    <row r="421" spans="1:27" ht="17.149999999999999" customHeight="1">
      <c r="A421" s="906"/>
      <c r="B421" s="906"/>
      <c r="C421" s="906"/>
      <c r="D421" s="906"/>
      <c r="E421" s="906"/>
      <c r="F421" s="1675" t="str">
        <f>項目一覧②!$F$89</f>
        <v/>
      </c>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row>
    <row r="422" spans="1:27" ht="17.149999999999999" customHeight="1">
      <c r="A422" s="935"/>
      <c r="B422" s="935"/>
      <c r="C422" s="935"/>
      <c r="D422" s="935"/>
      <c r="E422" s="935"/>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row>
    <row r="423" spans="1:27" ht="16" customHeight="1">
      <c r="A423" s="906"/>
      <c r="B423" s="906"/>
      <c r="C423" s="906"/>
      <c r="D423" s="906"/>
      <c r="E423" s="906"/>
      <c r="F423" s="906"/>
      <c r="G423" s="906"/>
      <c r="H423" s="906"/>
      <c r="I423" s="906"/>
      <c r="J423" s="906"/>
      <c r="K423" s="906"/>
      <c r="L423" s="906"/>
      <c r="M423" s="906"/>
      <c r="N423" s="906"/>
      <c r="O423" s="906"/>
      <c r="P423" s="906"/>
      <c r="Q423" s="906"/>
      <c r="R423" s="906"/>
      <c r="S423" s="906"/>
      <c r="T423" s="906"/>
      <c r="U423" s="906"/>
      <c r="V423" s="906"/>
      <c r="W423" s="906"/>
      <c r="X423" s="906"/>
      <c r="Y423" s="906"/>
      <c r="Z423" s="906"/>
      <c r="AA423" s="906"/>
    </row>
    <row r="424" spans="1:27" ht="16" customHeight="1">
      <c r="A424" s="1669" t="s">
        <v>277</v>
      </c>
      <c r="B424" s="1669"/>
      <c r="C424" s="1669"/>
      <c r="D424" s="1669"/>
      <c r="E424" s="1669"/>
      <c r="F424" s="1669"/>
      <c r="G424" s="1669"/>
      <c r="H424" s="1669"/>
      <c r="I424" s="1669"/>
      <c r="J424" s="1669"/>
      <c r="K424" s="1669"/>
      <c r="L424" s="1669"/>
      <c r="M424" s="1669"/>
      <c r="N424" s="1669"/>
      <c r="O424" s="1669"/>
      <c r="P424" s="1669"/>
      <c r="Q424" s="1669"/>
      <c r="R424" s="1669"/>
      <c r="S424" s="1669"/>
      <c r="T424" s="1669"/>
      <c r="U424" s="1669"/>
      <c r="V424" s="1669"/>
      <c r="W424" s="1669"/>
      <c r="X424" s="1669"/>
      <c r="Y424" s="1669"/>
      <c r="Z424" s="1669"/>
      <c r="AA424" s="1669"/>
    </row>
    <row r="425" spans="1:27" ht="16" customHeight="1">
      <c r="A425" s="935"/>
      <c r="B425" s="935" t="s">
        <v>276</v>
      </c>
      <c r="C425" s="935"/>
      <c r="D425" s="935"/>
      <c r="E425" s="935"/>
      <c r="F425" s="935"/>
      <c r="G425" s="935"/>
      <c r="H425" s="935"/>
      <c r="I425" s="935"/>
      <c r="J425" s="935"/>
      <c r="K425" s="935"/>
      <c r="L425" s="935"/>
      <c r="M425" s="935"/>
      <c r="N425" s="935"/>
      <c r="O425" s="935"/>
      <c r="P425" s="935"/>
      <c r="Q425" s="935"/>
      <c r="R425" s="935"/>
      <c r="S425" s="935"/>
      <c r="T425" s="935"/>
      <c r="U425" s="935"/>
      <c r="V425" s="935"/>
      <c r="W425" s="935"/>
      <c r="X425" s="935"/>
      <c r="Y425" s="935"/>
      <c r="Z425" s="935"/>
      <c r="AA425" s="935"/>
    </row>
    <row r="426" spans="1:27" ht="18" customHeight="1">
      <c r="A426" s="972" t="s">
        <v>275</v>
      </c>
      <c r="B426" s="973" t="s">
        <v>132</v>
      </c>
      <c r="C426" s="973"/>
      <c r="D426" s="973"/>
      <c r="E426" s="973"/>
      <c r="F426" s="973"/>
      <c r="G426" s="922"/>
      <c r="H426" s="973"/>
      <c r="I426" s="973"/>
      <c r="J426" s="973"/>
      <c r="K426" s="973"/>
      <c r="L426" s="1685">
        <f>項目一覧②!$F$90</f>
        <v>1</v>
      </c>
      <c r="M426" s="1685"/>
      <c r="N426" s="973"/>
      <c r="O426" s="973"/>
      <c r="P426" s="973"/>
      <c r="Q426" s="973"/>
      <c r="R426" s="973"/>
      <c r="S426" s="973"/>
      <c r="T426" s="973"/>
      <c r="U426" s="973"/>
      <c r="V426" s="973"/>
      <c r="W426" s="973"/>
      <c r="X426" s="973"/>
      <c r="Y426" s="973"/>
      <c r="Z426" s="973"/>
      <c r="AA426" s="973"/>
    </row>
    <row r="427" spans="1:27" ht="18" customHeight="1">
      <c r="A427" s="972" t="s">
        <v>275</v>
      </c>
      <c r="B427" s="973" t="s">
        <v>274</v>
      </c>
      <c r="C427" s="973"/>
      <c r="D427" s="973"/>
      <c r="E427" s="973"/>
      <c r="F427" s="973"/>
      <c r="G427" s="903"/>
      <c r="H427" s="903"/>
      <c r="I427" s="973"/>
      <c r="J427" s="973"/>
      <c r="K427" s="1663" t="str">
        <f>項目一覧②!$F$91</f>
        <v/>
      </c>
      <c r="L427" s="1663"/>
      <c r="M427" s="1663"/>
      <c r="N427" s="984" t="s">
        <v>273</v>
      </c>
      <c r="O427" s="973"/>
      <c r="P427" s="973"/>
      <c r="Q427" s="973"/>
      <c r="R427" s="973"/>
      <c r="S427" s="973"/>
      <c r="T427" s="973"/>
      <c r="U427" s="973"/>
      <c r="V427" s="973"/>
      <c r="W427" s="973"/>
      <c r="X427" s="973"/>
      <c r="Y427" s="973"/>
      <c r="Z427" s="973"/>
      <c r="AA427" s="973"/>
    </row>
    <row r="428" spans="1:27" ht="18" customHeight="1">
      <c r="A428" s="972" t="s">
        <v>269</v>
      </c>
      <c r="B428" s="973" t="s">
        <v>272</v>
      </c>
      <c r="C428" s="973"/>
      <c r="D428" s="973"/>
      <c r="E428" s="973"/>
      <c r="F428" s="973"/>
      <c r="G428" s="973"/>
      <c r="H428" s="973"/>
      <c r="I428" s="973"/>
      <c r="J428" s="1672" t="str">
        <f>項目一覧②!$F$92</f>
        <v/>
      </c>
      <c r="K428" s="1672"/>
      <c r="L428" s="1672"/>
      <c r="M428" s="1672"/>
      <c r="N428" s="999" t="s">
        <v>267</v>
      </c>
      <c r="O428" s="973"/>
      <c r="P428" s="973"/>
      <c r="Q428" s="973"/>
      <c r="R428" s="973"/>
      <c r="S428" s="973"/>
      <c r="T428" s="973"/>
      <c r="U428" s="973"/>
      <c r="V428" s="973"/>
      <c r="W428" s="973"/>
      <c r="X428" s="973"/>
      <c r="Y428" s="973"/>
      <c r="Z428" s="973"/>
      <c r="AA428" s="973"/>
    </row>
    <row r="429" spans="1:27" ht="18" customHeight="1">
      <c r="A429" s="972" t="s">
        <v>269</v>
      </c>
      <c r="B429" s="973" t="s">
        <v>271</v>
      </c>
      <c r="C429" s="973"/>
      <c r="D429" s="973"/>
      <c r="E429" s="973"/>
      <c r="F429" s="973"/>
      <c r="G429" s="973"/>
      <c r="H429" s="973"/>
      <c r="I429" s="973"/>
      <c r="J429" s="1672" t="str">
        <f>項目一覧②!$F$93</f>
        <v/>
      </c>
      <c r="K429" s="1672"/>
      <c r="L429" s="1672"/>
      <c r="M429" s="1672"/>
      <c r="N429" s="1000" t="s">
        <v>267</v>
      </c>
      <c r="O429" s="973"/>
      <c r="P429" s="973"/>
      <c r="Q429" s="973"/>
      <c r="R429" s="973"/>
      <c r="S429" s="973"/>
      <c r="T429" s="973"/>
      <c r="U429" s="973"/>
      <c r="V429" s="973"/>
      <c r="W429" s="973"/>
      <c r="X429" s="973"/>
      <c r="Y429" s="973"/>
      <c r="Z429" s="973"/>
      <c r="AA429" s="973"/>
    </row>
    <row r="430" spans="1:27" ht="18" customHeight="1">
      <c r="A430" s="972" t="s">
        <v>269</v>
      </c>
      <c r="B430" s="973" t="s">
        <v>270</v>
      </c>
      <c r="C430" s="973"/>
      <c r="D430" s="973"/>
      <c r="E430" s="973"/>
      <c r="F430" s="973"/>
      <c r="G430" s="973"/>
      <c r="H430" s="973"/>
      <c r="I430" s="973"/>
      <c r="J430" s="1672" t="str">
        <f>項目一覧②!$F$94</f>
        <v/>
      </c>
      <c r="K430" s="1672"/>
      <c r="L430" s="1672"/>
      <c r="M430" s="1672"/>
      <c r="N430" s="999" t="s">
        <v>267</v>
      </c>
      <c r="O430" s="973"/>
      <c r="P430" s="973"/>
      <c r="Q430" s="973"/>
      <c r="R430" s="973"/>
      <c r="S430" s="973"/>
      <c r="T430" s="973"/>
      <c r="U430" s="973"/>
      <c r="V430" s="973"/>
      <c r="W430" s="973"/>
      <c r="X430" s="973"/>
      <c r="Y430" s="973"/>
      <c r="Z430" s="973"/>
      <c r="AA430" s="973"/>
    </row>
    <row r="431" spans="1:27" ht="16" customHeight="1">
      <c r="A431" s="959" t="s">
        <v>269</v>
      </c>
      <c r="B431" s="937" t="s">
        <v>268</v>
      </c>
      <c r="C431" s="937"/>
      <c r="D431" s="937"/>
      <c r="E431" s="937"/>
      <c r="F431" s="937"/>
      <c r="G431" s="937"/>
      <c r="H431" s="937"/>
      <c r="I431" s="937"/>
      <c r="O431" s="937"/>
      <c r="P431" s="937"/>
      <c r="Q431" s="937"/>
      <c r="R431" s="937"/>
      <c r="S431" s="937"/>
      <c r="T431" s="937"/>
      <c r="U431" s="937"/>
      <c r="V431" s="937"/>
      <c r="W431" s="937"/>
      <c r="X431" s="937"/>
      <c r="Y431" s="937"/>
      <c r="Z431" s="937"/>
      <c r="AA431" s="937"/>
    </row>
    <row r="432" spans="1:27" ht="16" customHeight="1">
      <c r="A432" s="936"/>
      <c r="B432" s="906"/>
      <c r="C432" s="906" t="s">
        <v>2269</v>
      </c>
      <c r="D432" s="906" t="s">
        <v>2270</v>
      </c>
      <c r="E432" s="906"/>
      <c r="F432" s="906"/>
      <c r="G432" s="906"/>
      <c r="H432" s="906"/>
      <c r="I432" s="906"/>
      <c r="J432" s="1670" t="str">
        <f>項目一覧②!$F$95</f>
        <v/>
      </c>
      <c r="K432" s="1670"/>
      <c r="L432" s="1670"/>
      <c r="M432" s="1670"/>
      <c r="N432" s="1000" t="s">
        <v>267</v>
      </c>
      <c r="O432" s="906"/>
      <c r="P432" s="906"/>
      <c r="Q432" s="906"/>
      <c r="R432" s="906"/>
      <c r="S432" s="906"/>
      <c r="T432" s="906"/>
      <c r="U432" s="906"/>
      <c r="V432" s="906"/>
      <c r="W432" s="906"/>
      <c r="X432" s="906"/>
      <c r="Y432" s="906"/>
      <c r="Z432" s="906"/>
      <c r="AA432" s="906"/>
    </row>
    <row r="433" spans="1:28" ht="16" customHeight="1">
      <c r="A433" s="936"/>
      <c r="B433" s="906"/>
      <c r="C433" s="906" t="s">
        <v>2271</v>
      </c>
      <c r="D433" s="906" t="s">
        <v>2272</v>
      </c>
      <c r="E433" s="906"/>
      <c r="F433" s="906"/>
      <c r="G433" s="906"/>
      <c r="H433" s="906"/>
      <c r="I433" s="906"/>
      <c r="J433" s="1001"/>
      <c r="K433" s="1001"/>
      <c r="L433" s="1001"/>
      <c r="M433" s="1001"/>
      <c r="N433" s="1000"/>
      <c r="O433" s="1000"/>
      <c r="P433" s="906"/>
      <c r="Q433" s="936" t="str">
        <f>IF(項目一覧②!$G$96=TRUE,"■","□")</f>
        <v>□</v>
      </c>
      <c r="R433" s="906" t="s">
        <v>266</v>
      </c>
      <c r="S433" s="906"/>
      <c r="T433" s="936" t="str">
        <f>IF(項目一覧②!$H$96=TRUE,"■","□")</f>
        <v>□</v>
      </c>
      <c r="U433" s="906" t="s">
        <v>265</v>
      </c>
      <c r="V433" s="906"/>
      <c r="W433" s="906"/>
      <c r="X433" s="906"/>
      <c r="Y433" s="906"/>
      <c r="Z433" s="906"/>
      <c r="AA433" s="906"/>
      <c r="AB433" s="903"/>
    </row>
    <row r="434" spans="1:28" ht="17.149999999999999" customHeight="1">
      <c r="A434" s="959" t="s">
        <v>275</v>
      </c>
      <c r="B434" s="937" t="s">
        <v>264</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row>
    <row r="435" spans="1:28" ht="17.149999999999999" customHeight="1">
      <c r="A435" s="906"/>
      <c r="B435" s="906"/>
      <c r="C435" s="906"/>
      <c r="D435" s="1669" t="s">
        <v>263</v>
      </c>
      <c r="E435" s="1669"/>
      <c r="F435" s="1669"/>
      <c r="G435" s="1669"/>
      <c r="H435" s="975"/>
      <c r="I435" s="1669" t="s">
        <v>262</v>
      </c>
      <c r="J435" s="1669"/>
      <c r="K435" s="1669"/>
      <c r="L435" s="1669"/>
      <c r="M435" s="1669"/>
      <c r="N435" s="1669"/>
      <c r="O435" s="1669"/>
      <c r="P435" s="1669"/>
      <c r="Q435" s="1669"/>
      <c r="R435" s="1669"/>
      <c r="S435" s="1669"/>
      <c r="T435" s="1669"/>
      <c r="U435" s="1669"/>
      <c r="V435" s="975"/>
      <c r="W435" s="975" t="s">
        <v>279</v>
      </c>
      <c r="X435" s="1669" t="s">
        <v>289</v>
      </c>
      <c r="Y435" s="1669"/>
      <c r="Z435" s="1669"/>
      <c r="AA435" s="906" t="s">
        <v>288</v>
      </c>
    </row>
    <row r="436" spans="1:28" ht="16" customHeight="1">
      <c r="A436" s="906"/>
      <c r="B436" s="906" t="s">
        <v>260</v>
      </c>
      <c r="C436" s="906"/>
      <c r="D436" s="975" t="s">
        <v>198</v>
      </c>
      <c r="E436" s="1667" t="str">
        <f>項目一覧②!$F$97</f>
        <v/>
      </c>
      <c r="F436" s="1667"/>
      <c r="G436" s="960" t="s">
        <v>254</v>
      </c>
      <c r="H436" s="938" t="str">
        <f>項目一覧②!$F$103</f>
        <v/>
      </c>
      <c r="J436" s="906"/>
      <c r="K436" s="906"/>
      <c r="L436" s="903"/>
      <c r="M436" s="906"/>
      <c r="N436" s="906"/>
      <c r="O436" s="906"/>
      <c r="P436" s="906"/>
      <c r="Q436" s="906"/>
      <c r="R436" s="903"/>
      <c r="S436" s="903"/>
      <c r="T436" s="903"/>
      <c r="U436" s="903"/>
      <c r="V436" s="975"/>
      <c r="W436" s="975" t="s">
        <v>279</v>
      </c>
      <c r="X436" s="1668" t="str">
        <f>項目一覧②!$F$109</f>
        <v/>
      </c>
      <c r="Y436" s="1668"/>
      <c r="Z436" s="1668"/>
      <c r="AA436" s="906" t="s">
        <v>252</v>
      </c>
    </row>
    <row r="437" spans="1:28" ht="16" customHeight="1">
      <c r="A437" s="906"/>
      <c r="B437" s="906" t="s">
        <v>286</v>
      </c>
      <c r="C437" s="906"/>
      <c r="D437" s="975" t="s">
        <v>198</v>
      </c>
      <c r="E437" s="1667" t="str">
        <f>項目一覧②!$F$98</f>
        <v/>
      </c>
      <c r="F437" s="1667"/>
      <c r="G437" s="960" t="s">
        <v>254</v>
      </c>
      <c r="H437" s="938" t="str">
        <f>項目一覧②!$F$104</f>
        <v/>
      </c>
      <c r="J437" s="906"/>
      <c r="K437" s="906"/>
      <c r="L437" s="903"/>
      <c r="M437" s="906"/>
      <c r="N437" s="906"/>
      <c r="O437" s="906"/>
      <c r="P437" s="906"/>
      <c r="Q437" s="906"/>
      <c r="R437" s="903"/>
      <c r="S437" s="903"/>
      <c r="T437" s="903"/>
      <c r="U437" s="903"/>
      <c r="V437" s="975"/>
      <c r="W437" s="975" t="s">
        <v>279</v>
      </c>
      <c r="X437" s="1668" t="str">
        <f>項目一覧②!$F$110</f>
        <v/>
      </c>
      <c r="Y437" s="1668"/>
      <c r="Z437" s="1668"/>
      <c r="AA437" s="906" t="s">
        <v>252</v>
      </c>
    </row>
    <row r="438" spans="1:28" ht="16" customHeight="1">
      <c r="A438" s="906"/>
      <c r="B438" s="906" t="s">
        <v>258</v>
      </c>
      <c r="C438" s="906"/>
      <c r="D438" s="975" t="s">
        <v>198</v>
      </c>
      <c r="E438" s="1667" t="str">
        <f>項目一覧②!$F$99</f>
        <v/>
      </c>
      <c r="F438" s="1667"/>
      <c r="G438" s="960" t="s">
        <v>254</v>
      </c>
      <c r="H438" s="938" t="str">
        <f>項目一覧②!$F$105</f>
        <v/>
      </c>
      <c r="J438" s="906"/>
      <c r="K438" s="906"/>
      <c r="L438" s="903"/>
      <c r="M438" s="906"/>
      <c r="N438" s="906"/>
      <c r="O438" s="906"/>
      <c r="P438" s="906"/>
      <c r="Q438" s="906"/>
      <c r="R438" s="903"/>
      <c r="S438" s="903"/>
      <c r="T438" s="903"/>
      <c r="U438" s="903"/>
      <c r="V438" s="975"/>
      <c r="W438" s="975" t="s">
        <v>279</v>
      </c>
      <c r="X438" s="1668" t="str">
        <f>項目一覧②!$F$111</f>
        <v/>
      </c>
      <c r="Y438" s="1668"/>
      <c r="Z438" s="1668"/>
      <c r="AA438" s="906" t="s">
        <v>252</v>
      </c>
    </row>
    <row r="439" spans="1:28" ht="16" customHeight="1">
      <c r="A439" s="906"/>
      <c r="B439" s="906" t="s">
        <v>257</v>
      </c>
      <c r="C439" s="906"/>
      <c r="D439" s="975" t="s">
        <v>198</v>
      </c>
      <c r="E439" s="1667" t="str">
        <f>項目一覧②!$F$100</f>
        <v/>
      </c>
      <c r="F439" s="1667"/>
      <c r="G439" s="960" t="s">
        <v>254</v>
      </c>
      <c r="H439" s="938" t="str">
        <f>項目一覧②!$F$106</f>
        <v/>
      </c>
      <c r="J439" s="906"/>
      <c r="K439" s="906"/>
      <c r="L439" s="903"/>
      <c r="M439" s="906"/>
      <c r="N439" s="906"/>
      <c r="O439" s="906"/>
      <c r="P439" s="906"/>
      <c r="Q439" s="906"/>
      <c r="R439" s="903"/>
      <c r="S439" s="903"/>
      <c r="T439" s="903"/>
      <c r="U439" s="903"/>
      <c r="V439" s="975"/>
      <c r="W439" s="975" t="s">
        <v>279</v>
      </c>
      <c r="X439" s="1668" t="str">
        <f>項目一覧②!$F$112</f>
        <v/>
      </c>
      <c r="Y439" s="1668"/>
      <c r="Z439" s="1668"/>
      <c r="AA439" s="906" t="s">
        <v>252</v>
      </c>
    </row>
    <row r="440" spans="1:28" ht="16" customHeight="1">
      <c r="A440" s="906"/>
      <c r="B440" s="906" t="s">
        <v>256</v>
      </c>
      <c r="C440" s="906"/>
      <c r="D440" s="975" t="s">
        <v>198</v>
      </c>
      <c r="E440" s="1667" t="str">
        <f>項目一覧②!$F$101</f>
        <v/>
      </c>
      <c r="F440" s="1667"/>
      <c r="G440" s="960" t="s">
        <v>254</v>
      </c>
      <c r="H440" s="938" t="str">
        <f>項目一覧②!$F$107</f>
        <v/>
      </c>
      <c r="J440" s="906"/>
      <c r="K440" s="906"/>
      <c r="L440" s="903"/>
      <c r="M440" s="906"/>
      <c r="N440" s="906"/>
      <c r="O440" s="906"/>
      <c r="P440" s="906"/>
      <c r="Q440" s="906"/>
      <c r="R440" s="903"/>
      <c r="S440" s="903"/>
      <c r="T440" s="903"/>
      <c r="U440" s="903"/>
      <c r="V440" s="975"/>
      <c r="W440" s="975" t="s">
        <v>279</v>
      </c>
      <c r="X440" s="1668" t="str">
        <f>項目一覧②!$F$113</f>
        <v/>
      </c>
      <c r="Y440" s="1668"/>
      <c r="Z440" s="1668"/>
      <c r="AA440" s="906" t="s">
        <v>252</v>
      </c>
    </row>
    <row r="441" spans="1:28" ht="16" customHeight="1">
      <c r="A441" s="935"/>
      <c r="B441" s="935" t="s">
        <v>255</v>
      </c>
      <c r="C441" s="935"/>
      <c r="D441" s="975" t="s">
        <v>198</v>
      </c>
      <c r="E441" s="1667" t="str">
        <f>項目一覧②!$F$102</f>
        <v/>
      </c>
      <c r="F441" s="1667"/>
      <c r="G441" s="960" t="s">
        <v>254</v>
      </c>
      <c r="H441" s="938" t="str">
        <f>項目一覧②!$F$108</f>
        <v/>
      </c>
      <c r="J441" s="935"/>
      <c r="K441" s="935"/>
      <c r="L441" s="903"/>
      <c r="M441" s="935"/>
      <c r="N441" s="935"/>
      <c r="O441" s="935"/>
      <c r="P441" s="935"/>
      <c r="Q441" s="935"/>
      <c r="R441" s="903"/>
      <c r="S441" s="903"/>
      <c r="T441" s="903"/>
      <c r="U441" s="903"/>
      <c r="V441" s="975"/>
      <c r="W441" s="975" t="s">
        <v>279</v>
      </c>
      <c r="X441" s="1671" t="str">
        <f>項目一覧②!$F$114</f>
        <v/>
      </c>
      <c r="Y441" s="1671"/>
      <c r="Z441" s="1671"/>
      <c r="AA441" s="906" t="s">
        <v>252</v>
      </c>
    </row>
    <row r="442" spans="1:28" ht="17.149999999999999" customHeight="1">
      <c r="A442" s="959" t="s">
        <v>275</v>
      </c>
      <c r="B442" s="937" t="s">
        <v>251</v>
      </c>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row>
    <row r="443" spans="1:28" ht="17.149999999999999" customHeight="1">
      <c r="A443" s="936"/>
      <c r="B443" s="906"/>
      <c r="C443" s="906"/>
      <c r="D443" s="906"/>
      <c r="E443" s="906"/>
      <c r="F443" s="1675" t="str">
        <f>項目一覧②!$F$115</f>
        <v/>
      </c>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row>
    <row r="444" spans="1:28" ht="17.149999999999999" customHeight="1">
      <c r="A444" s="935"/>
      <c r="B444" s="935"/>
      <c r="C444" s="935"/>
      <c r="D444" s="935"/>
      <c r="E444" s="935"/>
      <c r="F444" s="1676"/>
      <c r="G444" s="1676"/>
      <c r="H444" s="1676"/>
      <c r="I444" s="1676"/>
      <c r="J444" s="1676"/>
      <c r="K444" s="1676"/>
      <c r="L444" s="1676"/>
      <c r="M444" s="1676"/>
      <c r="N444" s="1676"/>
      <c r="O444" s="1676"/>
      <c r="P444" s="1676"/>
      <c r="Q444" s="1676"/>
      <c r="R444" s="1676"/>
      <c r="S444" s="1676"/>
      <c r="T444" s="1676"/>
      <c r="U444" s="1676"/>
      <c r="V444" s="1676"/>
      <c r="W444" s="1676"/>
      <c r="X444" s="1676"/>
      <c r="Y444" s="1676"/>
      <c r="Z444" s="1676"/>
      <c r="AA444" s="1676"/>
    </row>
    <row r="445" spans="1:28" ht="17.149999999999999" customHeight="1">
      <c r="A445" s="936" t="s">
        <v>275</v>
      </c>
      <c r="B445" s="906" t="s">
        <v>250</v>
      </c>
      <c r="C445" s="906"/>
      <c r="D445" s="906"/>
      <c r="E445" s="906"/>
      <c r="F445" s="938"/>
      <c r="G445" s="938"/>
      <c r="H445" s="938"/>
      <c r="I445" s="938"/>
      <c r="J445" s="938"/>
      <c r="K445" s="938"/>
      <c r="L445" s="938"/>
      <c r="M445" s="938"/>
      <c r="N445" s="938"/>
      <c r="O445" s="938"/>
      <c r="P445" s="938"/>
      <c r="Q445" s="938"/>
      <c r="R445" s="938"/>
      <c r="S445" s="938"/>
      <c r="T445" s="938"/>
      <c r="U445" s="938"/>
      <c r="V445" s="938"/>
      <c r="W445" s="938"/>
      <c r="X445" s="938"/>
      <c r="Y445" s="938"/>
      <c r="Z445" s="938"/>
      <c r="AA445" s="938"/>
    </row>
    <row r="446" spans="1:28" ht="17.149999999999999" customHeight="1">
      <c r="A446" s="906"/>
      <c r="B446" s="906"/>
      <c r="C446" s="906"/>
      <c r="D446" s="906"/>
      <c r="E446" s="906"/>
      <c r="F446" s="1675" t="str">
        <f>項目一覧②!$F$116</f>
        <v/>
      </c>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row>
    <row r="447" spans="1:28" ht="17.149999999999999" customHeight="1">
      <c r="A447" s="935"/>
      <c r="B447" s="935"/>
      <c r="C447" s="935"/>
      <c r="D447" s="935"/>
      <c r="E447" s="93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row>
    <row r="448" spans="1:28" ht="17.149999999999999" customHeight="1">
      <c r="A448" s="906"/>
      <c r="B448" s="906"/>
      <c r="C448" s="906"/>
      <c r="D448" s="906"/>
      <c r="E448" s="906"/>
      <c r="F448" s="1217"/>
      <c r="G448" s="1217"/>
      <c r="H448" s="1217"/>
      <c r="I448" s="1217"/>
      <c r="J448" s="1217"/>
      <c r="K448" s="1217"/>
      <c r="L448" s="1217"/>
      <c r="M448" s="1217"/>
      <c r="N448" s="1217"/>
      <c r="O448" s="1217"/>
      <c r="P448" s="1217"/>
      <c r="Q448" s="1217"/>
      <c r="R448" s="1217"/>
      <c r="S448" s="1217"/>
      <c r="T448" s="1217"/>
      <c r="U448" s="1217"/>
      <c r="V448" s="1217"/>
      <c r="W448" s="1217"/>
      <c r="X448" s="1217"/>
      <c r="Y448" s="1217"/>
      <c r="Z448" s="1217"/>
      <c r="AA448" s="1217"/>
    </row>
    <row r="449" spans="1:28" ht="16" customHeight="1">
      <c r="A449" s="1669" t="s">
        <v>277</v>
      </c>
      <c r="B449" s="1669"/>
      <c r="C449" s="1669"/>
      <c r="D449" s="1669"/>
      <c r="E449" s="1669"/>
      <c r="F449" s="1669"/>
      <c r="G449" s="1669"/>
      <c r="H449" s="1669"/>
      <c r="I449" s="1669"/>
      <c r="J449" s="1669"/>
      <c r="K449" s="1669"/>
      <c r="L449" s="1669"/>
      <c r="M449" s="1669"/>
      <c r="N449" s="1669"/>
      <c r="O449" s="1669"/>
      <c r="P449" s="1669"/>
      <c r="Q449" s="1669"/>
      <c r="R449" s="1669"/>
      <c r="S449" s="1669"/>
      <c r="T449" s="1669"/>
      <c r="U449" s="1669"/>
      <c r="V449" s="1669"/>
      <c r="W449" s="1669"/>
      <c r="X449" s="1669"/>
      <c r="Y449" s="1669"/>
      <c r="Z449" s="1669"/>
      <c r="AA449" s="1669"/>
    </row>
    <row r="450" spans="1:28" ht="16" customHeight="1">
      <c r="A450" s="935"/>
      <c r="B450" s="935" t="s">
        <v>276</v>
      </c>
      <c r="C450" s="935"/>
      <c r="D450" s="935"/>
      <c r="E450" s="935"/>
      <c r="F450" s="935"/>
      <c r="G450" s="935"/>
      <c r="H450" s="935"/>
      <c r="I450" s="935"/>
      <c r="J450" s="935"/>
      <c r="K450" s="935"/>
      <c r="L450" s="935"/>
      <c r="M450" s="935"/>
      <c r="N450" s="935"/>
      <c r="O450" s="935"/>
      <c r="P450" s="935"/>
      <c r="Q450" s="935"/>
      <c r="R450" s="935"/>
      <c r="S450" s="935"/>
      <c r="T450" s="935"/>
      <c r="U450" s="935"/>
      <c r="V450" s="935"/>
      <c r="W450" s="935"/>
      <c r="X450" s="935"/>
      <c r="Y450" s="935"/>
      <c r="Z450" s="935"/>
      <c r="AA450" s="935"/>
    </row>
    <row r="451" spans="1:28" ht="18" customHeight="1">
      <c r="A451" s="972" t="s">
        <v>275</v>
      </c>
      <c r="B451" s="973" t="s">
        <v>132</v>
      </c>
      <c r="C451" s="973"/>
      <c r="D451" s="973"/>
      <c r="E451" s="973"/>
      <c r="F451" s="973"/>
      <c r="G451" s="922"/>
      <c r="H451" s="973"/>
      <c r="I451" s="973"/>
      <c r="J451" s="973"/>
      <c r="K451" s="973"/>
      <c r="L451" s="1685">
        <f>項目一覧②!$F$117</f>
        <v>1</v>
      </c>
      <c r="M451" s="1685"/>
      <c r="N451" s="973"/>
      <c r="O451" s="973"/>
      <c r="P451" s="973"/>
      <c r="Q451" s="973"/>
      <c r="R451" s="973"/>
      <c r="S451" s="973"/>
      <c r="T451" s="973"/>
      <c r="U451" s="973"/>
      <c r="V451" s="973"/>
      <c r="W451" s="973"/>
      <c r="X451" s="973"/>
      <c r="Y451" s="973"/>
      <c r="Z451" s="973"/>
      <c r="AA451" s="973"/>
    </row>
    <row r="452" spans="1:28" ht="18" customHeight="1">
      <c r="A452" s="972" t="s">
        <v>275</v>
      </c>
      <c r="B452" s="973" t="s">
        <v>274</v>
      </c>
      <c r="C452" s="973"/>
      <c r="D452" s="973"/>
      <c r="E452" s="973"/>
      <c r="F452" s="973"/>
      <c r="G452" s="903"/>
      <c r="H452" s="903"/>
      <c r="I452" s="973"/>
      <c r="J452" s="973"/>
      <c r="K452" s="1663" t="str">
        <f>項目一覧②!$F$118</f>
        <v/>
      </c>
      <c r="L452" s="1663"/>
      <c r="M452" s="1663"/>
      <c r="N452" s="984" t="s">
        <v>273</v>
      </c>
      <c r="O452" s="973"/>
      <c r="P452" s="973"/>
      <c r="Q452" s="973"/>
      <c r="R452" s="973"/>
      <c r="S452" s="973"/>
      <c r="T452" s="973"/>
      <c r="U452" s="973"/>
      <c r="V452" s="973"/>
      <c r="W452" s="973"/>
      <c r="X452" s="973"/>
      <c r="Y452" s="973"/>
      <c r="Z452" s="973"/>
      <c r="AA452" s="973"/>
    </row>
    <row r="453" spans="1:28" ht="18" customHeight="1">
      <c r="A453" s="972" t="s">
        <v>269</v>
      </c>
      <c r="B453" s="973" t="s">
        <v>272</v>
      </c>
      <c r="C453" s="973"/>
      <c r="D453" s="973"/>
      <c r="E453" s="973"/>
      <c r="F453" s="973"/>
      <c r="G453" s="973"/>
      <c r="H453" s="973"/>
      <c r="I453" s="973"/>
      <c r="J453" s="1672" t="str">
        <f>項目一覧②!$F$119</f>
        <v/>
      </c>
      <c r="K453" s="1672"/>
      <c r="L453" s="1672"/>
      <c r="M453" s="1672"/>
      <c r="N453" s="999" t="s">
        <v>267</v>
      </c>
      <c r="O453" s="973"/>
      <c r="P453" s="973"/>
      <c r="Q453" s="973"/>
      <c r="R453" s="973"/>
      <c r="S453" s="973"/>
      <c r="T453" s="973"/>
      <c r="U453" s="973"/>
      <c r="V453" s="973"/>
      <c r="W453" s="973"/>
      <c r="X453" s="973"/>
      <c r="Y453" s="973"/>
      <c r="Z453" s="973"/>
      <c r="AA453" s="973"/>
    </row>
    <row r="454" spans="1:28" ht="18" customHeight="1">
      <c r="A454" s="972" t="s">
        <v>269</v>
      </c>
      <c r="B454" s="973" t="s">
        <v>271</v>
      </c>
      <c r="C454" s="973"/>
      <c r="D454" s="973"/>
      <c r="E454" s="973"/>
      <c r="F454" s="973"/>
      <c r="G454" s="973"/>
      <c r="H454" s="973"/>
      <c r="I454" s="973"/>
      <c r="J454" s="1672" t="str">
        <f>項目一覧②!$F$120</f>
        <v/>
      </c>
      <c r="K454" s="1672"/>
      <c r="L454" s="1672"/>
      <c r="M454" s="1672"/>
      <c r="N454" s="1000" t="s">
        <v>267</v>
      </c>
      <c r="O454" s="973"/>
      <c r="P454" s="973"/>
      <c r="Q454" s="973"/>
      <c r="R454" s="973"/>
      <c r="S454" s="973"/>
      <c r="T454" s="973"/>
      <c r="U454" s="973"/>
      <c r="V454" s="973"/>
      <c r="W454" s="973"/>
      <c r="X454" s="973"/>
      <c r="Y454" s="973"/>
      <c r="Z454" s="973"/>
      <c r="AA454" s="973"/>
    </row>
    <row r="455" spans="1:28" ht="18" customHeight="1">
      <c r="A455" s="972" t="s">
        <v>269</v>
      </c>
      <c r="B455" s="973" t="s">
        <v>270</v>
      </c>
      <c r="C455" s="973"/>
      <c r="D455" s="973"/>
      <c r="E455" s="973"/>
      <c r="F455" s="973"/>
      <c r="G455" s="973"/>
      <c r="H455" s="973"/>
      <c r="I455" s="973"/>
      <c r="J455" s="1672" t="str">
        <f>項目一覧②!$F$121</f>
        <v/>
      </c>
      <c r="K455" s="1672"/>
      <c r="L455" s="1672"/>
      <c r="M455" s="1672"/>
      <c r="N455" s="999" t="s">
        <v>267</v>
      </c>
      <c r="O455" s="973"/>
      <c r="P455" s="973"/>
      <c r="Q455" s="973"/>
      <c r="R455" s="973"/>
      <c r="S455" s="973"/>
      <c r="T455" s="973"/>
      <c r="U455" s="973"/>
      <c r="V455" s="973"/>
      <c r="W455" s="973"/>
      <c r="X455" s="973"/>
      <c r="Y455" s="973"/>
      <c r="Z455" s="973"/>
      <c r="AA455" s="973"/>
    </row>
    <row r="456" spans="1:28" ht="16" customHeight="1">
      <c r="A456" s="959" t="s">
        <v>269</v>
      </c>
      <c r="B456" s="937" t="s">
        <v>268</v>
      </c>
      <c r="C456" s="937"/>
      <c r="D456" s="937"/>
      <c r="E456" s="937"/>
      <c r="F456" s="937"/>
      <c r="G456" s="937"/>
      <c r="H456" s="937"/>
      <c r="I456" s="937"/>
      <c r="O456" s="937"/>
      <c r="P456" s="937"/>
      <c r="Q456" s="937"/>
      <c r="R456" s="937"/>
      <c r="S456" s="937"/>
      <c r="T456" s="937"/>
      <c r="U456" s="937"/>
      <c r="V456" s="937"/>
      <c r="W456" s="937"/>
      <c r="X456" s="937"/>
      <c r="Y456" s="937"/>
      <c r="Z456" s="937"/>
      <c r="AA456" s="937"/>
    </row>
    <row r="457" spans="1:28" ht="16" customHeight="1">
      <c r="A457" s="936"/>
      <c r="B457" s="906"/>
      <c r="C457" s="906" t="s">
        <v>2269</v>
      </c>
      <c r="D457" s="906" t="s">
        <v>2270</v>
      </c>
      <c r="E457" s="906"/>
      <c r="F457" s="906"/>
      <c r="G457" s="906"/>
      <c r="H457" s="906"/>
      <c r="I457" s="906"/>
      <c r="J457" s="1670" t="str">
        <f>項目一覧②!$F$122</f>
        <v/>
      </c>
      <c r="K457" s="1670"/>
      <c r="L457" s="1670"/>
      <c r="M457" s="1670"/>
      <c r="N457" s="1000" t="s">
        <v>267</v>
      </c>
      <c r="O457" s="906"/>
      <c r="P457" s="906"/>
      <c r="Q457" s="906"/>
      <c r="R457" s="906"/>
      <c r="S457" s="906"/>
      <c r="T457" s="906"/>
      <c r="U457" s="906"/>
      <c r="V457" s="906"/>
      <c r="W457" s="906"/>
      <c r="X457" s="906"/>
      <c r="Y457" s="906"/>
      <c r="Z457" s="906"/>
      <c r="AA457" s="906"/>
    </row>
    <row r="458" spans="1:28" ht="16" customHeight="1">
      <c r="A458" s="936"/>
      <c r="B458" s="906"/>
      <c r="C458" s="906" t="s">
        <v>2271</v>
      </c>
      <c r="D458" s="906" t="s">
        <v>2272</v>
      </c>
      <c r="E458" s="906"/>
      <c r="F458" s="906"/>
      <c r="G458" s="906"/>
      <c r="H458" s="906"/>
      <c r="I458" s="906"/>
      <c r="J458" s="1001"/>
      <c r="K458" s="1001"/>
      <c r="L458" s="1001"/>
      <c r="M458" s="1001"/>
      <c r="N458" s="1000"/>
      <c r="O458" s="1000"/>
      <c r="P458" s="906"/>
      <c r="Q458" s="936" t="str">
        <f>IF(項目一覧②!$G$123=TRUE,"■","□")</f>
        <v>□</v>
      </c>
      <c r="R458" s="906" t="s">
        <v>266</v>
      </c>
      <c r="S458" s="906"/>
      <c r="T458" s="936" t="str">
        <f>IF(項目一覧②!$H$123=TRUE,"■","□")</f>
        <v>□</v>
      </c>
      <c r="U458" s="906" t="s">
        <v>265</v>
      </c>
      <c r="V458" s="906"/>
      <c r="W458" s="906"/>
      <c r="X458" s="906"/>
      <c r="Y458" s="906"/>
      <c r="Z458" s="906"/>
      <c r="AA458" s="906"/>
      <c r="AB458" s="903"/>
    </row>
    <row r="459" spans="1:28" ht="16" customHeight="1">
      <c r="A459" s="959" t="s">
        <v>275</v>
      </c>
      <c r="B459" s="937" t="s">
        <v>264</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row>
    <row r="460" spans="1:28" ht="16" customHeight="1">
      <c r="A460" s="906"/>
      <c r="B460" s="906"/>
      <c r="C460" s="906"/>
      <c r="D460" s="1669" t="s">
        <v>263</v>
      </c>
      <c r="E460" s="1669"/>
      <c r="F460" s="1669"/>
      <c r="G460" s="1669"/>
      <c r="H460" s="975"/>
      <c r="I460" s="1669" t="s">
        <v>262</v>
      </c>
      <c r="J460" s="1669"/>
      <c r="K460" s="1669"/>
      <c r="L460" s="1669"/>
      <c r="M460" s="1669"/>
      <c r="N460" s="1669"/>
      <c r="O460" s="1669"/>
      <c r="P460" s="1669"/>
      <c r="Q460" s="1669"/>
      <c r="R460" s="1669"/>
      <c r="S460" s="1669"/>
      <c r="T460" s="1669"/>
      <c r="U460" s="1669"/>
      <c r="V460" s="975"/>
      <c r="W460" s="975" t="s">
        <v>279</v>
      </c>
      <c r="X460" s="1669" t="s">
        <v>289</v>
      </c>
      <c r="Y460" s="1669"/>
      <c r="Z460" s="1669"/>
      <c r="AA460" s="906" t="s">
        <v>288</v>
      </c>
    </row>
    <row r="461" spans="1:28" ht="18" customHeight="1">
      <c r="A461" s="906"/>
      <c r="B461" s="906" t="s">
        <v>260</v>
      </c>
      <c r="C461" s="906"/>
      <c r="D461" s="975" t="s">
        <v>198</v>
      </c>
      <c r="E461" s="1667" t="str">
        <f>項目一覧②!$F$124</f>
        <v/>
      </c>
      <c r="F461" s="1667"/>
      <c r="G461" s="960" t="s">
        <v>254</v>
      </c>
      <c r="H461" s="938" t="str">
        <f>項目一覧②!$F$130</f>
        <v/>
      </c>
      <c r="J461" s="906"/>
      <c r="K461" s="906"/>
      <c r="L461" s="903"/>
      <c r="M461" s="906"/>
      <c r="N461" s="906"/>
      <c r="O461" s="906"/>
      <c r="P461" s="906"/>
      <c r="Q461" s="906"/>
      <c r="R461" s="903"/>
      <c r="S461" s="903"/>
      <c r="T461" s="903"/>
      <c r="U461" s="903"/>
      <c r="V461" s="975"/>
      <c r="W461" s="975" t="s">
        <v>279</v>
      </c>
      <c r="X461" s="1668" t="str">
        <f>項目一覧②!$F$136</f>
        <v/>
      </c>
      <c r="Y461" s="1668"/>
      <c r="Z461" s="1668"/>
      <c r="AA461" s="906" t="s">
        <v>252</v>
      </c>
    </row>
    <row r="462" spans="1:28" ht="18" customHeight="1">
      <c r="A462" s="906"/>
      <c r="B462" s="906" t="s">
        <v>286</v>
      </c>
      <c r="C462" s="906"/>
      <c r="D462" s="975" t="s">
        <v>198</v>
      </c>
      <c r="E462" s="1667" t="str">
        <f>項目一覧②!$F$125</f>
        <v/>
      </c>
      <c r="F462" s="1667"/>
      <c r="G462" s="960" t="s">
        <v>254</v>
      </c>
      <c r="H462" s="938" t="str">
        <f>項目一覧②!$F$131</f>
        <v/>
      </c>
      <c r="J462" s="906"/>
      <c r="K462" s="906"/>
      <c r="L462" s="903"/>
      <c r="M462" s="906"/>
      <c r="N462" s="906"/>
      <c r="O462" s="906"/>
      <c r="P462" s="906"/>
      <c r="Q462" s="906"/>
      <c r="R462" s="903"/>
      <c r="S462" s="903"/>
      <c r="T462" s="903"/>
      <c r="U462" s="903"/>
      <c r="V462" s="975"/>
      <c r="W462" s="975" t="s">
        <v>279</v>
      </c>
      <c r="X462" s="1668" t="str">
        <f>項目一覧②!$F$137</f>
        <v/>
      </c>
      <c r="Y462" s="1668"/>
      <c r="Z462" s="1668"/>
      <c r="AA462" s="906" t="s">
        <v>252</v>
      </c>
    </row>
    <row r="463" spans="1:28" ht="18" customHeight="1">
      <c r="A463" s="906"/>
      <c r="B463" s="906" t="s">
        <v>258</v>
      </c>
      <c r="C463" s="906"/>
      <c r="D463" s="975" t="s">
        <v>198</v>
      </c>
      <c r="E463" s="1667" t="str">
        <f>項目一覧②!$F$126</f>
        <v/>
      </c>
      <c r="F463" s="1667"/>
      <c r="G463" s="960" t="s">
        <v>254</v>
      </c>
      <c r="H463" s="938" t="str">
        <f>項目一覧②!$F$132</f>
        <v/>
      </c>
      <c r="J463" s="906"/>
      <c r="K463" s="906"/>
      <c r="L463" s="903"/>
      <c r="M463" s="906"/>
      <c r="N463" s="906"/>
      <c r="O463" s="906"/>
      <c r="P463" s="906"/>
      <c r="Q463" s="906"/>
      <c r="R463" s="903"/>
      <c r="S463" s="903"/>
      <c r="T463" s="903"/>
      <c r="U463" s="903"/>
      <c r="V463" s="975"/>
      <c r="W463" s="975" t="s">
        <v>279</v>
      </c>
      <c r="X463" s="1668" t="str">
        <f>項目一覧②!$F$138</f>
        <v/>
      </c>
      <c r="Y463" s="1668"/>
      <c r="Z463" s="1668"/>
      <c r="AA463" s="906" t="s">
        <v>252</v>
      </c>
    </row>
    <row r="464" spans="1:28" ht="18" customHeight="1">
      <c r="A464" s="906"/>
      <c r="B464" s="906" t="s">
        <v>257</v>
      </c>
      <c r="C464" s="906"/>
      <c r="D464" s="975" t="s">
        <v>198</v>
      </c>
      <c r="E464" s="1667" t="str">
        <f>項目一覧②!$F$127</f>
        <v/>
      </c>
      <c r="F464" s="1667"/>
      <c r="G464" s="960" t="s">
        <v>254</v>
      </c>
      <c r="H464" s="938" t="str">
        <f>項目一覧②!$F$133</f>
        <v/>
      </c>
      <c r="J464" s="906"/>
      <c r="K464" s="906"/>
      <c r="L464" s="903"/>
      <c r="M464" s="906"/>
      <c r="N464" s="906"/>
      <c r="O464" s="906"/>
      <c r="P464" s="906"/>
      <c r="Q464" s="906"/>
      <c r="R464" s="903"/>
      <c r="S464" s="903"/>
      <c r="T464" s="903"/>
      <c r="U464" s="903"/>
      <c r="V464" s="975"/>
      <c r="W464" s="975" t="s">
        <v>279</v>
      </c>
      <c r="X464" s="1668" t="str">
        <f>項目一覧②!$F$139</f>
        <v/>
      </c>
      <c r="Y464" s="1668"/>
      <c r="Z464" s="1668"/>
      <c r="AA464" s="906" t="s">
        <v>252</v>
      </c>
    </row>
    <row r="465" spans="1:27" ht="18" customHeight="1">
      <c r="A465" s="906"/>
      <c r="B465" s="906" t="s">
        <v>256</v>
      </c>
      <c r="C465" s="906"/>
      <c r="D465" s="975" t="s">
        <v>198</v>
      </c>
      <c r="E465" s="1667" t="str">
        <f>項目一覧②!$F$128</f>
        <v/>
      </c>
      <c r="F465" s="1667"/>
      <c r="G465" s="960" t="s">
        <v>254</v>
      </c>
      <c r="H465" s="938" t="str">
        <f>項目一覧②!$F$134</f>
        <v/>
      </c>
      <c r="J465" s="906"/>
      <c r="K465" s="906"/>
      <c r="L465" s="903"/>
      <c r="M465" s="906"/>
      <c r="N465" s="906"/>
      <c r="O465" s="906"/>
      <c r="P465" s="906"/>
      <c r="Q465" s="906"/>
      <c r="R465" s="903"/>
      <c r="S465" s="903"/>
      <c r="T465" s="903"/>
      <c r="U465" s="903"/>
      <c r="V465" s="975"/>
      <c r="W465" s="975" t="s">
        <v>279</v>
      </c>
      <c r="X465" s="1668" t="str">
        <f>項目一覧②!$F$140</f>
        <v/>
      </c>
      <c r="Y465" s="1668"/>
      <c r="Z465" s="1668"/>
      <c r="AA465" s="906" t="s">
        <v>252</v>
      </c>
    </row>
    <row r="466" spans="1:27" ht="18" customHeight="1">
      <c r="A466" s="935"/>
      <c r="B466" s="935" t="s">
        <v>255</v>
      </c>
      <c r="C466" s="935"/>
      <c r="D466" s="975" t="s">
        <v>198</v>
      </c>
      <c r="E466" s="1667" t="str">
        <f>項目一覧②!$F$129</f>
        <v/>
      </c>
      <c r="F466" s="1667"/>
      <c r="G466" s="960" t="s">
        <v>254</v>
      </c>
      <c r="H466" s="938" t="str">
        <f>項目一覧②!$F$135</f>
        <v/>
      </c>
      <c r="J466" s="935"/>
      <c r="K466" s="935"/>
      <c r="L466" s="903"/>
      <c r="M466" s="935"/>
      <c r="N466" s="935"/>
      <c r="O466" s="935"/>
      <c r="P466" s="935"/>
      <c r="Q466" s="935"/>
      <c r="R466" s="903"/>
      <c r="S466" s="903"/>
      <c r="T466" s="903"/>
      <c r="U466" s="903"/>
      <c r="V466" s="975"/>
      <c r="W466" s="975" t="s">
        <v>279</v>
      </c>
      <c r="X466" s="1671" t="str">
        <f>項目一覧②!$F$141</f>
        <v/>
      </c>
      <c r="Y466" s="1671"/>
      <c r="Z466" s="1671"/>
      <c r="AA466" s="906" t="s">
        <v>252</v>
      </c>
    </row>
    <row r="467" spans="1:27" ht="17.149999999999999" customHeight="1">
      <c r="A467" s="959" t="s">
        <v>275</v>
      </c>
      <c r="B467" s="937" t="s">
        <v>251</v>
      </c>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row>
    <row r="468" spans="1:27" ht="17.149999999999999" customHeight="1">
      <c r="A468" s="936"/>
      <c r="B468" s="906"/>
      <c r="C468" s="906"/>
      <c r="D468" s="906"/>
      <c r="E468" s="906"/>
      <c r="F468" s="1675" t="str">
        <f>項目一覧②!$F$142</f>
        <v/>
      </c>
      <c r="G468" s="1675"/>
      <c r="H468" s="1675"/>
      <c r="I468" s="1675"/>
      <c r="J468" s="1675"/>
      <c r="K468" s="1675"/>
      <c r="L468" s="1675"/>
      <c r="M468" s="1675"/>
      <c r="N468" s="1675"/>
      <c r="O468" s="1675"/>
      <c r="P468" s="1675"/>
      <c r="Q468" s="1675"/>
      <c r="R468" s="1675"/>
      <c r="S468" s="1675"/>
      <c r="T468" s="1675"/>
      <c r="U468" s="1675"/>
      <c r="V468" s="1675"/>
      <c r="W468" s="1675"/>
      <c r="X468" s="1675"/>
      <c r="Y468" s="1675"/>
      <c r="Z468" s="1675"/>
      <c r="AA468" s="1675"/>
    </row>
    <row r="469" spans="1:27" ht="17.149999999999999" customHeight="1">
      <c r="A469" s="935"/>
      <c r="B469" s="935"/>
      <c r="C469" s="935"/>
      <c r="D469" s="935"/>
      <c r="E469" s="935"/>
      <c r="F469" s="1676"/>
      <c r="G469" s="1676"/>
      <c r="H469" s="1676"/>
      <c r="I469" s="1676"/>
      <c r="J469" s="1676"/>
      <c r="K469" s="1676"/>
      <c r="L469" s="1676"/>
      <c r="M469" s="1676"/>
      <c r="N469" s="1676"/>
      <c r="O469" s="1676"/>
      <c r="P469" s="1676"/>
      <c r="Q469" s="1676"/>
      <c r="R469" s="1676"/>
      <c r="S469" s="1676"/>
      <c r="T469" s="1676"/>
      <c r="U469" s="1676"/>
      <c r="V469" s="1676"/>
      <c r="W469" s="1676"/>
      <c r="X469" s="1676"/>
      <c r="Y469" s="1676"/>
      <c r="Z469" s="1676"/>
      <c r="AA469" s="1676"/>
    </row>
    <row r="470" spans="1:27" ht="17.149999999999999" customHeight="1">
      <c r="A470" s="936" t="s">
        <v>275</v>
      </c>
      <c r="B470" s="906" t="s">
        <v>250</v>
      </c>
      <c r="C470" s="906"/>
      <c r="D470" s="906"/>
      <c r="E470" s="906"/>
      <c r="F470" s="906"/>
      <c r="G470" s="906"/>
      <c r="H470" s="906"/>
      <c r="I470" s="906"/>
      <c r="J470" s="906"/>
      <c r="K470" s="906"/>
      <c r="L470" s="906"/>
      <c r="M470" s="906"/>
      <c r="N470" s="906"/>
      <c r="O470" s="906"/>
      <c r="P470" s="906"/>
      <c r="Q470" s="906"/>
      <c r="R470" s="906"/>
      <c r="S470" s="906"/>
      <c r="T470" s="906"/>
      <c r="U470" s="906"/>
      <c r="V470" s="906"/>
      <c r="W470" s="906"/>
      <c r="X470" s="906"/>
      <c r="Y470" s="906"/>
      <c r="Z470" s="906"/>
      <c r="AA470" s="906"/>
    </row>
    <row r="471" spans="1:27" ht="17.149999999999999" customHeight="1">
      <c r="A471" s="906"/>
      <c r="B471" s="906"/>
      <c r="C471" s="906"/>
      <c r="D471" s="906"/>
      <c r="E471" s="906"/>
      <c r="F471" s="1675" t="str">
        <f>項目一覧②!$F$143</f>
        <v/>
      </c>
      <c r="G471" s="1675"/>
      <c r="H471" s="1675"/>
      <c r="I471" s="1675"/>
      <c r="J471" s="1675"/>
      <c r="K471" s="1675"/>
      <c r="L471" s="1675"/>
      <c r="M471" s="1675"/>
      <c r="N471" s="1675"/>
      <c r="O471" s="1675"/>
      <c r="P471" s="1675"/>
      <c r="Q471" s="1675"/>
      <c r="R471" s="1675"/>
      <c r="S471" s="1675"/>
      <c r="T471" s="1675"/>
      <c r="U471" s="1675"/>
      <c r="V471" s="1675"/>
      <c r="W471" s="1675"/>
      <c r="X471" s="1675"/>
      <c r="Y471" s="1675"/>
      <c r="Z471" s="1675"/>
      <c r="AA471" s="1675"/>
    </row>
    <row r="472" spans="1:27" ht="17.149999999999999" customHeight="1">
      <c r="A472" s="935"/>
      <c r="B472" s="935"/>
      <c r="C472" s="935"/>
      <c r="D472" s="935"/>
      <c r="E472" s="935"/>
      <c r="F472" s="1676"/>
      <c r="G472" s="1676"/>
      <c r="H472" s="1676"/>
      <c r="I472" s="1676"/>
      <c r="J472" s="1676"/>
      <c r="K472" s="1676"/>
      <c r="L472" s="1676"/>
      <c r="M472" s="1676"/>
      <c r="N472" s="1676"/>
      <c r="O472" s="1676"/>
      <c r="P472" s="1676"/>
      <c r="Q472" s="1676"/>
      <c r="R472" s="1676"/>
      <c r="S472" s="1676"/>
      <c r="T472" s="1676"/>
      <c r="U472" s="1676"/>
      <c r="V472" s="1676"/>
      <c r="W472" s="1676"/>
      <c r="X472" s="1676"/>
      <c r="Y472" s="1676"/>
      <c r="Z472" s="1676"/>
      <c r="AA472" s="1676"/>
    </row>
    <row r="473" spans="1:27" ht="16" customHeight="1">
      <c r="A473" s="906"/>
      <c r="B473" s="906"/>
      <c r="C473" s="906"/>
      <c r="D473" s="906"/>
      <c r="E473" s="906"/>
      <c r="F473" s="906"/>
      <c r="G473" s="906"/>
      <c r="H473" s="906"/>
      <c r="I473" s="906"/>
      <c r="J473" s="906"/>
      <c r="K473" s="906"/>
      <c r="L473" s="906"/>
      <c r="M473" s="906"/>
      <c r="N473" s="906"/>
      <c r="O473" s="906"/>
      <c r="P473" s="906"/>
      <c r="Q473" s="906"/>
      <c r="R473" s="906"/>
      <c r="S473" s="906"/>
      <c r="T473" s="906"/>
      <c r="U473" s="906"/>
      <c r="V473" s="906"/>
      <c r="W473" s="906"/>
      <c r="X473" s="906"/>
      <c r="Y473" s="906"/>
      <c r="Z473" s="906"/>
      <c r="AA473" s="906"/>
    </row>
    <row r="474" spans="1:27" ht="16" customHeight="1">
      <c r="A474" s="1669" t="s">
        <v>277</v>
      </c>
      <c r="B474" s="1669"/>
      <c r="C474" s="1669"/>
      <c r="D474" s="1669"/>
      <c r="E474" s="1669"/>
      <c r="F474" s="1669"/>
      <c r="G474" s="1669"/>
      <c r="H474" s="1669"/>
      <c r="I474" s="1669"/>
      <c r="J474" s="1669"/>
      <c r="K474" s="1669"/>
      <c r="L474" s="1669"/>
      <c r="M474" s="1669"/>
      <c r="N474" s="1669"/>
      <c r="O474" s="1669"/>
      <c r="P474" s="1669"/>
      <c r="Q474" s="1669"/>
      <c r="R474" s="1669"/>
      <c r="S474" s="1669"/>
      <c r="T474" s="1669"/>
      <c r="U474" s="1669"/>
      <c r="V474" s="1669"/>
      <c r="W474" s="1669"/>
      <c r="X474" s="1669"/>
      <c r="Y474" s="1669"/>
      <c r="Z474" s="1669"/>
      <c r="AA474" s="1669"/>
    </row>
    <row r="475" spans="1:27" ht="16" customHeight="1">
      <c r="A475" s="935"/>
      <c r="B475" s="935" t="s">
        <v>276</v>
      </c>
      <c r="C475" s="935"/>
      <c r="D475" s="935"/>
      <c r="E475" s="935"/>
      <c r="F475" s="935"/>
      <c r="G475" s="935"/>
      <c r="H475" s="935"/>
      <c r="I475" s="935"/>
      <c r="J475" s="935"/>
      <c r="K475" s="935"/>
      <c r="L475" s="935"/>
      <c r="M475" s="935"/>
      <c r="N475" s="935"/>
      <c r="O475" s="935"/>
      <c r="P475" s="935"/>
      <c r="Q475" s="935"/>
      <c r="R475" s="935"/>
      <c r="S475" s="935"/>
      <c r="T475" s="935"/>
      <c r="U475" s="935"/>
      <c r="V475" s="935"/>
      <c r="W475" s="935"/>
      <c r="X475" s="935"/>
      <c r="Y475" s="935"/>
      <c r="Z475" s="935"/>
      <c r="AA475" s="935"/>
    </row>
    <row r="476" spans="1:27" ht="18" customHeight="1">
      <c r="A476" s="972" t="s">
        <v>275</v>
      </c>
      <c r="B476" s="973" t="s">
        <v>132</v>
      </c>
      <c r="C476" s="973"/>
      <c r="D476" s="973"/>
      <c r="E476" s="973"/>
      <c r="F476" s="973"/>
      <c r="G476" s="922"/>
      <c r="H476" s="973"/>
      <c r="I476" s="973"/>
      <c r="J476" s="973"/>
      <c r="K476" s="973"/>
      <c r="L476" s="1685">
        <f>項目一覧②!$F$144</f>
        <v>1</v>
      </c>
      <c r="M476" s="1685"/>
      <c r="N476" s="973"/>
      <c r="O476" s="973"/>
      <c r="P476" s="973"/>
      <c r="Q476" s="973"/>
      <c r="R476" s="973"/>
      <c r="S476" s="973"/>
      <c r="T476" s="973"/>
      <c r="U476" s="973"/>
      <c r="V476" s="973"/>
      <c r="W476" s="973"/>
      <c r="X476" s="973"/>
      <c r="Y476" s="973"/>
      <c r="Z476" s="973"/>
      <c r="AA476" s="973"/>
    </row>
    <row r="477" spans="1:27" ht="18" customHeight="1">
      <c r="A477" s="972" t="s">
        <v>275</v>
      </c>
      <c r="B477" s="973" t="s">
        <v>274</v>
      </c>
      <c r="C477" s="973"/>
      <c r="D477" s="973"/>
      <c r="E477" s="973"/>
      <c r="F477" s="973"/>
      <c r="G477" s="903"/>
      <c r="H477" s="903"/>
      <c r="I477" s="973"/>
      <c r="J477" s="973"/>
      <c r="K477" s="1663" t="str">
        <f>項目一覧②!$F$145</f>
        <v/>
      </c>
      <c r="L477" s="1663"/>
      <c r="M477" s="1663"/>
      <c r="N477" s="973" t="s">
        <v>273</v>
      </c>
      <c r="O477" s="973"/>
      <c r="P477" s="973"/>
      <c r="Q477" s="973"/>
      <c r="R477" s="973"/>
      <c r="S477" s="973"/>
      <c r="T477" s="973"/>
      <c r="U477" s="973"/>
      <c r="V477" s="973"/>
      <c r="W477" s="973"/>
      <c r="X477" s="973"/>
      <c r="Y477" s="973"/>
      <c r="Z477" s="973"/>
      <c r="AA477" s="973"/>
    </row>
    <row r="478" spans="1:27" ht="18" customHeight="1">
      <c r="A478" s="972" t="s">
        <v>269</v>
      </c>
      <c r="B478" s="973" t="s">
        <v>272</v>
      </c>
      <c r="C478" s="973"/>
      <c r="D478" s="973"/>
      <c r="E478" s="973"/>
      <c r="F478" s="973"/>
      <c r="G478" s="973"/>
      <c r="H478" s="973"/>
      <c r="I478" s="973"/>
      <c r="J478" s="1672" t="str">
        <f>項目一覧②!$F$146</f>
        <v/>
      </c>
      <c r="K478" s="1672"/>
      <c r="L478" s="1672"/>
      <c r="M478" s="1672"/>
      <c r="N478" s="999" t="s">
        <v>267</v>
      </c>
      <c r="O478" s="973"/>
      <c r="P478" s="973"/>
      <c r="Q478" s="973"/>
      <c r="R478" s="973"/>
      <c r="S478" s="973"/>
      <c r="T478" s="973"/>
      <c r="U478" s="973"/>
      <c r="V478" s="973"/>
      <c r="W478" s="973"/>
      <c r="X478" s="973"/>
      <c r="Y478" s="973"/>
      <c r="Z478" s="973"/>
      <c r="AA478" s="973"/>
    </row>
    <row r="479" spans="1:27" ht="18" customHeight="1">
      <c r="A479" s="972" t="s">
        <v>269</v>
      </c>
      <c r="B479" s="973" t="s">
        <v>271</v>
      </c>
      <c r="C479" s="973"/>
      <c r="D479" s="973"/>
      <c r="E479" s="973"/>
      <c r="F479" s="973"/>
      <c r="G479" s="973"/>
      <c r="H479" s="973"/>
      <c r="I479" s="973"/>
      <c r="J479" s="1672" t="str">
        <f>項目一覧②!$F$147</f>
        <v/>
      </c>
      <c r="K479" s="1672"/>
      <c r="L479" s="1672"/>
      <c r="M479" s="1672"/>
      <c r="N479" s="1000" t="s">
        <v>267</v>
      </c>
      <c r="O479" s="973"/>
      <c r="P479" s="973"/>
      <c r="Q479" s="973"/>
      <c r="R479" s="973"/>
      <c r="S479" s="973"/>
      <c r="T479" s="973"/>
      <c r="U479" s="973"/>
      <c r="V479" s="973"/>
      <c r="W479" s="973"/>
      <c r="X479" s="973"/>
      <c r="Y479" s="973"/>
      <c r="Z479" s="973"/>
      <c r="AA479" s="973"/>
    </row>
    <row r="480" spans="1:27" ht="18" customHeight="1">
      <c r="A480" s="972" t="s">
        <v>269</v>
      </c>
      <c r="B480" s="973" t="s">
        <v>270</v>
      </c>
      <c r="C480" s="973"/>
      <c r="D480" s="973"/>
      <c r="E480" s="973"/>
      <c r="F480" s="973"/>
      <c r="G480" s="973"/>
      <c r="H480" s="973"/>
      <c r="I480" s="973"/>
      <c r="J480" s="1672" t="str">
        <f>項目一覧②!$F$148</f>
        <v/>
      </c>
      <c r="K480" s="1672"/>
      <c r="L480" s="1672"/>
      <c r="M480" s="1672"/>
      <c r="N480" s="999" t="s">
        <v>267</v>
      </c>
      <c r="O480" s="973"/>
      <c r="P480" s="973"/>
      <c r="Q480" s="973"/>
      <c r="R480" s="973"/>
      <c r="S480" s="973"/>
      <c r="T480" s="973"/>
      <c r="U480" s="973"/>
      <c r="V480" s="973"/>
      <c r="W480" s="973"/>
      <c r="X480" s="973"/>
      <c r="Y480" s="973"/>
      <c r="Z480" s="973"/>
      <c r="AA480" s="973"/>
    </row>
    <row r="481" spans="1:28" ht="16" customHeight="1">
      <c r="A481" s="959" t="s">
        <v>269</v>
      </c>
      <c r="B481" s="937" t="s">
        <v>268</v>
      </c>
      <c r="C481" s="937"/>
      <c r="D481" s="937"/>
      <c r="E481" s="937"/>
      <c r="F481" s="937"/>
      <c r="G481" s="937"/>
      <c r="H481" s="937"/>
      <c r="I481" s="937"/>
      <c r="O481" s="937"/>
      <c r="P481" s="937"/>
      <c r="Q481" s="937"/>
      <c r="R481" s="937"/>
      <c r="S481" s="937"/>
      <c r="T481" s="937"/>
      <c r="U481" s="937"/>
      <c r="V481" s="937"/>
      <c r="W481" s="937"/>
      <c r="X481" s="937"/>
      <c r="Y481" s="937"/>
      <c r="Z481" s="937"/>
      <c r="AA481" s="937"/>
    </row>
    <row r="482" spans="1:28" ht="16" customHeight="1">
      <c r="A482" s="936"/>
      <c r="B482" s="906"/>
      <c r="C482" s="906" t="s">
        <v>2269</v>
      </c>
      <c r="D482" s="906" t="s">
        <v>2270</v>
      </c>
      <c r="E482" s="906"/>
      <c r="F482" s="906"/>
      <c r="G482" s="906"/>
      <c r="H482" s="906"/>
      <c r="I482" s="906"/>
      <c r="J482" s="1670" t="str">
        <f>項目一覧②!$F$149</f>
        <v/>
      </c>
      <c r="K482" s="1670"/>
      <c r="L482" s="1670"/>
      <c r="M482" s="1670"/>
      <c r="N482" s="1000" t="s">
        <v>267</v>
      </c>
      <c r="O482" s="906"/>
      <c r="P482" s="906"/>
      <c r="Q482" s="906"/>
      <c r="R482" s="906"/>
      <c r="S482" s="906"/>
      <c r="T482" s="906"/>
      <c r="U482" s="906"/>
      <c r="V482" s="906"/>
      <c r="W482" s="906"/>
      <c r="X482" s="906"/>
      <c r="Y482" s="906"/>
      <c r="Z482" s="906"/>
      <c r="AA482" s="906"/>
    </row>
    <row r="483" spans="1:28" ht="16" customHeight="1">
      <c r="A483" s="936"/>
      <c r="B483" s="906"/>
      <c r="C483" s="906" t="s">
        <v>2271</v>
      </c>
      <c r="D483" s="906" t="s">
        <v>2272</v>
      </c>
      <c r="E483" s="906"/>
      <c r="F483" s="906"/>
      <c r="G483" s="906"/>
      <c r="H483" s="906"/>
      <c r="I483" s="906"/>
      <c r="J483" s="1001"/>
      <c r="K483" s="1001"/>
      <c r="L483" s="1001"/>
      <c r="M483" s="1001"/>
      <c r="N483" s="1000"/>
      <c r="O483" s="1000"/>
      <c r="P483" s="906"/>
      <c r="Q483" s="936" t="str">
        <f>IF(項目一覧②!$G$150=TRUE,"■","□")</f>
        <v>□</v>
      </c>
      <c r="R483" s="906" t="s">
        <v>266</v>
      </c>
      <c r="S483" s="906"/>
      <c r="T483" s="936" t="str">
        <f>IF(項目一覧②!$H$151=TRUE,"■","□")</f>
        <v>□</v>
      </c>
      <c r="U483" s="906" t="s">
        <v>265</v>
      </c>
      <c r="V483" s="906"/>
      <c r="W483" s="906"/>
      <c r="X483" s="906"/>
      <c r="Y483" s="906"/>
      <c r="Z483" s="906"/>
      <c r="AA483" s="906"/>
      <c r="AB483" s="903"/>
    </row>
    <row r="484" spans="1:28" ht="16" customHeight="1">
      <c r="A484" s="959" t="s">
        <v>275</v>
      </c>
      <c r="B484" s="937" t="s">
        <v>264</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row>
    <row r="485" spans="1:28" ht="16" customHeight="1">
      <c r="A485" s="906"/>
      <c r="B485" s="906"/>
      <c r="C485" s="906"/>
      <c r="D485" s="1669" t="s">
        <v>263</v>
      </c>
      <c r="E485" s="1669"/>
      <c r="F485" s="1669"/>
      <c r="G485" s="1669"/>
      <c r="H485" s="975"/>
      <c r="I485" s="1669" t="s">
        <v>262</v>
      </c>
      <c r="J485" s="1669"/>
      <c r="K485" s="1669"/>
      <c r="L485" s="1669"/>
      <c r="M485" s="1669"/>
      <c r="N485" s="1669"/>
      <c r="O485" s="1669"/>
      <c r="P485" s="1669"/>
      <c r="Q485" s="1669"/>
      <c r="R485" s="1669"/>
      <c r="S485" s="1669"/>
      <c r="T485" s="1669"/>
      <c r="U485" s="1669"/>
      <c r="V485" s="975"/>
      <c r="W485" s="975" t="s">
        <v>279</v>
      </c>
      <c r="X485" s="1669" t="s">
        <v>289</v>
      </c>
      <c r="Y485" s="1669"/>
      <c r="Z485" s="1669"/>
      <c r="AA485" s="906" t="s">
        <v>288</v>
      </c>
    </row>
    <row r="486" spans="1:28" ht="18" customHeight="1">
      <c r="A486" s="906"/>
      <c r="B486" s="906" t="s">
        <v>260</v>
      </c>
      <c r="C486" s="906"/>
      <c r="D486" s="975" t="s">
        <v>198</v>
      </c>
      <c r="E486" s="1667" t="str">
        <f>項目一覧②!$F$151</f>
        <v/>
      </c>
      <c r="F486" s="1667"/>
      <c r="G486" s="960" t="s">
        <v>254</v>
      </c>
      <c r="H486" s="938" t="str">
        <f>項目一覧②!$F$157</f>
        <v/>
      </c>
      <c r="I486" s="939"/>
      <c r="J486" s="938"/>
      <c r="K486" s="906"/>
      <c r="L486" s="903"/>
      <c r="M486" s="906"/>
      <c r="N486" s="906"/>
      <c r="O486" s="906"/>
      <c r="P486" s="906"/>
      <c r="Q486" s="906"/>
      <c r="R486" s="903"/>
      <c r="S486" s="903"/>
      <c r="T486" s="903"/>
      <c r="U486" s="903"/>
      <c r="V486" s="975"/>
      <c r="W486" s="975" t="s">
        <v>279</v>
      </c>
      <c r="X486" s="1668" t="str">
        <f>項目一覧②!$F$163</f>
        <v/>
      </c>
      <c r="Y486" s="1668"/>
      <c r="Z486" s="1668"/>
      <c r="AA486" s="906" t="s">
        <v>252</v>
      </c>
    </row>
    <row r="487" spans="1:28" ht="18" customHeight="1">
      <c r="A487" s="906"/>
      <c r="B487" s="906" t="s">
        <v>286</v>
      </c>
      <c r="C487" s="906"/>
      <c r="D487" s="975" t="s">
        <v>198</v>
      </c>
      <c r="E487" s="1667" t="str">
        <f>項目一覧②!$F$152</f>
        <v/>
      </c>
      <c r="F487" s="1667"/>
      <c r="G487" s="960" t="s">
        <v>254</v>
      </c>
      <c r="H487" s="938" t="str">
        <f>項目一覧②!$F$158</f>
        <v/>
      </c>
      <c r="I487" s="939"/>
      <c r="J487" s="938"/>
      <c r="K487" s="906"/>
      <c r="L487" s="903"/>
      <c r="M487" s="906"/>
      <c r="N487" s="906"/>
      <c r="O487" s="906"/>
      <c r="P487" s="906"/>
      <c r="Q487" s="906"/>
      <c r="R487" s="903"/>
      <c r="S487" s="903"/>
      <c r="T487" s="903"/>
      <c r="U487" s="903"/>
      <c r="V487" s="975"/>
      <c r="W487" s="975" t="s">
        <v>279</v>
      </c>
      <c r="X487" s="1668" t="str">
        <f>項目一覧②!$F$164</f>
        <v/>
      </c>
      <c r="Y487" s="1668"/>
      <c r="Z487" s="1668"/>
      <c r="AA487" s="906" t="s">
        <v>252</v>
      </c>
    </row>
    <row r="488" spans="1:28" ht="18" customHeight="1">
      <c r="A488" s="906"/>
      <c r="B488" s="906" t="s">
        <v>258</v>
      </c>
      <c r="C488" s="906"/>
      <c r="D488" s="975" t="s">
        <v>198</v>
      </c>
      <c r="E488" s="1667" t="str">
        <f>項目一覧②!$F$153</f>
        <v/>
      </c>
      <c r="F488" s="1667"/>
      <c r="G488" s="960" t="s">
        <v>254</v>
      </c>
      <c r="H488" s="938" t="str">
        <f>項目一覧②!$F$159</f>
        <v/>
      </c>
      <c r="I488" s="939"/>
      <c r="J488" s="938"/>
      <c r="K488" s="906"/>
      <c r="L488" s="903"/>
      <c r="M488" s="906"/>
      <c r="N488" s="906"/>
      <c r="O488" s="906"/>
      <c r="P488" s="906"/>
      <c r="Q488" s="906"/>
      <c r="R488" s="903"/>
      <c r="S488" s="903"/>
      <c r="T488" s="903"/>
      <c r="U488" s="903"/>
      <c r="V488" s="975"/>
      <c r="W488" s="975" t="s">
        <v>279</v>
      </c>
      <c r="X488" s="1668" t="str">
        <f>項目一覧②!$F$165</f>
        <v/>
      </c>
      <c r="Y488" s="1668"/>
      <c r="Z488" s="1668"/>
      <c r="AA488" s="906" t="s">
        <v>252</v>
      </c>
    </row>
    <row r="489" spans="1:28" ht="18" customHeight="1">
      <c r="A489" s="906"/>
      <c r="B489" s="906" t="s">
        <v>257</v>
      </c>
      <c r="C489" s="906"/>
      <c r="D489" s="975" t="s">
        <v>198</v>
      </c>
      <c r="E489" s="1667" t="str">
        <f>項目一覧②!$F$154</f>
        <v/>
      </c>
      <c r="F489" s="1667"/>
      <c r="G489" s="960" t="s">
        <v>254</v>
      </c>
      <c r="H489" s="938" t="str">
        <f>項目一覧②!$F$160</f>
        <v/>
      </c>
      <c r="I489" s="939"/>
      <c r="J489" s="938"/>
      <c r="K489" s="906"/>
      <c r="L489" s="903"/>
      <c r="M489" s="906"/>
      <c r="N489" s="906"/>
      <c r="O489" s="906"/>
      <c r="P489" s="906"/>
      <c r="Q489" s="906"/>
      <c r="R489" s="903"/>
      <c r="S489" s="903"/>
      <c r="T489" s="903"/>
      <c r="U489" s="903"/>
      <c r="V489" s="975"/>
      <c r="W489" s="975" t="s">
        <v>279</v>
      </c>
      <c r="X489" s="1668" t="str">
        <f>項目一覧②!$F$166</f>
        <v/>
      </c>
      <c r="Y489" s="1668"/>
      <c r="Z489" s="1668"/>
      <c r="AA489" s="906" t="s">
        <v>252</v>
      </c>
    </row>
    <row r="490" spans="1:28" ht="18" customHeight="1">
      <c r="A490" s="906"/>
      <c r="B490" s="906" t="s">
        <v>256</v>
      </c>
      <c r="C490" s="906"/>
      <c r="D490" s="975" t="s">
        <v>198</v>
      </c>
      <c r="E490" s="1667" t="str">
        <f>項目一覧②!$F$155</f>
        <v/>
      </c>
      <c r="F490" s="1667"/>
      <c r="G490" s="960" t="s">
        <v>254</v>
      </c>
      <c r="H490" s="938" t="str">
        <f>項目一覧②!$F$161</f>
        <v/>
      </c>
      <c r="I490" s="939"/>
      <c r="J490" s="938"/>
      <c r="K490" s="906"/>
      <c r="L490" s="903"/>
      <c r="M490" s="906"/>
      <c r="N490" s="906"/>
      <c r="O490" s="906"/>
      <c r="P490" s="906"/>
      <c r="Q490" s="906"/>
      <c r="R490" s="903"/>
      <c r="S490" s="903"/>
      <c r="T490" s="903"/>
      <c r="U490" s="903"/>
      <c r="V490" s="975"/>
      <c r="W490" s="975" t="s">
        <v>279</v>
      </c>
      <c r="X490" s="1668" t="str">
        <f>項目一覧②!$F$167</f>
        <v/>
      </c>
      <c r="Y490" s="1668"/>
      <c r="Z490" s="1668"/>
      <c r="AA490" s="906" t="s">
        <v>252</v>
      </c>
    </row>
    <row r="491" spans="1:28" ht="18" customHeight="1">
      <c r="A491" s="935"/>
      <c r="B491" s="935" t="s">
        <v>255</v>
      </c>
      <c r="C491" s="935"/>
      <c r="D491" s="975" t="s">
        <v>198</v>
      </c>
      <c r="E491" s="1667" t="str">
        <f>項目一覧②!$F$156</f>
        <v/>
      </c>
      <c r="F491" s="1667"/>
      <c r="G491" s="960" t="s">
        <v>254</v>
      </c>
      <c r="H491" s="938" t="str">
        <f>項目一覧②!$F$162</f>
        <v/>
      </c>
      <c r="I491" s="939"/>
      <c r="J491" s="941"/>
      <c r="K491" s="935"/>
      <c r="L491" s="903"/>
      <c r="M491" s="935"/>
      <c r="N491" s="935"/>
      <c r="O491" s="935"/>
      <c r="P491" s="935"/>
      <c r="Q491" s="935"/>
      <c r="R491" s="903"/>
      <c r="S491" s="903"/>
      <c r="T491" s="903"/>
      <c r="U491" s="903"/>
      <c r="V491" s="975"/>
      <c r="W491" s="975" t="s">
        <v>279</v>
      </c>
      <c r="X491" s="1671" t="str">
        <f>項目一覧②!$F$168</f>
        <v/>
      </c>
      <c r="Y491" s="1671"/>
      <c r="Z491" s="1671"/>
      <c r="AA491" s="906" t="s">
        <v>252</v>
      </c>
    </row>
    <row r="492" spans="1:28" ht="17.149999999999999" customHeight="1">
      <c r="A492" s="959" t="s">
        <v>275</v>
      </c>
      <c r="B492" s="937" t="s">
        <v>251</v>
      </c>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row>
    <row r="493" spans="1:28" ht="17.149999999999999" customHeight="1">
      <c r="A493" s="936"/>
      <c r="B493" s="906"/>
      <c r="C493" s="906"/>
      <c r="D493" s="906"/>
      <c r="E493" s="906"/>
      <c r="F493" s="1675" t="str">
        <f>項目一覧②!$F$169</f>
        <v/>
      </c>
      <c r="G493" s="1675"/>
      <c r="H493" s="1675"/>
      <c r="I493" s="1675"/>
      <c r="J493" s="1675"/>
      <c r="K493" s="1675"/>
      <c r="L493" s="1675"/>
      <c r="M493" s="1675"/>
      <c r="N493" s="1675"/>
      <c r="O493" s="1675"/>
      <c r="P493" s="1675"/>
      <c r="Q493" s="1675"/>
      <c r="R493" s="1675"/>
      <c r="S493" s="1675"/>
      <c r="T493" s="1675"/>
      <c r="U493" s="1675"/>
      <c r="V493" s="1675"/>
      <c r="W493" s="1675"/>
      <c r="X493" s="1675"/>
      <c r="Y493" s="1675"/>
      <c r="Z493" s="1675"/>
      <c r="AA493" s="1675"/>
    </row>
    <row r="494" spans="1:28" ht="17.149999999999999" customHeight="1">
      <c r="A494" s="935"/>
      <c r="B494" s="935"/>
      <c r="C494" s="935"/>
      <c r="D494" s="935"/>
      <c r="E494" s="935"/>
      <c r="F494" s="1676"/>
      <c r="G494" s="1676"/>
      <c r="H494" s="1676"/>
      <c r="I494" s="1676"/>
      <c r="J494" s="1676"/>
      <c r="K494" s="1676"/>
      <c r="L494" s="1676"/>
      <c r="M494" s="1676"/>
      <c r="N494" s="1676"/>
      <c r="O494" s="1676"/>
      <c r="P494" s="1676"/>
      <c r="Q494" s="1676"/>
      <c r="R494" s="1676"/>
      <c r="S494" s="1676"/>
      <c r="T494" s="1676"/>
      <c r="U494" s="1676"/>
      <c r="V494" s="1676"/>
      <c r="W494" s="1676"/>
      <c r="X494" s="1676"/>
      <c r="Y494" s="1676"/>
      <c r="Z494" s="1676"/>
      <c r="AA494" s="1676"/>
    </row>
    <row r="495" spans="1:28" ht="16" customHeight="1">
      <c r="A495" s="936" t="s">
        <v>275</v>
      </c>
      <c r="B495" s="906" t="s">
        <v>250</v>
      </c>
      <c r="C495" s="906"/>
      <c r="D495" s="906"/>
      <c r="E495" s="906"/>
      <c r="F495" s="906"/>
      <c r="G495" s="906"/>
      <c r="H495" s="906"/>
      <c r="I495" s="906"/>
      <c r="J495" s="906"/>
      <c r="K495" s="906"/>
      <c r="L495" s="906"/>
      <c r="M495" s="906"/>
      <c r="N495" s="906"/>
      <c r="O495" s="906"/>
      <c r="P495" s="906"/>
      <c r="Q495" s="906"/>
      <c r="R495" s="906"/>
      <c r="S495" s="906"/>
      <c r="T495" s="906"/>
      <c r="U495" s="906"/>
      <c r="V495" s="906"/>
      <c r="W495" s="906"/>
      <c r="X495" s="906"/>
      <c r="Y495" s="906"/>
      <c r="Z495" s="906"/>
      <c r="AA495" s="906"/>
    </row>
    <row r="496" spans="1:28" ht="17.149999999999999" customHeight="1">
      <c r="A496" s="906"/>
      <c r="B496" s="906"/>
      <c r="C496" s="906"/>
      <c r="D496" s="906"/>
      <c r="E496" s="906"/>
      <c r="F496" s="1675" t="str">
        <f>項目一覧②!$F$170</f>
        <v/>
      </c>
      <c r="G496" s="1675"/>
      <c r="H496" s="1675"/>
      <c r="I496" s="1675"/>
      <c r="J496" s="1675"/>
      <c r="K496" s="1675"/>
      <c r="L496" s="1675"/>
      <c r="M496" s="1675"/>
      <c r="N496" s="1675"/>
      <c r="O496" s="1675"/>
      <c r="P496" s="1675"/>
      <c r="Q496" s="1675"/>
      <c r="R496" s="1675"/>
      <c r="S496" s="1675"/>
      <c r="T496" s="1675"/>
      <c r="U496" s="1675"/>
      <c r="V496" s="1675"/>
      <c r="W496" s="1675"/>
      <c r="X496" s="1675"/>
      <c r="Y496" s="1675"/>
      <c r="Z496" s="1675"/>
      <c r="AA496" s="1675"/>
    </row>
    <row r="497" spans="1:27" ht="18" customHeight="1">
      <c r="A497" s="935"/>
      <c r="B497" s="935"/>
      <c r="C497" s="935"/>
      <c r="D497" s="935"/>
      <c r="E497" s="935"/>
      <c r="F497" s="1676"/>
      <c r="G497" s="1676"/>
      <c r="H497" s="1676"/>
      <c r="I497" s="1676"/>
      <c r="J497" s="1676"/>
      <c r="K497" s="1676"/>
      <c r="L497" s="1676"/>
      <c r="M497" s="1676"/>
      <c r="N497" s="1676"/>
      <c r="O497" s="1676"/>
      <c r="P497" s="1676"/>
      <c r="Q497" s="1676"/>
      <c r="R497" s="1676"/>
      <c r="S497" s="1676"/>
      <c r="T497" s="1676"/>
      <c r="U497" s="1676"/>
      <c r="V497" s="1676"/>
      <c r="W497" s="1676"/>
      <c r="X497" s="1676"/>
      <c r="Y497" s="1676"/>
      <c r="Z497" s="1676"/>
      <c r="AA497" s="1676"/>
    </row>
    <row r="498" spans="1:27" ht="18" customHeight="1">
      <c r="A498" s="906"/>
      <c r="B498" s="906"/>
      <c r="C498" s="906"/>
      <c r="D498" s="906"/>
      <c r="E498" s="906"/>
      <c r="F498" s="1217"/>
      <c r="G498" s="1217"/>
      <c r="H498" s="1217"/>
      <c r="I498" s="1217"/>
      <c r="J498" s="1217"/>
      <c r="K498" s="1217"/>
      <c r="L498" s="1217"/>
      <c r="M498" s="1217"/>
      <c r="N498" s="1217"/>
      <c r="O498" s="1217"/>
      <c r="P498" s="1217"/>
      <c r="Q498" s="1217"/>
      <c r="R498" s="1217"/>
      <c r="S498" s="1217"/>
      <c r="T498" s="1217"/>
      <c r="U498" s="1217"/>
      <c r="V498" s="1217"/>
      <c r="W498" s="1217"/>
      <c r="X498" s="1217"/>
      <c r="Y498" s="1217"/>
      <c r="Z498" s="1217"/>
      <c r="AA498" s="1217"/>
    </row>
    <row r="499" spans="1:27" ht="16" customHeight="1">
      <c r="A499" s="1669" t="s">
        <v>277</v>
      </c>
      <c r="B499" s="1669"/>
      <c r="C499" s="1669"/>
      <c r="D499" s="1669"/>
      <c r="E499" s="1669"/>
      <c r="F499" s="1669"/>
      <c r="G499" s="1669"/>
      <c r="H499" s="1669"/>
      <c r="I499" s="1669"/>
      <c r="J499" s="1669"/>
      <c r="K499" s="1669"/>
      <c r="L499" s="1669"/>
      <c r="M499" s="1669"/>
      <c r="N499" s="1669"/>
      <c r="O499" s="1669"/>
      <c r="P499" s="1669"/>
      <c r="Q499" s="1669"/>
      <c r="R499" s="1669"/>
      <c r="S499" s="1669"/>
      <c r="T499" s="1669"/>
      <c r="U499" s="1669"/>
      <c r="V499" s="1669"/>
      <c r="W499" s="1669"/>
      <c r="X499" s="1669"/>
      <c r="Y499" s="1669"/>
      <c r="Z499" s="1669"/>
      <c r="AA499" s="1669"/>
    </row>
    <row r="500" spans="1:27" ht="16" customHeight="1">
      <c r="A500" s="935"/>
      <c r="B500" s="935" t="s">
        <v>276</v>
      </c>
      <c r="C500" s="935"/>
      <c r="D500" s="935"/>
      <c r="E500" s="935"/>
      <c r="F500" s="935"/>
      <c r="G500" s="935"/>
      <c r="H500" s="935"/>
      <c r="I500" s="935"/>
      <c r="J500" s="935"/>
      <c r="K500" s="935"/>
      <c r="L500" s="935"/>
      <c r="M500" s="935"/>
      <c r="N500" s="935"/>
      <c r="O500" s="935"/>
      <c r="P500" s="935"/>
      <c r="Q500" s="935"/>
      <c r="R500" s="935"/>
      <c r="S500" s="935"/>
      <c r="T500" s="935"/>
      <c r="U500" s="935"/>
      <c r="V500" s="935"/>
      <c r="W500" s="935"/>
      <c r="X500" s="935"/>
      <c r="Y500" s="935"/>
      <c r="Z500" s="935"/>
      <c r="AA500" s="935"/>
    </row>
    <row r="501" spans="1:27" ht="18" customHeight="1">
      <c r="A501" s="972" t="s">
        <v>275</v>
      </c>
      <c r="B501" s="973" t="s">
        <v>132</v>
      </c>
      <c r="C501" s="973"/>
      <c r="D501" s="973"/>
      <c r="E501" s="973"/>
      <c r="F501" s="973"/>
      <c r="G501" s="922"/>
      <c r="H501" s="973"/>
      <c r="I501" s="973"/>
      <c r="J501" s="973"/>
      <c r="K501" s="973"/>
      <c r="L501" s="1685">
        <f>項目一覧②!$F$171</f>
        <v>1</v>
      </c>
      <c r="M501" s="1685"/>
      <c r="N501" s="973"/>
      <c r="O501" s="973"/>
      <c r="P501" s="973"/>
      <c r="Q501" s="973"/>
      <c r="R501" s="973"/>
      <c r="S501" s="973"/>
      <c r="T501" s="973"/>
      <c r="U501" s="973"/>
      <c r="V501" s="973"/>
      <c r="W501" s="973"/>
      <c r="X501" s="973"/>
      <c r="Y501" s="973"/>
      <c r="Z501" s="973"/>
      <c r="AA501" s="973"/>
    </row>
    <row r="502" spans="1:27" ht="18" customHeight="1">
      <c r="A502" s="972" t="s">
        <v>275</v>
      </c>
      <c r="B502" s="973" t="s">
        <v>274</v>
      </c>
      <c r="C502" s="973"/>
      <c r="D502" s="973"/>
      <c r="E502" s="973"/>
      <c r="F502" s="973"/>
      <c r="G502" s="903"/>
      <c r="H502" s="903"/>
      <c r="I502" s="973"/>
      <c r="J502" s="1673" t="str">
        <f>項目一覧②!$F$172</f>
        <v/>
      </c>
      <c r="K502" s="1673"/>
      <c r="L502" s="1673"/>
      <c r="M502" s="1673"/>
      <c r="N502" s="984" t="s">
        <v>273</v>
      </c>
      <c r="O502" s="973"/>
      <c r="P502" s="973"/>
      <c r="Q502" s="973"/>
      <c r="R502" s="973"/>
      <c r="S502" s="973"/>
      <c r="T502" s="973"/>
      <c r="U502" s="973"/>
      <c r="V502" s="973"/>
      <c r="W502" s="973"/>
      <c r="X502" s="973"/>
      <c r="Y502" s="973"/>
      <c r="Z502" s="973"/>
      <c r="AA502" s="973"/>
    </row>
    <row r="503" spans="1:27" ht="18" customHeight="1">
      <c r="A503" s="972" t="s">
        <v>269</v>
      </c>
      <c r="B503" s="973" t="s">
        <v>272</v>
      </c>
      <c r="C503" s="973"/>
      <c r="D503" s="973"/>
      <c r="E503" s="973"/>
      <c r="F503" s="973"/>
      <c r="G503" s="973"/>
      <c r="H503" s="973"/>
      <c r="I503" s="973"/>
      <c r="J503" s="1672" t="str">
        <f>項目一覧②!$F$173</f>
        <v/>
      </c>
      <c r="K503" s="1672"/>
      <c r="L503" s="1672"/>
      <c r="M503" s="1672"/>
      <c r="N503" s="999" t="s">
        <v>290</v>
      </c>
      <c r="O503" s="973"/>
      <c r="P503" s="973"/>
      <c r="Q503" s="973"/>
      <c r="R503" s="973"/>
      <c r="S503" s="973"/>
      <c r="T503" s="973"/>
      <c r="U503" s="973"/>
      <c r="V503" s="973"/>
      <c r="W503" s="973"/>
      <c r="X503" s="973"/>
      <c r="Y503" s="973"/>
      <c r="Z503" s="973"/>
      <c r="AA503" s="973"/>
    </row>
    <row r="504" spans="1:27" ht="18" customHeight="1">
      <c r="A504" s="972" t="s">
        <v>269</v>
      </c>
      <c r="B504" s="973" t="s">
        <v>271</v>
      </c>
      <c r="C504" s="973"/>
      <c r="D504" s="973"/>
      <c r="E504" s="973"/>
      <c r="F504" s="973"/>
      <c r="G504" s="973"/>
      <c r="H504" s="973"/>
      <c r="I504" s="973"/>
      <c r="J504" s="1672" t="str">
        <f>項目一覧②!$F$174</f>
        <v/>
      </c>
      <c r="K504" s="1672"/>
      <c r="L504" s="1672"/>
      <c r="M504" s="1672"/>
      <c r="N504" s="1000" t="s">
        <v>290</v>
      </c>
      <c r="O504" s="973"/>
      <c r="P504" s="973"/>
      <c r="Q504" s="973"/>
      <c r="R504" s="973"/>
      <c r="S504" s="973"/>
      <c r="T504" s="973"/>
      <c r="U504" s="973"/>
      <c r="V504" s="973"/>
      <c r="W504" s="973"/>
      <c r="X504" s="973"/>
      <c r="Y504" s="973"/>
      <c r="Z504" s="973"/>
      <c r="AA504" s="973"/>
    </row>
    <row r="505" spans="1:27" ht="18" customHeight="1">
      <c r="A505" s="972" t="s">
        <v>269</v>
      </c>
      <c r="B505" s="973" t="s">
        <v>270</v>
      </c>
      <c r="C505" s="973"/>
      <c r="D505" s="973"/>
      <c r="E505" s="973"/>
      <c r="F505" s="973"/>
      <c r="G505" s="973"/>
      <c r="H505" s="973"/>
      <c r="I505" s="973"/>
      <c r="J505" s="1672" t="str">
        <f>項目一覧②!$F$175</f>
        <v/>
      </c>
      <c r="K505" s="1672"/>
      <c r="L505" s="1672"/>
      <c r="M505" s="1672"/>
      <c r="N505" s="999" t="s">
        <v>290</v>
      </c>
      <c r="O505" s="973"/>
      <c r="P505" s="973"/>
      <c r="Q505" s="973"/>
      <c r="R505" s="973"/>
      <c r="S505" s="973"/>
      <c r="T505" s="973"/>
      <c r="U505" s="973"/>
      <c r="V505" s="973"/>
      <c r="W505" s="973"/>
      <c r="X505" s="973"/>
      <c r="Y505" s="973"/>
      <c r="Z505" s="973"/>
      <c r="AA505" s="973"/>
    </row>
    <row r="506" spans="1:27" ht="17.149999999999999" customHeight="1">
      <c r="A506" s="959" t="s">
        <v>269</v>
      </c>
      <c r="B506" s="937" t="s">
        <v>268</v>
      </c>
      <c r="C506" s="937"/>
      <c r="D506" s="937"/>
      <c r="E506" s="937"/>
      <c r="F506" s="937"/>
      <c r="G506" s="937"/>
      <c r="H506" s="937"/>
      <c r="I506" s="937"/>
      <c r="O506" s="937"/>
      <c r="P506" s="937"/>
      <c r="Q506" s="937"/>
      <c r="R506" s="937"/>
      <c r="S506" s="937"/>
      <c r="T506" s="937"/>
      <c r="U506" s="937"/>
      <c r="V506" s="937"/>
      <c r="W506" s="937"/>
      <c r="X506" s="937"/>
      <c r="Y506" s="937"/>
      <c r="Z506" s="937"/>
      <c r="AA506" s="937"/>
    </row>
    <row r="507" spans="1:27" ht="17.149999999999999" customHeight="1">
      <c r="A507" s="936"/>
      <c r="B507" s="906"/>
      <c r="C507" s="906" t="s">
        <v>2269</v>
      </c>
      <c r="D507" s="906" t="s">
        <v>2270</v>
      </c>
      <c r="E507" s="906"/>
      <c r="F507" s="906"/>
      <c r="G507" s="906"/>
      <c r="H507" s="906"/>
      <c r="I507" s="906"/>
      <c r="J507" s="1670" t="str">
        <f>項目一覧②!$F$176</f>
        <v/>
      </c>
      <c r="K507" s="1670"/>
      <c r="L507" s="1670"/>
      <c r="M507" s="1670"/>
      <c r="N507" s="1000" t="s">
        <v>267</v>
      </c>
      <c r="O507" s="906"/>
      <c r="P507" s="906"/>
      <c r="Q507" s="906"/>
      <c r="R507" s="906"/>
      <c r="S507" s="906"/>
      <c r="T507" s="906"/>
      <c r="U507" s="906"/>
      <c r="V507" s="906"/>
      <c r="W507" s="906"/>
      <c r="X507" s="906"/>
      <c r="Y507" s="906"/>
      <c r="Z507" s="906"/>
      <c r="AA507" s="906"/>
    </row>
    <row r="508" spans="1:27" ht="17.149999999999999" customHeight="1">
      <c r="A508" s="936"/>
      <c r="B508" s="906"/>
      <c r="C508" s="906" t="s">
        <v>2271</v>
      </c>
      <c r="D508" s="906" t="s">
        <v>2272</v>
      </c>
      <c r="E508" s="906"/>
      <c r="F508" s="906"/>
      <c r="G508" s="906"/>
      <c r="H508" s="906"/>
      <c r="I508" s="906"/>
      <c r="J508" s="1001"/>
      <c r="K508" s="1001"/>
      <c r="L508" s="1001"/>
      <c r="M508" s="1001"/>
      <c r="N508" s="1000"/>
      <c r="O508" s="1000"/>
      <c r="P508" s="906"/>
      <c r="Q508" s="936" t="str">
        <f>IF(項目一覧②!$G$177=TRUE,"■","□")</f>
        <v>□</v>
      </c>
      <c r="R508" s="906" t="s">
        <v>266</v>
      </c>
      <c r="S508" s="906"/>
      <c r="T508" s="936" t="str">
        <f>IF(項目一覧②!$H$177=TRUE,"■","□")</f>
        <v>□</v>
      </c>
      <c r="U508" s="906" t="s">
        <v>265</v>
      </c>
      <c r="V508" s="906"/>
      <c r="W508" s="906"/>
      <c r="X508" s="906"/>
      <c r="Y508" s="906"/>
      <c r="Z508" s="906"/>
      <c r="AA508" s="906"/>
    </row>
    <row r="509" spans="1:27" ht="17.149999999999999" customHeight="1">
      <c r="A509" s="959" t="s">
        <v>275</v>
      </c>
      <c r="B509" s="937" t="s">
        <v>264</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row>
    <row r="510" spans="1:27" ht="17.149999999999999" customHeight="1">
      <c r="A510" s="906"/>
      <c r="B510" s="906"/>
      <c r="C510" s="906"/>
      <c r="D510" s="1669" t="s">
        <v>263</v>
      </c>
      <c r="E510" s="1669"/>
      <c r="F510" s="1669"/>
      <c r="G510" s="1669"/>
      <c r="H510" s="975"/>
      <c r="I510" s="1669" t="s">
        <v>262</v>
      </c>
      <c r="J510" s="1669"/>
      <c r="K510" s="1669"/>
      <c r="L510" s="1669"/>
      <c r="M510" s="1669"/>
      <c r="N510" s="1669"/>
      <c r="O510" s="1669"/>
      <c r="P510" s="1669"/>
      <c r="Q510" s="1669"/>
      <c r="R510" s="1669"/>
      <c r="S510" s="1669"/>
      <c r="T510" s="1669"/>
      <c r="U510" s="1669"/>
      <c r="V510" s="975"/>
      <c r="W510" s="975" t="s">
        <v>279</v>
      </c>
      <c r="X510" s="1669" t="s">
        <v>289</v>
      </c>
      <c r="Y510" s="1669"/>
      <c r="Z510" s="1669"/>
      <c r="AA510" s="906" t="s">
        <v>288</v>
      </c>
    </row>
    <row r="511" spans="1:27" ht="16" customHeight="1">
      <c r="A511" s="906"/>
      <c r="B511" s="906" t="s">
        <v>260</v>
      </c>
      <c r="C511" s="906"/>
      <c r="D511" s="975" t="s">
        <v>198</v>
      </c>
      <c r="E511" s="1667" t="str">
        <f>項目一覧②!$F$178</f>
        <v/>
      </c>
      <c r="F511" s="1667"/>
      <c r="G511" s="960" t="s">
        <v>254</v>
      </c>
      <c r="H511" s="938" t="str">
        <f>項目一覧②!$F$184</f>
        <v/>
      </c>
      <c r="J511" s="906"/>
      <c r="K511" s="906"/>
      <c r="L511" s="903"/>
      <c r="M511" s="906"/>
      <c r="N511" s="906"/>
      <c r="O511" s="906"/>
      <c r="P511" s="906"/>
      <c r="Q511" s="906"/>
      <c r="R511" s="903"/>
      <c r="S511" s="903"/>
      <c r="T511" s="903"/>
      <c r="U511" s="903"/>
      <c r="V511" s="975"/>
      <c r="W511" s="975" t="s">
        <v>279</v>
      </c>
      <c r="X511" s="1668" t="str">
        <f>項目一覧②!$F$190</f>
        <v/>
      </c>
      <c r="Y511" s="1668"/>
      <c r="Z511" s="1668"/>
      <c r="AA511" s="906" t="s">
        <v>252</v>
      </c>
    </row>
    <row r="512" spans="1:27" ht="16" customHeight="1">
      <c r="A512" s="906"/>
      <c r="B512" s="906" t="s">
        <v>286</v>
      </c>
      <c r="C512" s="906"/>
      <c r="D512" s="975" t="s">
        <v>198</v>
      </c>
      <c r="E512" s="1667" t="str">
        <f>項目一覧②!$F$179</f>
        <v/>
      </c>
      <c r="F512" s="1667"/>
      <c r="G512" s="960" t="s">
        <v>254</v>
      </c>
      <c r="H512" s="938" t="str">
        <f>項目一覧②!$F$185</f>
        <v/>
      </c>
      <c r="J512" s="906"/>
      <c r="K512" s="906"/>
      <c r="L512" s="903"/>
      <c r="M512" s="906"/>
      <c r="N512" s="906"/>
      <c r="O512" s="906"/>
      <c r="P512" s="906"/>
      <c r="Q512" s="906"/>
      <c r="R512" s="903"/>
      <c r="S512" s="903"/>
      <c r="T512" s="903"/>
      <c r="U512" s="903"/>
      <c r="V512" s="975"/>
      <c r="W512" s="975" t="s">
        <v>279</v>
      </c>
      <c r="X512" s="1668" t="str">
        <f>項目一覧②!$F$191</f>
        <v/>
      </c>
      <c r="Y512" s="1668"/>
      <c r="Z512" s="1668"/>
      <c r="AA512" s="906" t="s">
        <v>252</v>
      </c>
    </row>
    <row r="513" spans="1:27" ht="16" customHeight="1">
      <c r="A513" s="906"/>
      <c r="B513" s="906" t="s">
        <v>258</v>
      </c>
      <c r="C513" s="906"/>
      <c r="D513" s="975" t="s">
        <v>198</v>
      </c>
      <c r="E513" s="1667" t="str">
        <f>項目一覧②!$F$180</f>
        <v/>
      </c>
      <c r="F513" s="1667"/>
      <c r="G513" s="960" t="s">
        <v>254</v>
      </c>
      <c r="H513" s="938" t="str">
        <f>項目一覧②!$F$186</f>
        <v/>
      </c>
      <c r="J513" s="906"/>
      <c r="K513" s="906"/>
      <c r="L513" s="903"/>
      <c r="M513" s="906"/>
      <c r="N513" s="906"/>
      <c r="O513" s="906"/>
      <c r="P513" s="906"/>
      <c r="Q513" s="906"/>
      <c r="R513" s="903"/>
      <c r="S513" s="903"/>
      <c r="T513" s="903"/>
      <c r="U513" s="903"/>
      <c r="V513" s="975"/>
      <c r="W513" s="975" t="s">
        <v>279</v>
      </c>
      <c r="X513" s="1668" t="str">
        <f>項目一覧②!$F$192</f>
        <v/>
      </c>
      <c r="Y513" s="1668"/>
      <c r="Z513" s="1668"/>
      <c r="AA513" s="906" t="s">
        <v>252</v>
      </c>
    </row>
    <row r="514" spans="1:27" ht="16" customHeight="1">
      <c r="A514" s="906"/>
      <c r="B514" s="906" t="s">
        <v>257</v>
      </c>
      <c r="C514" s="906"/>
      <c r="D514" s="975" t="s">
        <v>198</v>
      </c>
      <c r="E514" s="1667" t="str">
        <f>項目一覧②!$F$181</f>
        <v/>
      </c>
      <c r="F514" s="1667"/>
      <c r="G514" s="960" t="s">
        <v>254</v>
      </c>
      <c r="H514" s="938" t="str">
        <f>項目一覧②!$F$187</f>
        <v/>
      </c>
      <c r="J514" s="906"/>
      <c r="K514" s="906"/>
      <c r="L514" s="903"/>
      <c r="M514" s="906"/>
      <c r="N514" s="906"/>
      <c r="O514" s="906"/>
      <c r="P514" s="906"/>
      <c r="Q514" s="906"/>
      <c r="R514" s="903"/>
      <c r="S514" s="903"/>
      <c r="T514" s="903"/>
      <c r="U514" s="903"/>
      <c r="V514" s="975"/>
      <c r="W514" s="975" t="s">
        <v>279</v>
      </c>
      <c r="X514" s="1668" t="str">
        <f>項目一覧②!$F$193</f>
        <v/>
      </c>
      <c r="Y514" s="1668"/>
      <c r="Z514" s="1668"/>
      <c r="AA514" s="906" t="s">
        <v>252</v>
      </c>
    </row>
    <row r="515" spans="1:27" ht="16" customHeight="1">
      <c r="A515" s="906"/>
      <c r="B515" s="906" t="s">
        <v>256</v>
      </c>
      <c r="C515" s="906"/>
      <c r="D515" s="975" t="s">
        <v>198</v>
      </c>
      <c r="E515" s="1667" t="str">
        <f>項目一覧②!$F$182</f>
        <v/>
      </c>
      <c r="F515" s="1667"/>
      <c r="G515" s="960" t="s">
        <v>254</v>
      </c>
      <c r="H515" s="938" t="str">
        <f>項目一覧②!$F$188</f>
        <v/>
      </c>
      <c r="J515" s="906"/>
      <c r="K515" s="906"/>
      <c r="L515" s="903"/>
      <c r="M515" s="906"/>
      <c r="N515" s="906"/>
      <c r="O515" s="906"/>
      <c r="P515" s="906"/>
      <c r="Q515" s="906"/>
      <c r="R515" s="903"/>
      <c r="S515" s="903"/>
      <c r="T515" s="903"/>
      <c r="U515" s="903"/>
      <c r="V515" s="975"/>
      <c r="W515" s="975" t="s">
        <v>279</v>
      </c>
      <c r="X515" s="1668" t="str">
        <f>項目一覧②!$F$194</f>
        <v/>
      </c>
      <c r="Y515" s="1668"/>
      <c r="Z515" s="1668"/>
      <c r="AA515" s="906" t="s">
        <v>252</v>
      </c>
    </row>
    <row r="516" spans="1:27" ht="16" customHeight="1">
      <c r="A516" s="935"/>
      <c r="B516" s="935" t="s">
        <v>255</v>
      </c>
      <c r="C516" s="935"/>
      <c r="D516" s="975" t="s">
        <v>198</v>
      </c>
      <c r="E516" s="1942" t="str">
        <f>項目一覧②!$F$183</f>
        <v/>
      </c>
      <c r="F516" s="1942"/>
      <c r="G516" s="960" t="s">
        <v>254</v>
      </c>
      <c r="H516" s="938" t="str">
        <f>項目一覧②!$F$189</f>
        <v/>
      </c>
      <c r="J516" s="935"/>
      <c r="K516" s="935"/>
      <c r="L516" s="903"/>
      <c r="M516" s="935"/>
      <c r="N516" s="935"/>
      <c r="O516" s="935"/>
      <c r="P516" s="935"/>
      <c r="Q516" s="935"/>
      <c r="R516" s="903"/>
      <c r="S516" s="903"/>
      <c r="T516" s="903"/>
      <c r="U516" s="903"/>
      <c r="V516" s="975"/>
      <c r="W516" s="975" t="s">
        <v>279</v>
      </c>
      <c r="X516" s="1671" t="str">
        <f>項目一覧②!$F$195</f>
        <v/>
      </c>
      <c r="Y516" s="1671"/>
      <c r="Z516" s="1671"/>
      <c r="AA516" s="906" t="s">
        <v>252</v>
      </c>
    </row>
    <row r="517" spans="1:27" ht="17.149999999999999" customHeight="1">
      <c r="A517" s="959" t="s">
        <v>275</v>
      </c>
      <c r="B517" s="937" t="s">
        <v>251</v>
      </c>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row>
    <row r="518" spans="1:27" ht="17.149999999999999" customHeight="1">
      <c r="A518" s="936"/>
      <c r="B518" s="906"/>
      <c r="C518" s="906"/>
      <c r="D518" s="906"/>
      <c r="E518" s="906"/>
      <c r="F518" s="1675" t="str">
        <f>項目一覧②!$F$196</f>
        <v/>
      </c>
      <c r="G518" s="1675"/>
      <c r="H518" s="1675"/>
      <c r="I518" s="1675"/>
      <c r="J518" s="1675"/>
      <c r="K518" s="1675"/>
      <c r="L518" s="1675"/>
      <c r="M518" s="1675"/>
      <c r="N518" s="1675"/>
      <c r="O518" s="1675"/>
      <c r="P518" s="1675"/>
      <c r="Q518" s="1675"/>
      <c r="R518" s="1675"/>
      <c r="S518" s="1675"/>
      <c r="T518" s="1675"/>
      <c r="U518" s="1675"/>
      <c r="V518" s="1675"/>
      <c r="W518" s="1675"/>
      <c r="X518" s="1675"/>
      <c r="Y518" s="1675"/>
      <c r="Z518" s="1675"/>
      <c r="AA518" s="1675"/>
    </row>
    <row r="519" spans="1:27" ht="17.149999999999999" customHeight="1">
      <c r="A519" s="935"/>
      <c r="B519" s="935"/>
      <c r="C519" s="935"/>
      <c r="D519" s="935"/>
      <c r="E519" s="935"/>
      <c r="F519" s="1676"/>
      <c r="G519" s="1676"/>
      <c r="H519" s="1676"/>
      <c r="I519" s="1676"/>
      <c r="J519" s="1676"/>
      <c r="K519" s="1676"/>
      <c r="L519" s="1676"/>
      <c r="M519" s="1676"/>
      <c r="N519" s="1676"/>
      <c r="O519" s="1676"/>
      <c r="P519" s="1676"/>
      <c r="Q519" s="1676"/>
      <c r="R519" s="1676"/>
      <c r="S519" s="1676"/>
      <c r="T519" s="1676"/>
      <c r="U519" s="1676"/>
      <c r="V519" s="1676"/>
      <c r="W519" s="1676"/>
      <c r="X519" s="1676"/>
      <c r="Y519" s="1676"/>
      <c r="Z519" s="1676"/>
      <c r="AA519" s="1676"/>
    </row>
    <row r="520" spans="1:27" ht="17.149999999999999" customHeight="1">
      <c r="A520" s="936" t="s">
        <v>275</v>
      </c>
      <c r="B520" s="906" t="s">
        <v>250</v>
      </c>
      <c r="C520" s="906"/>
      <c r="D520" s="906"/>
      <c r="E520" s="906"/>
      <c r="F520" s="906"/>
      <c r="G520" s="906"/>
      <c r="H520" s="906"/>
      <c r="I520" s="906"/>
      <c r="J520" s="906"/>
      <c r="K520" s="906"/>
      <c r="L520" s="906"/>
      <c r="M520" s="906"/>
      <c r="N520" s="906"/>
      <c r="O520" s="906"/>
      <c r="P520" s="906"/>
      <c r="Q520" s="906"/>
      <c r="R520" s="906"/>
      <c r="S520" s="906"/>
      <c r="T520" s="906"/>
      <c r="U520" s="906"/>
      <c r="V520" s="906"/>
      <c r="W520" s="906"/>
      <c r="X520" s="906"/>
      <c r="Y520" s="906"/>
      <c r="Z520" s="906"/>
      <c r="AA520" s="906"/>
    </row>
    <row r="521" spans="1:27" ht="17.149999999999999" customHeight="1">
      <c r="A521" s="906"/>
      <c r="B521" s="906"/>
      <c r="C521" s="906"/>
      <c r="D521" s="906"/>
      <c r="E521" s="906"/>
      <c r="F521" s="1675" t="str">
        <f>項目一覧②!$F$197</f>
        <v/>
      </c>
      <c r="G521" s="1675"/>
      <c r="H521" s="1675"/>
      <c r="I521" s="1675"/>
      <c r="J521" s="1675"/>
      <c r="K521" s="1675"/>
      <c r="L521" s="1675"/>
      <c r="M521" s="1675"/>
      <c r="N521" s="1675"/>
      <c r="O521" s="1675"/>
      <c r="P521" s="1675"/>
      <c r="Q521" s="1675"/>
      <c r="R521" s="1675"/>
      <c r="S521" s="1675"/>
      <c r="T521" s="1675"/>
      <c r="U521" s="1675"/>
      <c r="V521" s="1675"/>
      <c r="W521" s="1675"/>
      <c r="X521" s="1675"/>
      <c r="Y521" s="1675"/>
      <c r="Z521" s="1675"/>
      <c r="AA521" s="1675"/>
    </row>
    <row r="522" spans="1:27" ht="17.149999999999999" customHeight="1">
      <c r="A522" s="935"/>
      <c r="B522" s="935"/>
      <c r="C522" s="935"/>
      <c r="D522" s="935"/>
      <c r="E522" s="935"/>
      <c r="F522" s="1676"/>
      <c r="G522" s="1676"/>
      <c r="H522" s="1676"/>
      <c r="I522" s="1676"/>
      <c r="J522" s="1676"/>
      <c r="K522" s="1676"/>
      <c r="L522" s="1676"/>
      <c r="M522" s="1676"/>
      <c r="N522" s="1676"/>
      <c r="O522" s="1676"/>
      <c r="P522" s="1676"/>
      <c r="Q522" s="1676"/>
      <c r="R522" s="1676"/>
      <c r="S522" s="1676"/>
      <c r="T522" s="1676"/>
      <c r="U522" s="1676"/>
      <c r="V522" s="1676"/>
      <c r="W522" s="1676"/>
      <c r="X522" s="1676"/>
      <c r="Y522" s="1676"/>
      <c r="Z522" s="1676"/>
      <c r="AA522" s="1676"/>
    </row>
    <row r="523" spans="1:27" ht="16" customHeight="1">
      <c r="A523" s="906"/>
      <c r="B523" s="906"/>
      <c r="C523" s="906"/>
      <c r="D523" s="906"/>
      <c r="E523" s="906"/>
      <c r="F523" s="906"/>
      <c r="G523" s="906"/>
      <c r="H523" s="906"/>
      <c r="I523" s="906"/>
      <c r="J523" s="906"/>
      <c r="K523" s="906"/>
      <c r="L523" s="906"/>
      <c r="M523" s="906"/>
      <c r="N523" s="906"/>
      <c r="O523" s="906"/>
      <c r="P523" s="906"/>
      <c r="Q523" s="906"/>
      <c r="R523" s="906"/>
      <c r="S523" s="906"/>
      <c r="T523" s="906"/>
      <c r="U523" s="906"/>
      <c r="V523" s="906"/>
      <c r="W523" s="906"/>
      <c r="X523" s="906"/>
      <c r="Y523" s="906"/>
      <c r="Z523" s="906"/>
      <c r="AA523" s="906"/>
    </row>
    <row r="524" spans="1:27" ht="16" customHeight="1">
      <c r="A524" s="1669" t="s">
        <v>277</v>
      </c>
      <c r="B524" s="1669"/>
      <c r="C524" s="1669"/>
      <c r="D524" s="1669"/>
      <c r="E524" s="1669"/>
      <c r="F524" s="1669"/>
      <c r="G524" s="1669"/>
      <c r="H524" s="1669"/>
      <c r="I524" s="1669"/>
      <c r="J524" s="1669"/>
      <c r="K524" s="1669"/>
      <c r="L524" s="1669"/>
      <c r="M524" s="1669"/>
      <c r="N524" s="1669"/>
      <c r="O524" s="1669"/>
      <c r="P524" s="1669"/>
      <c r="Q524" s="1669"/>
      <c r="R524" s="1669"/>
      <c r="S524" s="1669"/>
      <c r="T524" s="1669"/>
      <c r="U524" s="1669"/>
      <c r="V524" s="1669"/>
      <c r="W524" s="1669"/>
      <c r="X524" s="1669"/>
      <c r="Y524" s="1669"/>
      <c r="Z524" s="1669"/>
      <c r="AA524" s="1669"/>
    </row>
    <row r="525" spans="1:27" ht="16" customHeight="1">
      <c r="A525" s="935"/>
      <c r="B525" s="935" t="s">
        <v>276</v>
      </c>
      <c r="C525" s="935"/>
      <c r="D525" s="935"/>
      <c r="E525" s="935"/>
      <c r="F525" s="935"/>
      <c r="G525" s="935"/>
      <c r="H525" s="935"/>
      <c r="I525" s="935"/>
      <c r="J525" s="935"/>
      <c r="K525" s="935"/>
      <c r="L525" s="935"/>
      <c r="M525" s="935"/>
      <c r="N525" s="935"/>
      <c r="O525" s="935"/>
      <c r="P525" s="935"/>
      <c r="Q525" s="935"/>
      <c r="R525" s="935"/>
      <c r="S525" s="935"/>
      <c r="T525" s="935"/>
      <c r="U525" s="935"/>
      <c r="V525" s="935"/>
      <c r="W525" s="935"/>
      <c r="X525" s="935"/>
      <c r="Y525" s="935"/>
      <c r="Z525" s="935"/>
      <c r="AA525" s="935"/>
    </row>
    <row r="526" spans="1:27" ht="18" customHeight="1">
      <c r="A526" s="972" t="s">
        <v>275</v>
      </c>
      <c r="B526" s="973" t="s">
        <v>132</v>
      </c>
      <c r="C526" s="973"/>
      <c r="D526" s="973"/>
      <c r="E526" s="973"/>
      <c r="F526" s="973"/>
      <c r="G526" s="922"/>
      <c r="H526" s="973"/>
      <c r="I526" s="973"/>
      <c r="J526" s="973"/>
      <c r="K526" s="973"/>
      <c r="L526" s="1685">
        <f>項目一覧②!$F$198</f>
        <v>1</v>
      </c>
      <c r="M526" s="1685"/>
      <c r="N526" s="973"/>
      <c r="O526" s="973"/>
      <c r="P526" s="973"/>
      <c r="Q526" s="973"/>
      <c r="R526" s="973"/>
      <c r="S526" s="973"/>
      <c r="T526" s="973"/>
      <c r="U526" s="973"/>
      <c r="V526" s="973"/>
      <c r="W526" s="973"/>
      <c r="X526" s="973"/>
      <c r="Y526" s="973"/>
      <c r="Z526" s="973"/>
      <c r="AA526" s="973"/>
    </row>
    <row r="527" spans="1:27" ht="18" customHeight="1">
      <c r="A527" s="972" t="s">
        <v>275</v>
      </c>
      <c r="B527" s="973" t="s">
        <v>274</v>
      </c>
      <c r="C527" s="973"/>
      <c r="D527" s="973"/>
      <c r="E527" s="973"/>
      <c r="F527" s="973"/>
      <c r="G527" s="903"/>
      <c r="H527" s="903"/>
      <c r="I527" s="973"/>
      <c r="J527" s="1673" t="str">
        <f>項目一覧②!$F$199</f>
        <v/>
      </c>
      <c r="K527" s="1673"/>
      <c r="L527" s="1673"/>
      <c r="M527" s="1673"/>
      <c r="N527" s="973" t="s">
        <v>273</v>
      </c>
      <c r="O527" s="973"/>
      <c r="P527" s="973"/>
      <c r="Q527" s="973"/>
      <c r="R527" s="973"/>
      <c r="S527" s="973"/>
      <c r="T527" s="973"/>
      <c r="U527" s="973"/>
      <c r="V527" s="973"/>
      <c r="W527" s="973"/>
      <c r="X527" s="973"/>
      <c r="Y527" s="973"/>
      <c r="Z527" s="973"/>
      <c r="AA527" s="973"/>
    </row>
    <row r="528" spans="1:27" ht="18" customHeight="1">
      <c r="A528" s="972" t="s">
        <v>269</v>
      </c>
      <c r="B528" s="973" t="s">
        <v>272</v>
      </c>
      <c r="C528" s="973"/>
      <c r="D528" s="973"/>
      <c r="E528" s="973"/>
      <c r="F528" s="973"/>
      <c r="G528" s="973"/>
      <c r="H528" s="973"/>
      <c r="I528" s="973"/>
      <c r="J528" s="1674" t="str">
        <f>項目一覧②!$F$200</f>
        <v/>
      </c>
      <c r="K528" s="1674"/>
      <c r="L528" s="1674"/>
      <c r="M528" s="1674"/>
      <c r="N528" s="1004" t="s">
        <v>267</v>
      </c>
      <c r="O528" s="973"/>
      <c r="P528" s="973"/>
      <c r="Q528" s="973"/>
      <c r="R528" s="973"/>
      <c r="S528" s="973"/>
      <c r="T528" s="973"/>
      <c r="U528" s="973"/>
      <c r="V528" s="973"/>
      <c r="W528" s="973"/>
      <c r="X528" s="973"/>
      <c r="Y528" s="973"/>
      <c r="Z528" s="973"/>
      <c r="AA528" s="973"/>
    </row>
    <row r="529" spans="1:27" ht="18" customHeight="1">
      <c r="A529" s="972" t="s">
        <v>269</v>
      </c>
      <c r="B529" s="973" t="s">
        <v>271</v>
      </c>
      <c r="C529" s="973"/>
      <c r="D529" s="973"/>
      <c r="E529" s="973"/>
      <c r="F529" s="973"/>
      <c r="G529" s="973"/>
      <c r="H529" s="973"/>
      <c r="I529" s="973"/>
      <c r="J529" s="1674" t="str">
        <f>項目一覧②!$F$201</f>
        <v/>
      </c>
      <c r="K529" s="1674"/>
      <c r="L529" s="1674"/>
      <c r="M529" s="1674"/>
      <c r="N529" s="1005" t="s">
        <v>267</v>
      </c>
      <c r="O529" s="973"/>
      <c r="P529" s="973"/>
      <c r="Q529" s="973"/>
      <c r="R529" s="973"/>
      <c r="S529" s="973"/>
      <c r="T529" s="973"/>
      <c r="U529" s="973"/>
      <c r="V529" s="973"/>
      <c r="W529" s="973"/>
      <c r="X529" s="973"/>
      <c r="Y529" s="973"/>
      <c r="Z529" s="973"/>
      <c r="AA529" s="973"/>
    </row>
    <row r="530" spans="1:27" ht="18" customHeight="1">
      <c r="A530" s="972" t="s">
        <v>269</v>
      </c>
      <c r="B530" s="973" t="s">
        <v>270</v>
      </c>
      <c r="C530" s="973"/>
      <c r="D530" s="973"/>
      <c r="E530" s="973"/>
      <c r="F530" s="973"/>
      <c r="G530" s="973"/>
      <c r="H530" s="973"/>
      <c r="I530" s="973"/>
      <c r="J530" s="1674" t="str">
        <f>項目一覧②!$F$202</f>
        <v/>
      </c>
      <c r="K530" s="1674"/>
      <c r="L530" s="1674"/>
      <c r="M530" s="1674"/>
      <c r="N530" s="1004" t="s">
        <v>267</v>
      </c>
      <c r="O530" s="973"/>
      <c r="P530" s="973"/>
      <c r="Q530" s="973"/>
      <c r="R530" s="973"/>
      <c r="S530" s="973"/>
      <c r="T530" s="973"/>
      <c r="U530" s="973"/>
      <c r="V530" s="973"/>
      <c r="W530" s="973"/>
      <c r="X530" s="973"/>
      <c r="Y530" s="973"/>
      <c r="Z530" s="973"/>
      <c r="AA530" s="973"/>
    </row>
    <row r="531" spans="1:27" ht="17.149999999999999" customHeight="1">
      <c r="A531" s="959" t="s">
        <v>269</v>
      </c>
      <c r="B531" s="937" t="s">
        <v>268</v>
      </c>
      <c r="C531" s="937"/>
      <c r="D531" s="937"/>
      <c r="E531" s="937"/>
      <c r="F531" s="937"/>
      <c r="G531" s="937"/>
      <c r="H531" s="937"/>
      <c r="I531" s="937"/>
      <c r="O531" s="937"/>
      <c r="P531" s="937"/>
      <c r="Q531" s="937"/>
      <c r="R531" s="937"/>
      <c r="S531" s="937"/>
      <c r="T531" s="937"/>
      <c r="U531" s="937"/>
      <c r="V531" s="937"/>
      <c r="W531" s="937"/>
      <c r="X531" s="937"/>
      <c r="Y531" s="937"/>
      <c r="Z531" s="937"/>
      <c r="AA531" s="937"/>
    </row>
    <row r="532" spans="1:27" ht="17.149999999999999" customHeight="1">
      <c r="A532" s="936"/>
      <c r="B532" s="906"/>
      <c r="C532" s="906" t="s">
        <v>2269</v>
      </c>
      <c r="D532" s="906" t="s">
        <v>2270</v>
      </c>
      <c r="E532" s="906"/>
      <c r="F532" s="906"/>
      <c r="G532" s="906"/>
      <c r="H532" s="906"/>
      <c r="I532" s="906"/>
      <c r="J532" s="1682" t="str">
        <f>項目一覧②!$F$203</f>
        <v/>
      </c>
      <c r="K532" s="1682"/>
      <c r="L532" s="1682"/>
      <c r="M532" s="1682"/>
      <c r="N532" s="1319" t="s">
        <v>267</v>
      </c>
      <c r="O532" s="906"/>
      <c r="P532" s="906"/>
      <c r="Q532" s="906"/>
      <c r="R532" s="906"/>
      <c r="S532" s="906"/>
      <c r="T532" s="906"/>
      <c r="U532" s="906"/>
      <c r="V532" s="906"/>
      <c r="W532" s="906"/>
      <c r="X532" s="906"/>
      <c r="Y532" s="906"/>
      <c r="Z532" s="906"/>
      <c r="AA532" s="906"/>
    </row>
    <row r="533" spans="1:27" ht="17.149999999999999" customHeight="1">
      <c r="A533" s="936"/>
      <c r="B533" s="906"/>
      <c r="C533" s="906" t="s">
        <v>2271</v>
      </c>
      <c r="D533" s="906" t="s">
        <v>2272</v>
      </c>
      <c r="E533" s="906"/>
      <c r="F533" s="906"/>
      <c r="G533" s="906"/>
      <c r="H533" s="906"/>
      <c r="I533" s="906"/>
      <c r="J533" s="1001"/>
      <c r="K533" s="1001"/>
      <c r="L533" s="1001"/>
      <c r="M533" s="1001"/>
      <c r="N533" s="1001"/>
      <c r="O533" s="1000"/>
      <c r="P533" s="906"/>
      <c r="Q533" s="936" t="str">
        <f>IF(項目一覧②!$G$204=TRUE,"■","□")</f>
        <v>□</v>
      </c>
      <c r="R533" s="906" t="s">
        <v>266</v>
      </c>
      <c r="S533" s="906"/>
      <c r="T533" s="936" t="str">
        <f>IF(項目一覧②!$H$204=TRUE,"■","□")</f>
        <v>□</v>
      </c>
      <c r="U533" s="906" t="s">
        <v>265</v>
      </c>
      <c r="V533" s="906"/>
      <c r="W533" s="906"/>
      <c r="X533" s="906"/>
      <c r="Y533" s="906"/>
      <c r="Z533" s="906"/>
      <c r="AA533" s="906"/>
    </row>
    <row r="534" spans="1:27" ht="16" customHeight="1">
      <c r="A534" s="959" t="s">
        <v>109</v>
      </c>
      <c r="B534" s="937" t="s">
        <v>264</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row>
    <row r="535" spans="1:27" ht="16" customHeight="1">
      <c r="A535" s="906"/>
      <c r="B535" s="906"/>
      <c r="C535" s="906"/>
      <c r="D535" s="1669" t="s">
        <v>263</v>
      </c>
      <c r="E535" s="1669"/>
      <c r="F535" s="1669"/>
      <c r="G535" s="1669"/>
      <c r="H535" s="975"/>
      <c r="I535" s="1669" t="s">
        <v>262</v>
      </c>
      <c r="J535" s="1669"/>
      <c r="K535" s="1669"/>
      <c r="L535" s="1669"/>
      <c r="M535" s="1669"/>
      <c r="N535" s="1669"/>
      <c r="O535" s="1669"/>
      <c r="P535" s="1669"/>
      <c r="Q535" s="1669"/>
      <c r="R535" s="1669"/>
      <c r="S535" s="1669"/>
      <c r="T535" s="1669"/>
      <c r="U535" s="1669"/>
      <c r="V535" s="975"/>
      <c r="W535" s="975" t="s">
        <v>253</v>
      </c>
      <c r="X535" s="1669" t="s">
        <v>261</v>
      </c>
      <c r="Y535" s="1669"/>
      <c r="Z535" s="1669"/>
      <c r="AA535" s="906" t="s">
        <v>175</v>
      </c>
    </row>
    <row r="536" spans="1:27" ht="17.149999999999999" customHeight="1">
      <c r="A536" s="906"/>
      <c r="B536" s="906" t="s">
        <v>260</v>
      </c>
      <c r="C536" s="906"/>
      <c r="D536" s="975" t="s">
        <v>187</v>
      </c>
      <c r="E536" s="1667" t="str">
        <f>項目一覧②!$F$205</f>
        <v/>
      </c>
      <c r="F536" s="1667"/>
      <c r="G536" s="960" t="s">
        <v>254</v>
      </c>
      <c r="H536" s="938" t="str">
        <f>項目一覧②!$F$211</f>
        <v/>
      </c>
      <c r="J536" s="906"/>
      <c r="K536" s="906"/>
      <c r="L536" s="903"/>
      <c r="M536" s="906"/>
      <c r="N536" s="906"/>
      <c r="O536" s="906"/>
      <c r="P536" s="906"/>
      <c r="Q536" s="906"/>
      <c r="R536" s="903"/>
      <c r="S536" s="903"/>
      <c r="T536" s="903"/>
      <c r="U536" s="903"/>
      <c r="V536" s="975"/>
      <c r="W536" s="975" t="s">
        <v>253</v>
      </c>
      <c r="X536" s="1668" t="str">
        <f>項目一覧②!$F$217</f>
        <v/>
      </c>
      <c r="Y536" s="1668"/>
      <c r="Z536" s="1668"/>
      <c r="AA536" s="906" t="s">
        <v>252</v>
      </c>
    </row>
    <row r="537" spans="1:27" ht="17.149999999999999" customHeight="1">
      <c r="A537" s="906"/>
      <c r="B537" s="906" t="s">
        <v>259</v>
      </c>
      <c r="C537" s="906"/>
      <c r="D537" s="975" t="s">
        <v>187</v>
      </c>
      <c r="E537" s="1667" t="str">
        <f>項目一覧②!$F$206</f>
        <v/>
      </c>
      <c r="F537" s="1667"/>
      <c r="G537" s="960" t="s">
        <v>254</v>
      </c>
      <c r="H537" s="938" t="str">
        <f>項目一覧②!$F$212</f>
        <v/>
      </c>
      <c r="J537" s="906"/>
      <c r="K537" s="906"/>
      <c r="L537" s="903"/>
      <c r="M537" s="906"/>
      <c r="N537" s="906"/>
      <c r="O537" s="906"/>
      <c r="P537" s="906"/>
      <c r="Q537" s="906"/>
      <c r="R537" s="903"/>
      <c r="S537" s="903"/>
      <c r="T537" s="903"/>
      <c r="U537" s="903"/>
      <c r="V537" s="975"/>
      <c r="W537" s="975" t="s">
        <v>253</v>
      </c>
      <c r="X537" s="1668" t="str">
        <f>項目一覧②!$F$218</f>
        <v/>
      </c>
      <c r="Y537" s="1668"/>
      <c r="Z537" s="1668"/>
      <c r="AA537" s="906" t="s">
        <v>252</v>
      </c>
    </row>
    <row r="538" spans="1:27" ht="17.149999999999999" customHeight="1">
      <c r="A538" s="906"/>
      <c r="B538" s="906" t="s">
        <v>258</v>
      </c>
      <c r="C538" s="906"/>
      <c r="D538" s="975" t="s">
        <v>187</v>
      </c>
      <c r="E538" s="1667" t="str">
        <f>項目一覧②!$F$207</f>
        <v/>
      </c>
      <c r="F538" s="1667"/>
      <c r="G538" s="960" t="s">
        <v>254</v>
      </c>
      <c r="H538" s="938" t="str">
        <f>項目一覧②!$F$213</f>
        <v/>
      </c>
      <c r="J538" s="906"/>
      <c r="K538" s="906"/>
      <c r="L538" s="903"/>
      <c r="M538" s="906"/>
      <c r="N538" s="906"/>
      <c r="O538" s="906"/>
      <c r="P538" s="906"/>
      <c r="Q538" s="906"/>
      <c r="R538" s="903"/>
      <c r="S538" s="903"/>
      <c r="T538" s="903"/>
      <c r="U538" s="903"/>
      <c r="V538" s="975"/>
      <c r="W538" s="975" t="s">
        <v>253</v>
      </c>
      <c r="X538" s="1668" t="str">
        <f>項目一覧②!$F$219</f>
        <v/>
      </c>
      <c r="Y538" s="1668"/>
      <c r="Z538" s="1668"/>
      <c r="AA538" s="906" t="s">
        <v>252</v>
      </c>
    </row>
    <row r="539" spans="1:27" ht="17.149999999999999" customHeight="1">
      <c r="A539" s="906"/>
      <c r="B539" s="906" t="s">
        <v>257</v>
      </c>
      <c r="C539" s="906"/>
      <c r="D539" s="975" t="s">
        <v>187</v>
      </c>
      <c r="E539" s="1667" t="str">
        <f>項目一覧②!$F$208</f>
        <v/>
      </c>
      <c r="F539" s="1667"/>
      <c r="G539" s="960" t="s">
        <v>254</v>
      </c>
      <c r="H539" s="938" t="str">
        <f>項目一覧②!$F$214</f>
        <v/>
      </c>
      <c r="J539" s="906"/>
      <c r="K539" s="906"/>
      <c r="L539" s="903"/>
      <c r="M539" s="906"/>
      <c r="N539" s="906"/>
      <c r="O539" s="906"/>
      <c r="P539" s="906"/>
      <c r="Q539" s="906"/>
      <c r="R539" s="903"/>
      <c r="S539" s="903"/>
      <c r="T539" s="903"/>
      <c r="U539" s="903"/>
      <c r="V539" s="975"/>
      <c r="W539" s="975" t="s">
        <v>253</v>
      </c>
      <c r="X539" s="1668" t="str">
        <f>項目一覧②!$F$220</f>
        <v/>
      </c>
      <c r="Y539" s="1668"/>
      <c r="Z539" s="1668"/>
      <c r="AA539" s="906" t="s">
        <v>252</v>
      </c>
    </row>
    <row r="540" spans="1:27" ht="17.149999999999999" customHeight="1">
      <c r="A540" s="906"/>
      <c r="B540" s="906" t="s">
        <v>256</v>
      </c>
      <c r="C540" s="906"/>
      <c r="D540" s="975" t="s">
        <v>187</v>
      </c>
      <c r="E540" s="1667" t="str">
        <f>項目一覧②!$F$209</f>
        <v/>
      </c>
      <c r="F540" s="1667"/>
      <c r="G540" s="960" t="s">
        <v>254</v>
      </c>
      <c r="H540" s="938" t="str">
        <f>項目一覧②!$F$215</f>
        <v/>
      </c>
      <c r="J540" s="906"/>
      <c r="K540" s="906"/>
      <c r="L540" s="903"/>
      <c r="M540" s="906"/>
      <c r="N540" s="906"/>
      <c r="O540" s="906"/>
      <c r="P540" s="906"/>
      <c r="Q540" s="906"/>
      <c r="R540" s="903"/>
      <c r="S540" s="903"/>
      <c r="T540" s="903"/>
      <c r="U540" s="903"/>
      <c r="V540" s="975"/>
      <c r="W540" s="975" t="s">
        <v>253</v>
      </c>
      <c r="X540" s="1668" t="str">
        <f>項目一覧②!$F$221</f>
        <v/>
      </c>
      <c r="Y540" s="1668"/>
      <c r="Z540" s="1668"/>
      <c r="AA540" s="906" t="s">
        <v>252</v>
      </c>
    </row>
    <row r="541" spans="1:27" ht="17.149999999999999" customHeight="1">
      <c r="A541" s="935"/>
      <c r="B541" s="935" t="s">
        <v>255</v>
      </c>
      <c r="C541" s="935"/>
      <c r="D541" s="975" t="s">
        <v>187</v>
      </c>
      <c r="E541" s="1667" t="str">
        <f>項目一覧②!$F$210</f>
        <v/>
      </c>
      <c r="F541" s="1667"/>
      <c r="G541" s="960" t="s">
        <v>254</v>
      </c>
      <c r="H541" s="938" t="str">
        <f>項目一覧②!$F$216</f>
        <v/>
      </c>
      <c r="J541" s="935"/>
      <c r="K541" s="935"/>
      <c r="L541" s="903"/>
      <c r="M541" s="935"/>
      <c r="N541" s="935"/>
      <c r="O541" s="935"/>
      <c r="P541" s="935"/>
      <c r="Q541" s="935"/>
      <c r="R541" s="903"/>
      <c r="S541" s="903"/>
      <c r="T541" s="903"/>
      <c r="U541" s="903"/>
      <c r="V541" s="975"/>
      <c r="W541" s="975" t="s">
        <v>253</v>
      </c>
      <c r="X541" s="1668" t="str">
        <f>項目一覧②!$F$222</f>
        <v/>
      </c>
      <c r="Y541" s="1668"/>
      <c r="Z541" s="1668"/>
      <c r="AA541" s="906" t="s">
        <v>252</v>
      </c>
    </row>
    <row r="542" spans="1:27" ht="17.149999999999999" customHeight="1">
      <c r="A542" s="959" t="s">
        <v>109</v>
      </c>
      <c r="B542" s="937" t="s">
        <v>251</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row>
    <row r="543" spans="1:27" ht="17.149999999999999" customHeight="1">
      <c r="A543" s="936"/>
      <c r="B543" s="906"/>
      <c r="C543" s="906"/>
      <c r="D543" s="906"/>
      <c r="E543" s="906"/>
      <c r="F543" s="1675" t="str">
        <f>項目一覧②!$F$223</f>
        <v/>
      </c>
      <c r="G543" s="1675"/>
      <c r="H543" s="1675"/>
      <c r="I543" s="1675"/>
      <c r="J543" s="1675"/>
      <c r="K543" s="1675"/>
      <c r="L543" s="1675"/>
      <c r="M543" s="1675"/>
      <c r="N543" s="1675"/>
      <c r="O543" s="1675"/>
      <c r="P543" s="1675"/>
      <c r="Q543" s="1675"/>
      <c r="R543" s="1675"/>
      <c r="S543" s="1675"/>
      <c r="T543" s="1675"/>
      <c r="U543" s="1675"/>
      <c r="V543" s="1675"/>
      <c r="W543" s="1675"/>
      <c r="X543" s="1675"/>
      <c r="Y543" s="1675"/>
      <c r="Z543" s="1675"/>
      <c r="AA543" s="1675"/>
    </row>
    <row r="544" spans="1:27" ht="17.149999999999999" customHeight="1">
      <c r="A544" s="935"/>
      <c r="B544" s="935"/>
      <c r="C544" s="935"/>
      <c r="D544" s="935"/>
      <c r="E544" s="935"/>
      <c r="F544" s="1676"/>
      <c r="G544" s="1676"/>
      <c r="H544" s="1676"/>
      <c r="I544" s="1676"/>
      <c r="J544" s="1676"/>
      <c r="K544" s="1676"/>
      <c r="L544" s="1676"/>
      <c r="M544" s="1676"/>
      <c r="N544" s="1676"/>
      <c r="O544" s="1676"/>
      <c r="P544" s="1676"/>
      <c r="Q544" s="1676"/>
      <c r="R544" s="1676"/>
      <c r="S544" s="1676"/>
      <c r="T544" s="1676"/>
      <c r="U544" s="1676"/>
      <c r="V544" s="1676"/>
      <c r="W544" s="1676"/>
      <c r="X544" s="1676"/>
      <c r="Y544" s="1676"/>
      <c r="Z544" s="1676"/>
      <c r="AA544" s="1676"/>
    </row>
    <row r="545" spans="1:29" ht="17.149999999999999" customHeight="1">
      <c r="A545" s="936" t="s">
        <v>109</v>
      </c>
      <c r="B545" s="906" t="s">
        <v>250</v>
      </c>
      <c r="C545" s="906"/>
      <c r="D545" s="906"/>
      <c r="E545" s="906"/>
      <c r="F545" s="906"/>
      <c r="G545" s="906"/>
      <c r="H545" s="906"/>
      <c r="I545" s="906"/>
      <c r="J545" s="906"/>
      <c r="K545" s="906"/>
      <c r="L545" s="906"/>
      <c r="M545" s="906"/>
      <c r="N545" s="906"/>
      <c r="O545" s="906"/>
      <c r="P545" s="906"/>
      <c r="Q545" s="906"/>
      <c r="R545" s="906"/>
      <c r="S545" s="906"/>
      <c r="T545" s="906"/>
      <c r="U545" s="906"/>
      <c r="V545" s="906"/>
      <c r="W545" s="906"/>
      <c r="X545" s="906"/>
      <c r="Y545" s="906"/>
      <c r="Z545" s="906"/>
      <c r="AA545" s="906"/>
    </row>
    <row r="546" spans="1:29" ht="17.149999999999999" customHeight="1">
      <c r="A546" s="906"/>
      <c r="B546" s="906"/>
      <c r="C546" s="906"/>
      <c r="D546" s="906"/>
      <c r="E546" s="906"/>
      <c r="F546" s="1675" t="str">
        <f>項目一覧②!$F$224</f>
        <v/>
      </c>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row>
    <row r="547" spans="1:29" ht="17.149999999999999" customHeight="1">
      <c r="A547" s="935"/>
      <c r="B547" s="935"/>
      <c r="C547" s="935"/>
      <c r="D547" s="935"/>
      <c r="E547" s="935"/>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row>
    <row r="548" spans="1:29" ht="16" customHeight="1">
      <c r="A548" s="906"/>
      <c r="B548" s="906"/>
      <c r="C548" s="906"/>
      <c r="D548" s="906"/>
      <c r="E548" s="906"/>
      <c r="F548" s="906"/>
      <c r="G548" s="906"/>
      <c r="H548" s="906"/>
      <c r="I548" s="906"/>
      <c r="J548" s="906"/>
      <c r="K548" s="906"/>
      <c r="L548" s="906"/>
      <c r="M548" s="906"/>
      <c r="N548" s="906"/>
      <c r="O548" s="906"/>
      <c r="P548" s="906"/>
      <c r="Q548" s="906"/>
      <c r="R548" s="906"/>
      <c r="S548" s="906"/>
      <c r="T548" s="906"/>
      <c r="U548" s="906"/>
      <c r="V548" s="906"/>
      <c r="W548" s="906"/>
      <c r="X548" s="906"/>
      <c r="Y548" s="906"/>
      <c r="Z548" s="906"/>
      <c r="AA548" s="906"/>
      <c r="AB548" s="903"/>
    </row>
    <row r="549" spans="1:29" ht="14.15" customHeight="1">
      <c r="A549" s="1669" t="s">
        <v>277</v>
      </c>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903"/>
    </row>
    <row r="550" spans="1:29" ht="14.15" customHeight="1">
      <c r="A550" s="935"/>
      <c r="B550" s="935" t="s">
        <v>276</v>
      </c>
      <c r="C550" s="935"/>
      <c r="D550" s="935"/>
      <c r="E550" s="935"/>
      <c r="F550" s="935"/>
      <c r="G550" s="935"/>
      <c r="H550" s="935"/>
      <c r="I550" s="935"/>
      <c r="J550" s="935"/>
      <c r="K550" s="935"/>
      <c r="L550" s="935"/>
      <c r="M550" s="935"/>
      <c r="N550" s="935"/>
      <c r="O550" s="935"/>
      <c r="P550" s="935"/>
      <c r="Q550" s="935"/>
      <c r="R550" s="935"/>
      <c r="S550" s="935"/>
      <c r="T550" s="935"/>
      <c r="U550" s="935"/>
      <c r="V550" s="935"/>
      <c r="W550" s="935"/>
      <c r="X550" s="935"/>
      <c r="Y550" s="935"/>
      <c r="Z550" s="935"/>
      <c r="AA550" s="935"/>
      <c r="AB550" s="903"/>
    </row>
    <row r="551" spans="1:29" ht="18" customHeight="1">
      <c r="A551" s="972" t="s">
        <v>109</v>
      </c>
      <c r="B551" s="973" t="s">
        <v>132</v>
      </c>
      <c r="C551" s="973"/>
      <c r="D551" s="973"/>
      <c r="E551" s="973"/>
      <c r="F551" s="973"/>
      <c r="G551" s="922"/>
      <c r="H551" s="973"/>
      <c r="I551" s="973"/>
      <c r="J551" s="973"/>
      <c r="K551" s="973"/>
      <c r="L551" s="1685">
        <f>項目一覧②!$F$225</f>
        <v>1</v>
      </c>
      <c r="M551" s="1685"/>
      <c r="N551" s="973"/>
      <c r="O551" s="973"/>
      <c r="P551" s="973"/>
      <c r="Q551" s="973"/>
      <c r="R551" s="973"/>
      <c r="S551" s="973"/>
      <c r="T551" s="973"/>
      <c r="U551" s="973"/>
      <c r="V551" s="973"/>
      <c r="W551" s="973"/>
      <c r="X551" s="973"/>
      <c r="Y551" s="973"/>
      <c r="Z551" s="973"/>
      <c r="AA551" s="973"/>
      <c r="AB551" s="903"/>
    </row>
    <row r="552" spans="1:29" ht="18" customHeight="1">
      <c r="A552" s="972" t="s">
        <v>109</v>
      </c>
      <c r="B552" s="973" t="s">
        <v>274</v>
      </c>
      <c r="C552" s="973"/>
      <c r="D552" s="973"/>
      <c r="E552" s="973"/>
      <c r="F552" s="973"/>
      <c r="G552" s="903"/>
      <c r="H552" s="903"/>
      <c r="I552" s="973"/>
      <c r="J552" s="1673" t="str">
        <f>項目一覧②!$F$226</f>
        <v/>
      </c>
      <c r="K552" s="1673"/>
      <c r="L552" s="1673"/>
      <c r="M552" s="1673"/>
      <c r="N552" s="973" t="s">
        <v>273</v>
      </c>
      <c r="O552" s="973"/>
      <c r="P552" s="973"/>
      <c r="Q552" s="973"/>
      <c r="R552" s="973"/>
      <c r="S552" s="973"/>
      <c r="T552" s="973"/>
      <c r="U552" s="973"/>
      <c r="V552" s="973"/>
      <c r="W552" s="973"/>
      <c r="X552" s="973"/>
      <c r="Y552" s="973"/>
      <c r="Z552" s="973"/>
      <c r="AA552" s="973"/>
      <c r="AB552" s="903"/>
    </row>
    <row r="553" spans="1:29" ht="18" customHeight="1">
      <c r="A553" s="972" t="s">
        <v>109</v>
      </c>
      <c r="B553" s="973" t="s">
        <v>272</v>
      </c>
      <c r="C553" s="973"/>
      <c r="D553" s="973"/>
      <c r="E553" s="973"/>
      <c r="F553" s="973"/>
      <c r="G553" s="973"/>
      <c r="H553" s="973"/>
      <c r="I553" s="973"/>
      <c r="J553" s="1674" t="str">
        <f>項目一覧②!$F$227</f>
        <v/>
      </c>
      <c r="K553" s="1674"/>
      <c r="L553" s="1674"/>
      <c r="M553" s="1674"/>
      <c r="N553" s="1004" t="s">
        <v>85</v>
      </c>
      <c r="O553" s="973"/>
      <c r="P553" s="973"/>
      <c r="Q553" s="973"/>
      <c r="R553" s="973"/>
      <c r="S553" s="973"/>
      <c r="T553" s="973"/>
      <c r="U553" s="973"/>
      <c r="V553" s="973"/>
      <c r="W553" s="973"/>
      <c r="X553" s="973"/>
      <c r="Y553" s="973"/>
      <c r="Z553" s="973"/>
      <c r="AA553" s="973"/>
      <c r="AB553" s="903"/>
    </row>
    <row r="554" spans="1:29" ht="18" customHeight="1">
      <c r="A554" s="972" t="s">
        <v>109</v>
      </c>
      <c r="B554" s="973" t="s">
        <v>271</v>
      </c>
      <c r="C554" s="973"/>
      <c r="D554" s="973"/>
      <c r="E554" s="973"/>
      <c r="F554" s="973"/>
      <c r="G554" s="973"/>
      <c r="H554" s="973"/>
      <c r="I554" s="973"/>
      <c r="J554" s="1674" t="str">
        <f>項目一覧②!$F$228</f>
        <v/>
      </c>
      <c r="K554" s="1674"/>
      <c r="L554" s="1674"/>
      <c r="M554" s="1674"/>
      <c r="N554" s="1005" t="s">
        <v>85</v>
      </c>
      <c r="O554" s="973"/>
      <c r="P554" s="973"/>
      <c r="Q554" s="973"/>
      <c r="R554" s="973"/>
      <c r="S554" s="973"/>
      <c r="T554" s="973"/>
      <c r="U554" s="973"/>
      <c r="V554" s="973"/>
      <c r="W554" s="973"/>
      <c r="X554" s="973"/>
      <c r="Y554" s="973"/>
      <c r="Z554" s="973"/>
      <c r="AA554" s="973"/>
      <c r="AB554" s="903"/>
    </row>
    <row r="555" spans="1:29" ht="18" customHeight="1">
      <c r="A555" s="972" t="s">
        <v>109</v>
      </c>
      <c r="B555" s="973" t="s">
        <v>270</v>
      </c>
      <c r="C555" s="973"/>
      <c r="D555" s="973"/>
      <c r="E555" s="973"/>
      <c r="F555" s="973"/>
      <c r="G555" s="973"/>
      <c r="H555" s="973"/>
      <c r="I555" s="973"/>
      <c r="J555" s="1674" t="str">
        <f>項目一覧②!$F$229</f>
        <v/>
      </c>
      <c r="K555" s="1674"/>
      <c r="L555" s="1674"/>
      <c r="M555" s="1674"/>
      <c r="N555" s="1004" t="s">
        <v>85</v>
      </c>
      <c r="O555" s="973"/>
      <c r="P555" s="973"/>
      <c r="Q555" s="973"/>
      <c r="R555" s="973"/>
      <c r="S555" s="973"/>
      <c r="T555" s="973"/>
      <c r="U555" s="973"/>
      <c r="V555" s="973"/>
      <c r="W555" s="973"/>
      <c r="X555" s="973"/>
      <c r="Y555" s="973"/>
      <c r="Z555" s="973"/>
      <c r="AA555" s="973"/>
      <c r="AB555" s="903"/>
    </row>
    <row r="556" spans="1:29" ht="16" customHeight="1">
      <c r="A556" s="959" t="s">
        <v>109</v>
      </c>
      <c r="B556" s="937" t="s">
        <v>268</v>
      </c>
      <c r="C556" s="937"/>
      <c r="D556" s="937"/>
      <c r="E556" s="937"/>
      <c r="F556" s="937"/>
      <c r="G556" s="937"/>
      <c r="H556" s="937"/>
      <c r="I556" s="937"/>
      <c r="O556" s="937"/>
      <c r="P556" s="937"/>
      <c r="Q556" s="937"/>
      <c r="R556" s="937"/>
      <c r="S556" s="937"/>
      <c r="T556" s="937"/>
      <c r="U556" s="937"/>
      <c r="V556" s="937"/>
      <c r="W556" s="937"/>
      <c r="X556" s="937"/>
      <c r="Y556" s="937"/>
      <c r="Z556" s="937"/>
      <c r="AA556" s="937"/>
      <c r="AB556" s="903"/>
    </row>
    <row r="557" spans="1:29" ht="16" customHeight="1">
      <c r="A557" s="936"/>
      <c r="B557" s="906"/>
      <c r="C557" s="906" t="s">
        <v>2269</v>
      </c>
      <c r="D557" s="906" t="s">
        <v>2270</v>
      </c>
      <c r="E557" s="906"/>
      <c r="F557" s="906"/>
      <c r="G557" s="906"/>
      <c r="H557" s="906"/>
      <c r="I557" s="906"/>
      <c r="J557" s="1682" t="str">
        <f>項目一覧②!$F$230</f>
        <v/>
      </c>
      <c r="K557" s="1682"/>
      <c r="L557" s="1682"/>
      <c r="M557" s="1682"/>
      <c r="N557" s="1000" t="s">
        <v>85</v>
      </c>
      <c r="O557" s="906"/>
      <c r="P557" s="906"/>
      <c r="Q557" s="906"/>
      <c r="R557" s="906"/>
      <c r="S557" s="906"/>
      <c r="T557" s="906"/>
      <c r="U557" s="906"/>
      <c r="V557" s="906"/>
      <c r="W557" s="906"/>
      <c r="X557" s="906"/>
      <c r="Y557" s="906"/>
      <c r="Z557" s="906"/>
      <c r="AA557" s="906"/>
      <c r="AB557" s="903"/>
    </row>
    <row r="558" spans="1:29" ht="16" customHeight="1">
      <c r="A558" s="936"/>
      <c r="B558" s="906"/>
      <c r="C558" s="906" t="s">
        <v>2271</v>
      </c>
      <c r="D558" s="906" t="s">
        <v>2272</v>
      </c>
      <c r="E558" s="906"/>
      <c r="F558" s="906"/>
      <c r="G558" s="906"/>
      <c r="H558" s="906"/>
      <c r="I558" s="906"/>
      <c r="J558" s="1001"/>
      <c r="K558" s="1001"/>
      <c r="L558" s="1001"/>
      <c r="M558" s="1001"/>
      <c r="N558" s="1001"/>
      <c r="O558" s="1000"/>
      <c r="P558" s="906"/>
      <c r="Q558" s="936" t="str">
        <f>IF(項目一覧②!$G$231=TRUE,"■","□")</f>
        <v>□</v>
      </c>
      <c r="R558" s="906" t="s">
        <v>266</v>
      </c>
      <c r="S558" s="906"/>
      <c r="T558" s="936" t="str">
        <f>IF(項目一覧②!$H$231=TRUE,"■","□")</f>
        <v>□</v>
      </c>
      <c r="U558" s="906" t="s">
        <v>83</v>
      </c>
      <c r="V558" s="906"/>
      <c r="W558" s="906"/>
      <c r="X558" s="906"/>
      <c r="Y558" s="906"/>
      <c r="Z558" s="906"/>
      <c r="AA558" s="906"/>
      <c r="AB558" s="906"/>
      <c r="AC558" s="1296"/>
    </row>
    <row r="559" spans="1:29" ht="16" customHeight="1">
      <c r="A559" s="959" t="s">
        <v>109</v>
      </c>
      <c r="B559" s="937" t="s">
        <v>264</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9" ht="16" customHeight="1">
      <c r="A560" s="906"/>
      <c r="B560" s="906"/>
      <c r="C560" s="906"/>
      <c r="D560" s="1669" t="s">
        <v>263</v>
      </c>
      <c r="E560" s="1669"/>
      <c r="F560" s="1669"/>
      <c r="G560" s="1669"/>
      <c r="H560" s="975"/>
      <c r="I560" s="1669" t="s">
        <v>262</v>
      </c>
      <c r="J560" s="1669"/>
      <c r="K560" s="1669"/>
      <c r="L560" s="1669"/>
      <c r="M560" s="1669"/>
      <c r="N560" s="1669"/>
      <c r="O560" s="1669"/>
      <c r="P560" s="1669"/>
      <c r="Q560" s="1669"/>
      <c r="R560" s="1669"/>
      <c r="S560" s="1669"/>
      <c r="T560" s="1669"/>
      <c r="U560" s="1669"/>
      <c r="V560" s="975"/>
      <c r="W560" s="975" t="s">
        <v>253</v>
      </c>
      <c r="X560" s="1669" t="s">
        <v>261</v>
      </c>
      <c r="Y560" s="1669"/>
      <c r="Z560" s="1669"/>
      <c r="AA560" s="906" t="s">
        <v>175</v>
      </c>
      <c r="AB560" s="903"/>
    </row>
    <row r="561" spans="1:29" ht="18" customHeight="1">
      <c r="A561" s="906"/>
      <c r="B561" s="906" t="s">
        <v>260</v>
      </c>
      <c r="C561" s="906"/>
      <c r="D561" s="975" t="s">
        <v>187</v>
      </c>
      <c r="E561" s="1667" t="str">
        <f>項目一覧②!$F$232</f>
        <v/>
      </c>
      <c r="F561" s="1667"/>
      <c r="G561" s="975" t="s">
        <v>254</v>
      </c>
      <c r="H561" s="938" t="str">
        <f>項目一覧②!$F$238</f>
        <v/>
      </c>
      <c r="J561" s="906"/>
      <c r="K561" s="906"/>
      <c r="L561" s="903"/>
      <c r="M561" s="906"/>
      <c r="N561" s="906"/>
      <c r="O561" s="906"/>
      <c r="P561" s="906"/>
      <c r="Q561" s="906"/>
      <c r="R561" s="903"/>
      <c r="S561" s="903"/>
      <c r="T561" s="903"/>
      <c r="U561" s="903"/>
      <c r="V561" s="975"/>
      <c r="W561" s="975" t="s">
        <v>253</v>
      </c>
      <c r="X561" s="1668" t="str">
        <f>項目一覧②!$F$244</f>
        <v/>
      </c>
      <c r="Y561" s="1668"/>
      <c r="Z561" s="1668"/>
      <c r="AA561" s="906" t="s">
        <v>252</v>
      </c>
      <c r="AB561" s="903"/>
    </row>
    <row r="562" spans="1:29" ht="18" customHeight="1">
      <c r="A562" s="906"/>
      <c r="B562" s="906" t="s">
        <v>259</v>
      </c>
      <c r="C562" s="906"/>
      <c r="D562" s="975" t="s">
        <v>187</v>
      </c>
      <c r="E562" s="1667" t="str">
        <f>項目一覧②!$F$233</f>
        <v/>
      </c>
      <c r="F562" s="1667"/>
      <c r="G562" s="975" t="s">
        <v>254</v>
      </c>
      <c r="H562" s="938" t="str">
        <f>項目一覧②!$F$239</f>
        <v/>
      </c>
      <c r="J562" s="906"/>
      <c r="K562" s="906"/>
      <c r="L562" s="903"/>
      <c r="M562" s="906"/>
      <c r="N562" s="906"/>
      <c r="O562" s="906"/>
      <c r="P562" s="906"/>
      <c r="Q562" s="906"/>
      <c r="R562" s="903"/>
      <c r="S562" s="903"/>
      <c r="T562" s="903"/>
      <c r="U562" s="903"/>
      <c r="V562" s="975"/>
      <c r="W562" s="975" t="s">
        <v>253</v>
      </c>
      <c r="X562" s="1668" t="str">
        <f>項目一覧②!$F$245</f>
        <v/>
      </c>
      <c r="Y562" s="1668"/>
      <c r="Z562" s="1668"/>
      <c r="AA562" s="906" t="s">
        <v>252</v>
      </c>
      <c r="AB562" s="903"/>
    </row>
    <row r="563" spans="1:29" ht="18" customHeight="1">
      <c r="A563" s="906"/>
      <c r="B563" s="906" t="s">
        <v>258</v>
      </c>
      <c r="C563" s="906"/>
      <c r="D563" s="975" t="s">
        <v>187</v>
      </c>
      <c r="E563" s="1667" t="str">
        <f>項目一覧②!$F$234</f>
        <v/>
      </c>
      <c r="F563" s="1667"/>
      <c r="G563" s="975" t="s">
        <v>254</v>
      </c>
      <c r="H563" s="938" t="str">
        <f>項目一覧②!$F$240</f>
        <v/>
      </c>
      <c r="J563" s="906"/>
      <c r="K563" s="906"/>
      <c r="L563" s="903"/>
      <c r="M563" s="906"/>
      <c r="N563" s="906"/>
      <c r="O563" s="906"/>
      <c r="P563" s="906"/>
      <c r="Q563" s="906"/>
      <c r="R563" s="903"/>
      <c r="S563" s="903"/>
      <c r="T563" s="903"/>
      <c r="U563" s="903"/>
      <c r="V563" s="975"/>
      <c r="W563" s="975" t="s">
        <v>253</v>
      </c>
      <c r="X563" s="1668" t="str">
        <f>項目一覧②!$F$246</f>
        <v/>
      </c>
      <c r="Y563" s="1668"/>
      <c r="Z563" s="1668"/>
      <c r="AA563" s="906" t="s">
        <v>252</v>
      </c>
      <c r="AB563" s="903"/>
    </row>
    <row r="564" spans="1:29" ht="18" customHeight="1">
      <c r="A564" s="906"/>
      <c r="B564" s="906" t="s">
        <v>257</v>
      </c>
      <c r="C564" s="906"/>
      <c r="D564" s="975" t="s">
        <v>187</v>
      </c>
      <c r="E564" s="1667" t="str">
        <f>項目一覧②!$F$235</f>
        <v/>
      </c>
      <c r="F564" s="1667"/>
      <c r="G564" s="975" t="s">
        <v>254</v>
      </c>
      <c r="H564" s="938" t="str">
        <f>項目一覧②!$F$241</f>
        <v/>
      </c>
      <c r="J564" s="906"/>
      <c r="K564" s="906"/>
      <c r="L564" s="903"/>
      <c r="M564" s="906"/>
      <c r="N564" s="906"/>
      <c r="O564" s="906"/>
      <c r="P564" s="906"/>
      <c r="Q564" s="906"/>
      <c r="R564" s="903"/>
      <c r="S564" s="903"/>
      <c r="T564" s="903"/>
      <c r="U564" s="903"/>
      <c r="V564" s="975"/>
      <c r="W564" s="975" t="s">
        <v>253</v>
      </c>
      <c r="X564" s="1668" t="str">
        <f>項目一覧②!$F$247</f>
        <v/>
      </c>
      <c r="Y564" s="1668"/>
      <c r="Z564" s="1668"/>
      <c r="AA564" s="906" t="s">
        <v>252</v>
      </c>
      <c r="AB564" s="903"/>
    </row>
    <row r="565" spans="1:29" ht="18" customHeight="1">
      <c r="A565" s="906"/>
      <c r="B565" s="906" t="s">
        <v>256</v>
      </c>
      <c r="C565" s="906"/>
      <c r="D565" s="975" t="s">
        <v>187</v>
      </c>
      <c r="E565" s="1667" t="str">
        <f>項目一覧②!$F$236</f>
        <v/>
      </c>
      <c r="F565" s="1667"/>
      <c r="G565" s="975" t="s">
        <v>254</v>
      </c>
      <c r="H565" s="938" t="str">
        <f>項目一覧②!$F$242</f>
        <v/>
      </c>
      <c r="J565" s="906"/>
      <c r="K565" s="906"/>
      <c r="L565" s="903"/>
      <c r="M565" s="906"/>
      <c r="N565" s="906"/>
      <c r="O565" s="906"/>
      <c r="P565" s="906"/>
      <c r="Q565" s="906"/>
      <c r="R565" s="903"/>
      <c r="S565" s="903"/>
      <c r="T565" s="903"/>
      <c r="U565" s="903"/>
      <c r="V565" s="975"/>
      <c r="W565" s="975" t="s">
        <v>253</v>
      </c>
      <c r="X565" s="1668" t="str">
        <f>項目一覧②!$F$248</f>
        <v/>
      </c>
      <c r="Y565" s="1668"/>
      <c r="Z565" s="1668"/>
      <c r="AA565" s="906" t="s">
        <v>252</v>
      </c>
      <c r="AB565" s="903"/>
    </row>
    <row r="566" spans="1:29" ht="18" customHeight="1">
      <c r="A566" s="935"/>
      <c r="B566" s="935" t="s">
        <v>255</v>
      </c>
      <c r="C566" s="935"/>
      <c r="D566" s="975" t="s">
        <v>187</v>
      </c>
      <c r="E566" s="1667" t="str">
        <f>項目一覧②!$F$237</f>
        <v/>
      </c>
      <c r="F566" s="1667"/>
      <c r="G566" s="975" t="s">
        <v>254</v>
      </c>
      <c r="H566" s="938" t="str">
        <f>項目一覧②!$F$243</f>
        <v/>
      </c>
      <c r="J566" s="935"/>
      <c r="K566" s="935"/>
      <c r="L566" s="903"/>
      <c r="M566" s="935"/>
      <c r="N566" s="935"/>
      <c r="O566" s="935"/>
      <c r="P566" s="935"/>
      <c r="Q566" s="935"/>
      <c r="R566" s="903"/>
      <c r="S566" s="903"/>
      <c r="T566" s="903"/>
      <c r="U566" s="903"/>
      <c r="V566" s="975"/>
      <c r="W566" s="975" t="s">
        <v>253</v>
      </c>
      <c r="X566" s="1668" t="str">
        <f>項目一覧②!$F$249</f>
        <v/>
      </c>
      <c r="Y566" s="1668"/>
      <c r="Z566" s="1668"/>
      <c r="AA566" s="906" t="s">
        <v>252</v>
      </c>
      <c r="AB566" s="903"/>
    </row>
    <row r="567" spans="1:29" ht="14.15" customHeight="1">
      <c r="A567" s="959" t="s">
        <v>109</v>
      </c>
      <c r="B567" s="937" t="s">
        <v>251</v>
      </c>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03"/>
    </row>
    <row r="568" spans="1:29" ht="18" customHeight="1">
      <c r="A568" s="936"/>
      <c r="B568" s="906"/>
      <c r="C568" s="906"/>
      <c r="D568" s="906"/>
      <c r="E568" s="906"/>
      <c r="F568" s="1675" t="str">
        <f>項目一覧②!$F$250</f>
        <v/>
      </c>
      <c r="G568" s="1675"/>
      <c r="H568" s="1675"/>
      <c r="I568" s="1675"/>
      <c r="J568" s="1675"/>
      <c r="K568" s="1675"/>
      <c r="L568" s="1675"/>
      <c r="M568" s="1675"/>
      <c r="N568" s="1675"/>
      <c r="O568" s="1675"/>
      <c r="P568" s="1675"/>
      <c r="Q568" s="1675"/>
      <c r="R568" s="1675"/>
      <c r="S568" s="1675"/>
      <c r="T568" s="1675"/>
      <c r="U568" s="1675"/>
      <c r="V568" s="1675"/>
      <c r="W568" s="1675"/>
      <c r="X568" s="1675"/>
      <c r="Y568" s="1675"/>
      <c r="Z568" s="1675"/>
      <c r="AA568" s="1675"/>
      <c r="AB568" s="903"/>
    </row>
    <row r="569" spans="1:29" ht="18" customHeight="1">
      <c r="A569" s="935"/>
      <c r="B569" s="935"/>
      <c r="C569" s="935"/>
      <c r="D569" s="935"/>
      <c r="E569" s="935"/>
      <c r="F569" s="1676"/>
      <c r="G569" s="1676"/>
      <c r="H569" s="1676"/>
      <c r="I569" s="1676"/>
      <c r="J569" s="1676"/>
      <c r="K569" s="1676"/>
      <c r="L569" s="1676"/>
      <c r="M569" s="1676"/>
      <c r="N569" s="1676"/>
      <c r="O569" s="1676"/>
      <c r="P569" s="1676"/>
      <c r="Q569" s="1676"/>
      <c r="R569" s="1676"/>
      <c r="S569" s="1676"/>
      <c r="T569" s="1676"/>
      <c r="U569" s="1676"/>
      <c r="V569" s="1676"/>
      <c r="W569" s="1676"/>
      <c r="X569" s="1676"/>
      <c r="Y569" s="1676"/>
      <c r="Z569" s="1676"/>
      <c r="AA569" s="1676"/>
      <c r="AB569" s="903"/>
    </row>
    <row r="570" spans="1:29" ht="14.15" customHeight="1">
      <c r="A570" s="936" t="s">
        <v>109</v>
      </c>
      <c r="B570" s="906" t="s">
        <v>250</v>
      </c>
      <c r="C570" s="906"/>
      <c r="D570" s="906"/>
      <c r="E570" s="906"/>
      <c r="F570" s="906"/>
      <c r="G570" s="906"/>
      <c r="H570" s="906"/>
      <c r="I570" s="906"/>
      <c r="J570" s="906"/>
      <c r="K570" s="906"/>
      <c r="L570" s="906"/>
      <c r="M570" s="906"/>
      <c r="N570" s="906"/>
      <c r="O570" s="906"/>
      <c r="P570" s="906"/>
      <c r="Q570" s="906"/>
      <c r="R570" s="906"/>
      <c r="S570" s="906"/>
      <c r="T570" s="906"/>
      <c r="U570" s="906"/>
      <c r="V570" s="906"/>
      <c r="W570" s="906"/>
      <c r="X570" s="906"/>
      <c r="Y570" s="906"/>
      <c r="Z570" s="906"/>
      <c r="AA570" s="906"/>
      <c r="AB570" s="903"/>
    </row>
    <row r="571" spans="1:29" ht="18" customHeight="1">
      <c r="A571" s="906"/>
      <c r="B571" s="906"/>
      <c r="C571" s="906"/>
      <c r="D571" s="906"/>
      <c r="E571" s="906"/>
      <c r="F571" s="1675" t="str">
        <f>項目一覧②!$F$251</f>
        <v/>
      </c>
      <c r="G571" s="1675"/>
      <c r="H571" s="1675"/>
      <c r="I571" s="1675"/>
      <c r="J571" s="1675"/>
      <c r="K571" s="1675"/>
      <c r="L571" s="1675"/>
      <c r="M571" s="1675"/>
      <c r="N571" s="1675"/>
      <c r="O571" s="1675"/>
      <c r="P571" s="1675"/>
      <c r="Q571" s="1675"/>
      <c r="R571" s="1675"/>
      <c r="S571" s="1675"/>
      <c r="T571" s="1675"/>
      <c r="U571" s="1675"/>
      <c r="V571" s="1675"/>
      <c r="W571" s="1675"/>
      <c r="X571" s="1675"/>
      <c r="Y571" s="1675"/>
      <c r="Z571" s="1675"/>
      <c r="AA571" s="1675"/>
      <c r="AB571" s="903"/>
    </row>
    <row r="572" spans="1:29" ht="18" customHeight="1">
      <c r="A572" s="935"/>
      <c r="B572" s="935"/>
      <c r="C572" s="935"/>
      <c r="D572" s="935"/>
      <c r="E572" s="935"/>
      <c r="F572" s="1676"/>
      <c r="G572" s="1676"/>
      <c r="H572" s="1676"/>
      <c r="I572" s="1676"/>
      <c r="J572" s="1676"/>
      <c r="K572" s="1676"/>
      <c r="L572" s="1676"/>
      <c r="M572" s="1676"/>
      <c r="N572" s="1676"/>
      <c r="O572" s="1676"/>
      <c r="P572" s="1676"/>
      <c r="Q572" s="1676"/>
      <c r="R572" s="1676"/>
      <c r="S572" s="1676"/>
      <c r="T572" s="1676"/>
      <c r="U572" s="1676"/>
      <c r="V572" s="1676"/>
      <c r="W572" s="1676"/>
      <c r="X572" s="1676"/>
      <c r="Y572" s="1676"/>
      <c r="Z572" s="1676"/>
      <c r="AA572" s="1676"/>
      <c r="AB572" s="903"/>
    </row>
    <row r="573" spans="1:29" ht="18" customHeight="1"/>
    <row r="574" spans="1:29" ht="16" customHeight="1">
      <c r="A574" s="906"/>
      <c r="B574" s="906"/>
      <c r="C574" s="906"/>
      <c r="D574" s="906"/>
      <c r="E574" s="906"/>
      <c r="F574" s="1003"/>
      <c r="G574" s="1003"/>
      <c r="H574" s="1003"/>
      <c r="I574" s="1003"/>
      <c r="J574" s="1003"/>
      <c r="K574" s="1003"/>
      <c r="L574" s="1003"/>
      <c r="M574" s="1003"/>
      <c r="N574" s="1003"/>
      <c r="O574" s="1003"/>
      <c r="P574" s="1003"/>
      <c r="Q574" s="1003"/>
      <c r="R574" s="1003"/>
      <c r="S574" s="1003"/>
      <c r="T574" s="1003"/>
      <c r="U574" s="1003"/>
      <c r="V574" s="1003"/>
      <c r="W574" s="1003"/>
      <c r="X574" s="1003"/>
      <c r="Y574" s="1003"/>
      <c r="Z574" s="1003"/>
      <c r="AA574" s="1003"/>
      <c r="AB574" s="903"/>
      <c r="AC574" s="903"/>
    </row>
    <row r="575" spans="1:29" ht="14.15" customHeight="1">
      <c r="A575" s="1669" t="s">
        <v>277</v>
      </c>
      <c r="B575" s="1669"/>
      <c r="C575" s="1669"/>
      <c r="D575" s="1669"/>
      <c r="E575" s="1669"/>
      <c r="F575" s="1669"/>
      <c r="G575" s="1669"/>
      <c r="H575" s="1669"/>
      <c r="I575" s="1669"/>
      <c r="J575" s="1669"/>
      <c r="K575" s="1669"/>
      <c r="L575" s="1669"/>
      <c r="M575" s="1669"/>
      <c r="N575" s="1669"/>
      <c r="O575" s="1669"/>
      <c r="P575" s="1669"/>
      <c r="Q575" s="1669"/>
      <c r="R575" s="1669"/>
      <c r="S575" s="1669"/>
      <c r="T575" s="1669"/>
      <c r="U575" s="1669"/>
      <c r="V575" s="1669"/>
      <c r="W575" s="1669"/>
      <c r="X575" s="1669"/>
      <c r="Y575" s="1669"/>
      <c r="Z575" s="1669"/>
      <c r="AA575" s="1669"/>
      <c r="AB575" s="903"/>
      <c r="AC575" s="903"/>
    </row>
    <row r="576" spans="1:29" ht="14.15" customHeight="1">
      <c r="A576" s="935"/>
      <c r="B576" s="935" t="s">
        <v>276</v>
      </c>
      <c r="C576" s="935"/>
      <c r="D576" s="935"/>
      <c r="E576" s="935"/>
      <c r="F576" s="935"/>
      <c r="G576" s="935"/>
      <c r="H576" s="935"/>
      <c r="I576" s="935"/>
      <c r="J576" s="935"/>
      <c r="K576" s="935"/>
      <c r="L576" s="935"/>
      <c r="M576" s="935"/>
      <c r="N576" s="935"/>
      <c r="O576" s="935"/>
      <c r="P576" s="935"/>
      <c r="Q576" s="935"/>
      <c r="R576" s="935"/>
      <c r="S576" s="935"/>
      <c r="T576" s="935"/>
      <c r="U576" s="935"/>
      <c r="V576" s="935"/>
      <c r="W576" s="935"/>
      <c r="X576" s="935"/>
      <c r="Y576" s="935"/>
      <c r="Z576" s="935"/>
      <c r="AA576" s="935"/>
      <c r="AB576" s="903"/>
      <c r="AC576" s="903"/>
    </row>
    <row r="577" spans="1:29" ht="22" customHeight="1">
      <c r="A577" s="972" t="s">
        <v>109</v>
      </c>
      <c r="B577" s="973" t="s">
        <v>132</v>
      </c>
      <c r="C577" s="973"/>
      <c r="D577" s="973"/>
      <c r="E577" s="973"/>
      <c r="F577" s="973"/>
      <c r="G577" s="922"/>
      <c r="H577" s="973"/>
      <c r="I577" s="973"/>
      <c r="J577" s="973"/>
      <c r="K577" s="973"/>
      <c r="L577" s="1685">
        <f>項目一覧②!$F$896</f>
        <v>1</v>
      </c>
      <c r="M577" s="1685"/>
      <c r="N577" s="973"/>
      <c r="O577" s="973"/>
      <c r="P577" s="973"/>
      <c r="Q577" s="973"/>
      <c r="R577" s="973"/>
      <c r="S577" s="973"/>
      <c r="T577" s="973"/>
      <c r="U577" s="973"/>
      <c r="V577" s="973"/>
      <c r="W577" s="973"/>
      <c r="X577" s="973"/>
      <c r="Y577" s="973"/>
      <c r="Z577" s="973"/>
      <c r="AA577" s="973"/>
      <c r="AB577" s="903"/>
      <c r="AC577" s="903"/>
    </row>
    <row r="578" spans="1:29" ht="22" customHeight="1">
      <c r="A578" s="972" t="s">
        <v>109</v>
      </c>
      <c r="B578" s="973" t="s">
        <v>274</v>
      </c>
      <c r="C578" s="973"/>
      <c r="D578" s="973"/>
      <c r="E578" s="973"/>
      <c r="F578" s="973"/>
      <c r="G578" s="903"/>
      <c r="H578" s="903"/>
      <c r="I578" s="973"/>
      <c r="J578" s="1673" t="str">
        <f>項目一覧②!$F$897</f>
        <v/>
      </c>
      <c r="K578" s="1673"/>
      <c r="L578" s="1673"/>
      <c r="M578" s="1673"/>
      <c r="N578" s="973" t="s">
        <v>273</v>
      </c>
      <c r="O578" s="973"/>
      <c r="P578" s="973"/>
      <c r="Q578" s="973"/>
      <c r="R578" s="973"/>
      <c r="S578" s="973"/>
      <c r="T578" s="973"/>
      <c r="U578" s="973"/>
      <c r="V578" s="973"/>
      <c r="W578" s="973"/>
      <c r="X578" s="973"/>
      <c r="Y578" s="973"/>
      <c r="Z578" s="973"/>
      <c r="AA578" s="973"/>
      <c r="AB578" s="903"/>
      <c r="AC578" s="903"/>
    </row>
    <row r="579" spans="1:29" ht="22" customHeight="1">
      <c r="A579" s="972" t="s">
        <v>109</v>
      </c>
      <c r="B579" s="973" t="s">
        <v>272</v>
      </c>
      <c r="C579" s="973"/>
      <c r="D579" s="973"/>
      <c r="E579" s="973"/>
      <c r="F579" s="973"/>
      <c r="G579" s="973"/>
      <c r="H579" s="973"/>
      <c r="I579" s="973"/>
      <c r="J579" s="1674" t="str">
        <f>項目一覧②!$F$898</f>
        <v/>
      </c>
      <c r="K579" s="1674"/>
      <c r="L579" s="1674"/>
      <c r="M579" s="1674"/>
      <c r="N579" s="1004" t="s">
        <v>85</v>
      </c>
      <c r="O579" s="973"/>
      <c r="P579" s="973"/>
      <c r="Q579" s="973"/>
      <c r="R579" s="973"/>
      <c r="S579" s="973"/>
      <c r="T579" s="973"/>
      <c r="U579" s="973"/>
      <c r="V579" s="973"/>
      <c r="W579" s="973"/>
      <c r="X579" s="973"/>
      <c r="Y579" s="973"/>
      <c r="Z579" s="973"/>
      <c r="AA579" s="973"/>
      <c r="AB579" s="903"/>
      <c r="AC579" s="903"/>
    </row>
    <row r="580" spans="1:29" ht="22" customHeight="1">
      <c r="A580" s="972" t="s">
        <v>109</v>
      </c>
      <c r="B580" s="973" t="s">
        <v>271</v>
      </c>
      <c r="C580" s="973"/>
      <c r="D580" s="973"/>
      <c r="E580" s="973"/>
      <c r="F580" s="973"/>
      <c r="G580" s="973"/>
      <c r="H580" s="973"/>
      <c r="I580" s="973"/>
      <c r="J580" s="1674" t="str">
        <f>項目一覧②!$F$899</f>
        <v/>
      </c>
      <c r="K580" s="1674"/>
      <c r="L580" s="1674"/>
      <c r="M580" s="1674"/>
      <c r="N580" s="1005" t="s">
        <v>85</v>
      </c>
      <c r="O580" s="973"/>
      <c r="P580" s="973"/>
      <c r="Q580" s="973"/>
      <c r="R580" s="973"/>
      <c r="S580" s="973"/>
      <c r="T580" s="973"/>
      <c r="U580" s="973"/>
      <c r="V580" s="973"/>
      <c r="W580" s="973"/>
      <c r="X580" s="973"/>
      <c r="Y580" s="973"/>
      <c r="Z580" s="973"/>
      <c r="AA580" s="973"/>
      <c r="AB580" s="903"/>
      <c r="AC580" s="903"/>
    </row>
    <row r="581" spans="1:29" ht="22" customHeight="1">
      <c r="A581" s="972" t="s">
        <v>109</v>
      </c>
      <c r="B581" s="973" t="s">
        <v>270</v>
      </c>
      <c r="C581" s="973"/>
      <c r="D581" s="973"/>
      <c r="E581" s="973"/>
      <c r="F581" s="973"/>
      <c r="G581" s="973"/>
      <c r="H581" s="973"/>
      <c r="I581" s="973"/>
      <c r="J581" s="1674" t="str">
        <f>項目一覧②!$F$900</f>
        <v/>
      </c>
      <c r="K581" s="1674"/>
      <c r="L581" s="1674"/>
      <c r="M581" s="1674"/>
      <c r="N581" s="1004" t="s">
        <v>85</v>
      </c>
      <c r="O581" s="973"/>
      <c r="P581" s="973"/>
      <c r="Q581" s="973"/>
      <c r="R581" s="973"/>
      <c r="S581" s="973"/>
      <c r="T581" s="973"/>
      <c r="U581" s="973"/>
      <c r="V581" s="973"/>
      <c r="W581" s="973"/>
      <c r="X581" s="973"/>
      <c r="Y581" s="973"/>
      <c r="Z581" s="973"/>
      <c r="AA581" s="973"/>
      <c r="AB581" s="903"/>
      <c r="AC581" s="903"/>
    </row>
    <row r="582" spans="1:29" ht="16" customHeight="1">
      <c r="A582" s="959" t="s">
        <v>109</v>
      </c>
      <c r="B582" s="937" t="s">
        <v>268</v>
      </c>
      <c r="C582" s="937"/>
      <c r="D582" s="937"/>
      <c r="E582" s="937"/>
      <c r="F582" s="937"/>
      <c r="G582" s="937"/>
      <c r="H582" s="937"/>
      <c r="I582" s="937"/>
      <c r="O582" s="937"/>
      <c r="P582" s="937"/>
      <c r="Q582" s="937"/>
      <c r="R582" s="937"/>
      <c r="S582" s="937"/>
      <c r="T582" s="937"/>
      <c r="U582" s="937"/>
      <c r="V582" s="937"/>
      <c r="W582" s="937"/>
      <c r="X582" s="937"/>
      <c r="Y582" s="937"/>
      <c r="Z582" s="937"/>
      <c r="AA582" s="937"/>
      <c r="AB582" s="903"/>
      <c r="AC582" s="903"/>
    </row>
    <row r="583" spans="1:29" ht="16" customHeight="1">
      <c r="A583" s="936"/>
      <c r="B583" s="906"/>
      <c r="C583" s="906" t="s">
        <v>2269</v>
      </c>
      <c r="D583" s="906" t="s">
        <v>2270</v>
      </c>
      <c r="E583" s="906"/>
      <c r="F583" s="906"/>
      <c r="G583" s="906"/>
      <c r="H583" s="906"/>
      <c r="I583" s="906"/>
      <c r="J583" s="1682" t="str">
        <f>項目一覧②!$F$901</f>
        <v/>
      </c>
      <c r="K583" s="1682"/>
      <c r="L583" s="1682"/>
      <c r="M583" s="1682"/>
      <c r="N583" s="1000" t="s">
        <v>85</v>
      </c>
      <c r="O583" s="906"/>
      <c r="P583" s="906"/>
      <c r="Q583" s="906"/>
      <c r="R583" s="906"/>
      <c r="S583" s="906"/>
      <c r="T583" s="906"/>
      <c r="U583" s="906"/>
      <c r="V583" s="906"/>
      <c r="W583" s="906"/>
      <c r="X583" s="906"/>
      <c r="Y583" s="906"/>
      <c r="Z583" s="906"/>
      <c r="AA583" s="906"/>
      <c r="AB583" s="903"/>
      <c r="AC583" s="903"/>
    </row>
    <row r="584" spans="1:29" ht="16" customHeight="1">
      <c r="A584" s="936"/>
      <c r="B584" s="906"/>
      <c r="C584" s="906" t="s">
        <v>2271</v>
      </c>
      <c r="D584" s="906" t="s">
        <v>2272</v>
      </c>
      <c r="E584" s="906"/>
      <c r="F584" s="906"/>
      <c r="G584" s="906"/>
      <c r="H584" s="906"/>
      <c r="I584" s="906"/>
      <c r="J584" s="1001"/>
      <c r="K584" s="1001"/>
      <c r="L584" s="1001"/>
      <c r="M584" s="1001"/>
      <c r="N584" s="1001"/>
      <c r="O584" s="1000"/>
      <c r="P584" s="906"/>
      <c r="Q584" s="936" t="str">
        <f>IF(項目一覧②!$G$902=TRUE,"■","□")</f>
        <v>□</v>
      </c>
      <c r="R584" s="906" t="s">
        <v>266</v>
      </c>
      <c r="S584" s="906"/>
      <c r="T584" s="936" t="str">
        <f>IF(項目一覧②!$H$902=TRUE,"■","□")</f>
        <v>□</v>
      </c>
      <c r="U584" s="906" t="s">
        <v>83</v>
      </c>
      <c r="V584" s="906"/>
      <c r="W584" s="906"/>
      <c r="X584" s="906"/>
      <c r="Y584" s="906"/>
      <c r="Z584" s="906"/>
      <c r="AA584" s="906"/>
      <c r="AB584" s="906"/>
      <c r="AC584" s="903"/>
    </row>
    <row r="585" spans="1:29" ht="16" customHeight="1">
      <c r="A585" s="959" t="s">
        <v>109</v>
      </c>
      <c r="B585" s="937" t="s">
        <v>264</v>
      </c>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03"/>
      <c r="AC585" s="903"/>
    </row>
    <row r="586" spans="1:29" ht="16" customHeight="1">
      <c r="A586" s="906"/>
      <c r="B586" s="906"/>
      <c r="C586" s="906"/>
      <c r="D586" s="1669" t="s">
        <v>263</v>
      </c>
      <c r="E586" s="1669"/>
      <c r="F586" s="1669"/>
      <c r="G586" s="1669"/>
      <c r="H586" s="975"/>
      <c r="I586" s="1669" t="s">
        <v>262</v>
      </c>
      <c r="J586" s="1669"/>
      <c r="K586" s="1669"/>
      <c r="L586" s="1669"/>
      <c r="M586" s="1669"/>
      <c r="N586" s="1669"/>
      <c r="O586" s="1669"/>
      <c r="P586" s="1669"/>
      <c r="Q586" s="1669"/>
      <c r="R586" s="1669"/>
      <c r="S586" s="1669"/>
      <c r="T586" s="1669"/>
      <c r="U586" s="1669"/>
      <c r="V586" s="975"/>
      <c r="W586" s="975" t="s">
        <v>253</v>
      </c>
      <c r="X586" s="1669" t="s">
        <v>261</v>
      </c>
      <c r="Y586" s="1669"/>
      <c r="Z586" s="1669"/>
      <c r="AA586" s="906" t="s">
        <v>175</v>
      </c>
      <c r="AB586" s="903"/>
      <c r="AC586" s="903"/>
    </row>
    <row r="587" spans="1:29" ht="16" customHeight="1">
      <c r="A587" s="906"/>
      <c r="B587" s="906" t="s">
        <v>260</v>
      </c>
      <c r="C587" s="906"/>
      <c r="D587" s="975" t="s">
        <v>187</v>
      </c>
      <c r="E587" s="1667" t="str">
        <f>項目一覧②!$F$903</f>
        <v/>
      </c>
      <c r="F587" s="1667"/>
      <c r="G587" s="975" t="s">
        <v>254</v>
      </c>
      <c r="H587" s="938" t="str">
        <f>項目一覧②!$F$909</f>
        <v/>
      </c>
      <c r="J587" s="906"/>
      <c r="K587" s="906"/>
      <c r="L587" s="903"/>
      <c r="M587" s="906"/>
      <c r="N587" s="906"/>
      <c r="O587" s="906"/>
      <c r="P587" s="906"/>
      <c r="Q587" s="906"/>
      <c r="R587" s="903"/>
      <c r="S587" s="903"/>
      <c r="T587" s="903"/>
      <c r="U587" s="903"/>
      <c r="V587" s="975"/>
      <c r="W587" s="975" t="s">
        <v>253</v>
      </c>
      <c r="X587" s="1668" t="str">
        <f>項目一覧②!$F$915</f>
        <v/>
      </c>
      <c r="Y587" s="1668"/>
      <c r="Z587" s="1668"/>
      <c r="AA587" s="906" t="s">
        <v>252</v>
      </c>
      <c r="AB587" s="903"/>
      <c r="AC587" s="903"/>
    </row>
    <row r="588" spans="1:29" ht="16" customHeight="1">
      <c r="A588" s="906"/>
      <c r="B588" s="906" t="s">
        <v>259</v>
      </c>
      <c r="C588" s="906"/>
      <c r="D588" s="975" t="s">
        <v>187</v>
      </c>
      <c r="E588" s="1667" t="str">
        <f>項目一覧②!$F$904</f>
        <v/>
      </c>
      <c r="F588" s="1667"/>
      <c r="G588" s="975" t="s">
        <v>254</v>
      </c>
      <c r="H588" s="938" t="str">
        <f>項目一覧②!$F$910</f>
        <v/>
      </c>
      <c r="J588" s="906"/>
      <c r="K588" s="906"/>
      <c r="L588" s="903"/>
      <c r="M588" s="906"/>
      <c r="N588" s="906"/>
      <c r="O588" s="906"/>
      <c r="P588" s="906"/>
      <c r="Q588" s="906"/>
      <c r="R588" s="903"/>
      <c r="S588" s="903"/>
      <c r="T588" s="903"/>
      <c r="U588" s="903"/>
      <c r="V588" s="975"/>
      <c r="W588" s="975" t="s">
        <v>253</v>
      </c>
      <c r="X588" s="1668" t="str">
        <f>項目一覧②!$F$916</f>
        <v/>
      </c>
      <c r="Y588" s="1668"/>
      <c r="Z588" s="1668"/>
      <c r="AA588" s="906" t="s">
        <v>252</v>
      </c>
      <c r="AB588" s="903"/>
      <c r="AC588" s="903"/>
    </row>
    <row r="589" spans="1:29" ht="16" customHeight="1">
      <c r="A589" s="906"/>
      <c r="B589" s="906" t="s">
        <v>258</v>
      </c>
      <c r="C589" s="906"/>
      <c r="D589" s="975" t="s">
        <v>187</v>
      </c>
      <c r="E589" s="1667" t="str">
        <f>項目一覧②!$F$905</f>
        <v/>
      </c>
      <c r="F589" s="1667"/>
      <c r="G589" s="975" t="s">
        <v>254</v>
      </c>
      <c r="H589" s="938" t="str">
        <f>項目一覧②!$F$911</f>
        <v/>
      </c>
      <c r="J589" s="906"/>
      <c r="K589" s="906"/>
      <c r="L589" s="903"/>
      <c r="M589" s="906"/>
      <c r="N589" s="906"/>
      <c r="O589" s="906"/>
      <c r="P589" s="906"/>
      <c r="Q589" s="906"/>
      <c r="R589" s="903"/>
      <c r="S589" s="903"/>
      <c r="T589" s="903"/>
      <c r="U589" s="903"/>
      <c r="V589" s="975"/>
      <c r="W589" s="975" t="s">
        <v>253</v>
      </c>
      <c r="X589" s="1668" t="str">
        <f>項目一覧②!$F$917</f>
        <v/>
      </c>
      <c r="Y589" s="1668"/>
      <c r="Z589" s="1668"/>
      <c r="AA589" s="906" t="s">
        <v>252</v>
      </c>
      <c r="AB589" s="903"/>
      <c r="AC589" s="903"/>
    </row>
    <row r="590" spans="1:29" ht="16" customHeight="1">
      <c r="A590" s="906"/>
      <c r="B590" s="906" t="s">
        <v>257</v>
      </c>
      <c r="C590" s="906"/>
      <c r="D590" s="975" t="s">
        <v>187</v>
      </c>
      <c r="E590" s="1667" t="str">
        <f>項目一覧②!$F$906</f>
        <v/>
      </c>
      <c r="F590" s="1667"/>
      <c r="G590" s="975" t="s">
        <v>254</v>
      </c>
      <c r="H590" s="938" t="str">
        <f>項目一覧②!$F$912</f>
        <v/>
      </c>
      <c r="J590" s="906"/>
      <c r="K590" s="906"/>
      <c r="L590" s="903"/>
      <c r="M590" s="906"/>
      <c r="N590" s="906"/>
      <c r="O590" s="906"/>
      <c r="P590" s="906"/>
      <c r="Q590" s="906"/>
      <c r="R590" s="903"/>
      <c r="S590" s="903"/>
      <c r="T590" s="903"/>
      <c r="U590" s="903"/>
      <c r="V590" s="975"/>
      <c r="W590" s="975" t="s">
        <v>253</v>
      </c>
      <c r="X590" s="1668" t="str">
        <f>項目一覧②!$F$918</f>
        <v/>
      </c>
      <c r="Y590" s="1668"/>
      <c r="Z590" s="1668"/>
      <c r="AA590" s="906" t="s">
        <v>252</v>
      </c>
      <c r="AB590" s="903"/>
      <c r="AC590" s="903"/>
    </row>
    <row r="591" spans="1:29" ht="16" customHeight="1">
      <c r="A591" s="906"/>
      <c r="B591" s="906" t="s">
        <v>256</v>
      </c>
      <c r="C591" s="906"/>
      <c r="D591" s="975" t="s">
        <v>187</v>
      </c>
      <c r="E591" s="1667" t="str">
        <f>項目一覧②!$F$907</f>
        <v/>
      </c>
      <c r="F591" s="1667"/>
      <c r="G591" s="975" t="s">
        <v>254</v>
      </c>
      <c r="H591" s="938" t="str">
        <f>項目一覧②!$F$913</f>
        <v/>
      </c>
      <c r="J591" s="906"/>
      <c r="K591" s="906"/>
      <c r="L591" s="903"/>
      <c r="M591" s="906"/>
      <c r="N591" s="906"/>
      <c r="O591" s="906"/>
      <c r="P591" s="906"/>
      <c r="Q591" s="906"/>
      <c r="R591" s="903"/>
      <c r="S591" s="903"/>
      <c r="T591" s="903"/>
      <c r="U591" s="903"/>
      <c r="V591" s="975"/>
      <c r="W591" s="975" t="s">
        <v>253</v>
      </c>
      <c r="X591" s="1668" t="str">
        <f>項目一覧②!$F$919</f>
        <v/>
      </c>
      <c r="Y591" s="1668"/>
      <c r="Z591" s="1668"/>
      <c r="AA591" s="906" t="s">
        <v>252</v>
      </c>
      <c r="AB591" s="903"/>
      <c r="AC591" s="903"/>
    </row>
    <row r="592" spans="1:29" ht="16" customHeight="1">
      <c r="A592" s="935"/>
      <c r="B592" s="935" t="s">
        <v>255</v>
      </c>
      <c r="C592" s="935"/>
      <c r="D592" s="975" t="s">
        <v>187</v>
      </c>
      <c r="E592" s="1667" t="str">
        <f>項目一覧②!$F$908</f>
        <v/>
      </c>
      <c r="F592" s="1667"/>
      <c r="G592" s="975" t="s">
        <v>254</v>
      </c>
      <c r="H592" s="938" t="str">
        <f>項目一覧②!$F$914</f>
        <v/>
      </c>
      <c r="J592" s="935"/>
      <c r="K592" s="935"/>
      <c r="L592" s="903"/>
      <c r="M592" s="935"/>
      <c r="N592" s="935"/>
      <c r="O592" s="935"/>
      <c r="P592" s="935"/>
      <c r="Q592" s="935"/>
      <c r="R592" s="903"/>
      <c r="S592" s="903"/>
      <c r="T592" s="903"/>
      <c r="U592" s="903"/>
      <c r="V592" s="975"/>
      <c r="W592" s="975" t="s">
        <v>253</v>
      </c>
      <c r="X592" s="1668" t="str">
        <f>項目一覧②!$F$920</f>
        <v/>
      </c>
      <c r="Y592" s="1668"/>
      <c r="Z592" s="1668"/>
      <c r="AA592" s="906" t="s">
        <v>252</v>
      </c>
      <c r="AB592" s="903"/>
      <c r="AC592" s="903"/>
    </row>
    <row r="593" spans="1:29" ht="16" customHeight="1">
      <c r="A593" s="959" t="s">
        <v>109</v>
      </c>
      <c r="B593" s="937" t="s">
        <v>251</v>
      </c>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03"/>
      <c r="AC593" s="903"/>
    </row>
    <row r="594" spans="1:29" ht="16" customHeight="1">
      <c r="A594" s="936"/>
      <c r="B594" s="906"/>
      <c r="C594" s="906"/>
      <c r="D594" s="906"/>
      <c r="E594" s="906"/>
      <c r="F594" s="1675" t="str">
        <f>項目一覧②!$F$921</f>
        <v/>
      </c>
      <c r="G594" s="1675"/>
      <c r="H594" s="1675"/>
      <c r="I594" s="1675"/>
      <c r="J594" s="1675"/>
      <c r="K594" s="1675"/>
      <c r="L594" s="1675"/>
      <c r="M594" s="1675"/>
      <c r="N594" s="1675"/>
      <c r="O594" s="1675"/>
      <c r="P594" s="1675"/>
      <c r="Q594" s="1675"/>
      <c r="R594" s="1675"/>
      <c r="S594" s="1675"/>
      <c r="T594" s="1675"/>
      <c r="U594" s="1675"/>
      <c r="V594" s="1675"/>
      <c r="W594" s="1675"/>
      <c r="X594" s="1675"/>
      <c r="Y594" s="1675"/>
      <c r="Z594" s="1675"/>
      <c r="AA594" s="1675"/>
      <c r="AB594" s="903"/>
      <c r="AC594" s="903"/>
    </row>
    <row r="595" spans="1:29" ht="16" customHeight="1">
      <c r="A595" s="935"/>
      <c r="B595" s="935"/>
      <c r="C595" s="935"/>
      <c r="D595" s="935"/>
      <c r="E595" s="935"/>
      <c r="F595" s="1676"/>
      <c r="G595" s="1676"/>
      <c r="H595" s="1676"/>
      <c r="I595" s="1676"/>
      <c r="J595" s="1676"/>
      <c r="K595" s="1676"/>
      <c r="L595" s="1676"/>
      <c r="M595" s="1676"/>
      <c r="N595" s="1676"/>
      <c r="O595" s="1676"/>
      <c r="P595" s="1676"/>
      <c r="Q595" s="1676"/>
      <c r="R595" s="1676"/>
      <c r="S595" s="1676"/>
      <c r="T595" s="1676"/>
      <c r="U595" s="1676"/>
      <c r="V595" s="1676"/>
      <c r="W595" s="1676"/>
      <c r="X595" s="1676"/>
      <c r="Y595" s="1676"/>
      <c r="Z595" s="1676"/>
      <c r="AA595" s="1676"/>
      <c r="AB595" s="903"/>
      <c r="AC595" s="903"/>
    </row>
    <row r="596" spans="1:29" ht="16" customHeight="1">
      <c r="A596" s="936" t="s">
        <v>109</v>
      </c>
      <c r="B596" s="906" t="s">
        <v>250</v>
      </c>
      <c r="C596" s="906"/>
      <c r="D596" s="906"/>
      <c r="E596" s="906"/>
      <c r="F596" s="906"/>
      <c r="G596" s="906"/>
      <c r="H596" s="906"/>
      <c r="I596" s="906"/>
      <c r="J596" s="906"/>
      <c r="K596" s="906"/>
      <c r="L596" s="906"/>
      <c r="M596" s="906"/>
      <c r="N596" s="906"/>
      <c r="O596" s="906"/>
      <c r="P596" s="906"/>
      <c r="Q596" s="906"/>
      <c r="R596" s="906"/>
      <c r="S596" s="906"/>
      <c r="T596" s="906"/>
      <c r="U596" s="906"/>
      <c r="V596" s="906"/>
      <c r="W596" s="906"/>
      <c r="X596" s="906"/>
      <c r="Y596" s="906"/>
      <c r="Z596" s="906"/>
      <c r="AA596" s="906"/>
      <c r="AB596" s="903"/>
      <c r="AC596" s="903"/>
    </row>
    <row r="597" spans="1:29" ht="16" customHeight="1">
      <c r="A597" s="906"/>
      <c r="B597" s="906"/>
      <c r="C597" s="906"/>
      <c r="D597" s="906"/>
      <c r="E597" s="906"/>
      <c r="F597" s="1675" t="str">
        <f>項目一覧②!$F$922</f>
        <v/>
      </c>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903"/>
      <c r="AC597" s="903"/>
    </row>
    <row r="598" spans="1:29" ht="16" customHeight="1">
      <c r="A598" s="935"/>
      <c r="B598" s="935"/>
      <c r="C598" s="935"/>
      <c r="D598" s="935"/>
      <c r="E598" s="935"/>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903"/>
      <c r="AC598" s="903"/>
    </row>
    <row r="599" spans="1:29" ht="16" customHeight="1">
      <c r="A599" s="906"/>
      <c r="B599" s="906"/>
      <c r="C599" s="906"/>
      <c r="D599" s="906"/>
      <c r="E599" s="906"/>
      <c r="F599" s="1003"/>
      <c r="G599" s="1003"/>
      <c r="H599" s="1003"/>
      <c r="I599" s="1003"/>
      <c r="J599" s="1003"/>
      <c r="K599" s="1003"/>
      <c r="L599" s="1003"/>
      <c r="M599" s="1003"/>
      <c r="N599" s="1003"/>
      <c r="O599" s="1003"/>
      <c r="P599" s="1003"/>
      <c r="Q599" s="1003"/>
      <c r="R599" s="1003"/>
      <c r="S599" s="1003"/>
      <c r="T599" s="1003"/>
      <c r="U599" s="1003"/>
      <c r="V599" s="1003"/>
      <c r="W599" s="1003"/>
      <c r="X599" s="1003"/>
      <c r="Y599" s="1003"/>
      <c r="Z599" s="1003"/>
      <c r="AA599" s="1003"/>
      <c r="AB599" s="903"/>
      <c r="AC599" s="903"/>
    </row>
    <row r="600" spans="1:29" s="955" customFormat="1" ht="18" customHeight="1">
      <c r="A600" s="1684" t="s">
        <v>2148</v>
      </c>
      <c r="B600" s="1684"/>
      <c r="C600" s="1684"/>
      <c r="D600" s="1684"/>
      <c r="E600" s="1684"/>
      <c r="F600" s="1684"/>
      <c r="G600" s="1684"/>
      <c r="H600" s="1684"/>
      <c r="I600" s="1684"/>
      <c r="J600" s="1684"/>
      <c r="K600" s="1684"/>
      <c r="L600" s="1684"/>
      <c r="M600" s="1684"/>
      <c r="N600" s="1684"/>
      <c r="O600" s="1684"/>
      <c r="P600" s="1684"/>
      <c r="Q600" s="1684"/>
      <c r="R600" s="1684"/>
      <c r="S600" s="1684"/>
      <c r="T600" s="1684"/>
      <c r="U600" s="1684"/>
      <c r="V600" s="1684"/>
      <c r="W600" s="1684"/>
      <c r="X600" s="1684"/>
      <c r="Y600" s="1684"/>
      <c r="Z600" s="1684"/>
      <c r="AC600" s="1320"/>
    </row>
    <row r="601" spans="1:29" s="955" customFormat="1" ht="18" customHeight="1">
      <c r="A601" s="955" t="s">
        <v>2101</v>
      </c>
      <c r="B601" s="1007"/>
      <c r="AC601" s="1320"/>
    </row>
    <row r="602" spans="1:29" s="906" customFormat="1" ht="18" customHeight="1">
      <c r="A602" s="1008" t="s">
        <v>2039</v>
      </c>
      <c r="B602" s="1321" t="s">
        <v>2037</v>
      </c>
      <c r="C602" s="1010" t="s">
        <v>2038</v>
      </c>
      <c r="D602" s="1010"/>
      <c r="E602" s="1010"/>
      <c r="F602" s="1010"/>
      <c r="G602" s="1011">
        <f>項目一覧②!$F$752</f>
        <v>1</v>
      </c>
      <c r="H602" s="1011"/>
      <c r="I602" s="1011"/>
      <c r="J602" s="1010"/>
      <c r="K602" s="1010"/>
      <c r="L602" s="1010"/>
      <c r="M602" s="1010"/>
      <c r="N602" s="1010"/>
      <c r="O602" s="1010"/>
      <c r="P602" s="1010"/>
      <c r="Q602" s="1010"/>
      <c r="R602" s="1010"/>
      <c r="S602" s="1010"/>
      <c r="T602" s="1010"/>
      <c r="U602" s="1010"/>
      <c r="V602" s="1010"/>
      <c r="W602" s="1010"/>
      <c r="X602" s="1010"/>
      <c r="Y602" s="1010"/>
      <c r="Z602" s="1010"/>
      <c r="AA602" s="1010"/>
      <c r="AC602" s="1317"/>
    </row>
    <row r="603" spans="1:29" s="955" customFormat="1" ht="18" customHeight="1">
      <c r="A603" s="1012" t="s">
        <v>2040</v>
      </c>
      <c r="B603" s="1322" t="s">
        <v>2041</v>
      </c>
      <c r="C603" s="1014" t="s">
        <v>2043</v>
      </c>
      <c r="D603" s="1014"/>
      <c r="E603" s="1014"/>
      <c r="F603" s="1015"/>
      <c r="G603" s="1943" t="str">
        <f>項目一覧②!$F$753</f>
        <v/>
      </c>
      <c r="H603" s="1943"/>
      <c r="I603" s="1943"/>
      <c r="J603" s="1014" t="s">
        <v>2044</v>
      </c>
      <c r="K603" s="1014"/>
      <c r="L603" s="1014"/>
      <c r="M603" s="1014"/>
      <c r="N603" s="1014"/>
      <c r="O603" s="1014"/>
      <c r="P603" s="1014"/>
      <c r="Q603" s="1014"/>
      <c r="R603" s="1014"/>
      <c r="S603" s="1014"/>
      <c r="T603" s="1014"/>
      <c r="U603" s="1014"/>
      <c r="V603" s="1014"/>
      <c r="W603" s="1014"/>
      <c r="X603" s="1014"/>
      <c r="Y603" s="1014"/>
      <c r="Z603" s="1014"/>
      <c r="AA603" s="1014"/>
      <c r="AC603" s="1320"/>
    </row>
    <row r="604" spans="1:29" s="955" customFormat="1" ht="18" customHeight="1">
      <c r="A604" s="1016" t="s">
        <v>2040</v>
      </c>
      <c r="B604" s="1323" t="s">
        <v>2045</v>
      </c>
      <c r="C604" s="1018" t="s">
        <v>2046</v>
      </c>
      <c r="D604" s="1018"/>
      <c r="E604" s="1018"/>
      <c r="F604" s="1018"/>
      <c r="G604" s="1018"/>
      <c r="H604" s="1018"/>
      <c r="I604" s="1018"/>
      <c r="J604" s="1018"/>
      <c r="K604" s="1018"/>
      <c r="L604" s="1018"/>
      <c r="M604" s="1018"/>
      <c r="N604" s="1018"/>
      <c r="O604" s="1018"/>
      <c r="P604" s="1018"/>
      <c r="Q604" s="1018"/>
      <c r="R604" s="1018"/>
      <c r="S604" s="1018"/>
      <c r="T604" s="1018"/>
      <c r="U604" s="1018"/>
      <c r="V604" s="1018"/>
      <c r="W604" s="1018"/>
      <c r="X604" s="1018"/>
      <c r="Y604" s="1018"/>
      <c r="Z604" s="1018"/>
      <c r="AC604" s="1320"/>
    </row>
    <row r="605" spans="1:29" s="955" customFormat="1" ht="18" customHeight="1">
      <c r="A605" s="1007"/>
      <c r="B605" s="1019" t="s">
        <v>2040</v>
      </c>
      <c r="C605" s="1006" t="s">
        <v>2047</v>
      </c>
      <c r="D605" s="955" t="s">
        <v>2048</v>
      </c>
      <c r="I605" s="1681" t="str">
        <f>項目一覧②!$F$754</f>
        <v/>
      </c>
      <c r="J605" s="1681"/>
      <c r="K605" s="1681"/>
      <c r="L605" s="1681"/>
      <c r="M605" s="955" t="s">
        <v>2056</v>
      </c>
      <c r="AC605" s="1320"/>
    </row>
    <row r="606" spans="1:29" s="955" customFormat="1" ht="18" customHeight="1">
      <c r="A606" s="1007"/>
      <c r="B606" s="1019" t="s">
        <v>2040</v>
      </c>
      <c r="C606" s="1006" t="s">
        <v>2049</v>
      </c>
      <c r="D606" s="955" t="s">
        <v>2052</v>
      </c>
      <c r="I606" s="1681" t="str">
        <f>項目一覧②!$F$755</f>
        <v/>
      </c>
      <c r="J606" s="1681"/>
      <c r="K606" s="1681"/>
      <c r="L606" s="1681"/>
      <c r="M606" s="955" t="s">
        <v>2056</v>
      </c>
      <c r="AC606" s="1320"/>
    </row>
    <row r="607" spans="1:29" s="955" customFormat="1" ht="18" customHeight="1">
      <c r="A607" s="1007"/>
      <c r="B607" s="1019" t="s">
        <v>2040</v>
      </c>
      <c r="C607" s="1006" t="s">
        <v>2050</v>
      </c>
      <c r="D607" s="955" t="s">
        <v>2053</v>
      </c>
      <c r="H607" s="955" t="s">
        <v>2094</v>
      </c>
      <c r="I607" s="1020"/>
      <c r="J607" s="1680" t="str">
        <f>項目一覧②!$F$756</f>
        <v/>
      </c>
      <c r="K607" s="1680"/>
      <c r="L607" s="1680"/>
      <c r="M607" s="955" t="s">
        <v>2057</v>
      </c>
      <c r="P607" s="955" t="s">
        <v>2095</v>
      </c>
      <c r="Q607" s="1020"/>
      <c r="R607" s="1680" t="str">
        <f>項目一覧②!$F$757</f>
        <v/>
      </c>
      <c r="S607" s="1680"/>
      <c r="T607" s="1680"/>
      <c r="U607" s="955" t="s">
        <v>2057</v>
      </c>
      <c r="AC607" s="1320"/>
    </row>
    <row r="608" spans="1:29" s="955" customFormat="1" ht="18" customHeight="1">
      <c r="A608" s="1021"/>
      <c r="B608" s="1022" t="s">
        <v>2040</v>
      </c>
      <c r="C608" s="1023" t="s">
        <v>2051</v>
      </c>
      <c r="D608" s="1024" t="s">
        <v>2054</v>
      </c>
      <c r="E608" s="1024"/>
      <c r="F608" s="1024"/>
      <c r="G608" s="1024"/>
      <c r="H608" s="1024" t="str">
        <f>項目一覧②!$F$758&amp;IF(項目一覧②!$F$759="",""," 一部 "&amp;項目一覧②!$F$759)</f>
        <v/>
      </c>
      <c r="I608" s="1025"/>
      <c r="J608" s="1025"/>
      <c r="K608" s="1025"/>
      <c r="L608" s="1025"/>
      <c r="M608" s="1025"/>
      <c r="N608" s="1025"/>
      <c r="O608" s="1025"/>
      <c r="P608" s="1025"/>
      <c r="Q608" s="1024"/>
      <c r="R608" s="1024"/>
      <c r="S608" s="1025"/>
      <c r="T608" s="1025"/>
      <c r="U608" s="1025"/>
      <c r="V608" s="1025"/>
      <c r="W608" s="1025"/>
      <c r="X608" s="1025"/>
      <c r="Y608" s="1025"/>
      <c r="Z608" s="1025"/>
      <c r="AC608" s="1320"/>
    </row>
    <row r="609" spans="1:29" s="955" customFormat="1" ht="18" customHeight="1">
      <c r="A609" s="1016" t="s">
        <v>2040</v>
      </c>
      <c r="B609" s="1323" t="s">
        <v>2058</v>
      </c>
      <c r="C609" s="1018" t="s">
        <v>2063</v>
      </c>
      <c r="D609" s="1018"/>
      <c r="E609" s="1018"/>
      <c r="F609" s="1018"/>
      <c r="G609" s="1018"/>
      <c r="H609" s="1018"/>
      <c r="I609" s="1018"/>
      <c r="J609" s="1018"/>
      <c r="K609" s="1018"/>
      <c r="L609" s="1018"/>
      <c r="M609" s="1018"/>
      <c r="N609" s="1018"/>
      <c r="O609" s="1018"/>
      <c r="P609" s="1018"/>
      <c r="Q609" s="1018"/>
      <c r="R609" s="1018"/>
      <c r="S609" s="1018"/>
      <c r="T609" s="1018"/>
      <c r="U609" s="1018"/>
      <c r="V609" s="1018"/>
      <c r="W609" s="1018"/>
      <c r="X609" s="1018"/>
      <c r="Y609" s="1018"/>
      <c r="Z609" s="1018"/>
      <c r="AA609" s="1018"/>
      <c r="AC609" s="1320"/>
    </row>
    <row r="610" spans="1:29" s="955" customFormat="1" ht="18" customHeight="1">
      <c r="A610" s="1007"/>
      <c r="B610" s="1019"/>
      <c r="C610" s="1006" t="str">
        <f>IF(項目一覧②!$G$760=TRUE,"■","□")</f>
        <v>□</v>
      </c>
      <c r="D610" s="955" t="s">
        <v>2059</v>
      </c>
      <c r="AC610" s="1320"/>
    </row>
    <row r="611" spans="1:29" s="955" customFormat="1" ht="18" customHeight="1">
      <c r="A611" s="1021"/>
      <c r="B611" s="1022"/>
      <c r="C611" s="1006" t="str">
        <f>IF(項目一覧②!$G$761=TRUE,"■","□")</f>
        <v>□</v>
      </c>
      <c r="D611" s="1024" t="s">
        <v>2060</v>
      </c>
      <c r="E611" s="1024"/>
      <c r="F611" s="1024"/>
      <c r="G611" s="1024"/>
      <c r="H611" s="1024"/>
      <c r="I611" s="1024"/>
      <c r="J611" s="1024"/>
      <c r="K611" s="1024"/>
      <c r="L611" s="1024"/>
      <c r="M611" s="1024"/>
      <c r="N611" s="1024"/>
      <c r="O611" s="1024"/>
      <c r="P611" s="1024"/>
      <c r="Q611" s="1024"/>
      <c r="R611" s="1024"/>
      <c r="S611" s="1024"/>
      <c r="T611" s="1024"/>
      <c r="U611" s="1024"/>
      <c r="V611" s="1024"/>
      <c r="W611" s="1024"/>
      <c r="X611" s="1024"/>
      <c r="Y611" s="1024"/>
      <c r="Z611" s="1024"/>
      <c r="AA611" s="1024"/>
      <c r="AC611" s="1320"/>
    </row>
    <row r="612" spans="1:29" s="955" customFormat="1" ht="18" customHeight="1">
      <c r="A612" s="1016" t="s">
        <v>2040</v>
      </c>
      <c r="B612" s="1323" t="s">
        <v>2061</v>
      </c>
      <c r="C612" s="1018" t="s">
        <v>2062</v>
      </c>
      <c r="D612" s="1018"/>
      <c r="E612" s="1018"/>
      <c r="F612" s="1018"/>
      <c r="G612" s="1018"/>
      <c r="H612" s="1018"/>
      <c r="I612" s="1018"/>
      <c r="J612" s="1018"/>
      <c r="K612" s="1018"/>
      <c r="L612" s="1018"/>
      <c r="M612" s="1018"/>
      <c r="N612" s="1018"/>
      <c r="O612" s="1018"/>
      <c r="P612" s="1018"/>
      <c r="Q612" s="1018"/>
      <c r="R612" s="1018"/>
      <c r="S612" s="1018"/>
      <c r="T612" s="1018"/>
      <c r="U612" s="1018"/>
      <c r="V612" s="1018"/>
      <c r="W612" s="1018"/>
      <c r="X612" s="1018"/>
      <c r="Y612" s="1018"/>
      <c r="Z612" s="1018"/>
      <c r="AC612" s="1320"/>
    </row>
    <row r="613" spans="1:29" s="955" customFormat="1" ht="18" customHeight="1">
      <c r="A613" s="1007"/>
      <c r="B613" s="1019"/>
      <c r="C613" s="1006" t="str">
        <f>IF(項目一覧②!$G$762=TRUE,"■","□")</f>
        <v>□</v>
      </c>
      <c r="D613" s="955" t="s">
        <v>2064</v>
      </c>
      <c r="AC613" s="1320"/>
    </row>
    <row r="614" spans="1:29" s="955" customFormat="1" ht="18" customHeight="1">
      <c r="A614" s="1007"/>
      <c r="B614" s="1019"/>
      <c r="C614" s="1006" t="str">
        <f>IF(項目一覧②!$G$763=TRUE,"■","□")</f>
        <v>□</v>
      </c>
      <c r="D614" s="955" t="s">
        <v>2066</v>
      </c>
      <c r="AC614" s="1320"/>
    </row>
    <row r="615" spans="1:29" s="955" customFormat="1" ht="18" customHeight="1">
      <c r="A615" s="1007"/>
      <c r="B615" s="1019"/>
      <c r="C615" s="1006" t="str">
        <f>IF(項目一覧②!$G$764=TRUE,"■","□")</f>
        <v>□</v>
      </c>
      <c r="D615" s="955" t="s">
        <v>2067</v>
      </c>
      <c r="AC615" s="1320"/>
    </row>
    <row r="616" spans="1:29" s="955" customFormat="1" ht="18" customHeight="1">
      <c r="A616" s="1007"/>
      <c r="B616" s="1019"/>
      <c r="C616" s="1006" t="str">
        <f>IF(項目一覧②!$G$765=TRUE,"■","□")</f>
        <v>□</v>
      </c>
      <c r="D616" s="955" t="s">
        <v>2068</v>
      </c>
      <c r="AC616" s="1320"/>
    </row>
    <row r="617" spans="1:29" s="955" customFormat="1" ht="18" customHeight="1">
      <c r="A617" s="1021"/>
      <c r="B617" s="1022"/>
      <c r="C617" s="1006" t="str">
        <f>IF(項目一覧②!$G$766=TRUE,"■","□")</f>
        <v>□</v>
      </c>
      <c r="D617" s="1024" t="s">
        <v>2065</v>
      </c>
      <c r="E617" s="1024"/>
      <c r="F617" s="1024"/>
      <c r="G617" s="1024"/>
      <c r="H617" s="1024"/>
      <c r="I617" s="1024"/>
      <c r="J617" s="1024"/>
      <c r="K617" s="1024"/>
      <c r="L617" s="1024"/>
      <c r="M617" s="1024"/>
      <c r="N617" s="1024"/>
      <c r="O617" s="1024"/>
      <c r="P617" s="1024"/>
      <c r="Q617" s="1024"/>
      <c r="R617" s="1024"/>
      <c r="S617" s="1024"/>
      <c r="T617" s="1024"/>
      <c r="U617" s="1024"/>
      <c r="V617" s="1024"/>
      <c r="W617" s="1024"/>
      <c r="X617" s="1024"/>
      <c r="Y617" s="1024"/>
      <c r="Z617" s="1024"/>
      <c r="AC617" s="1320"/>
    </row>
    <row r="618" spans="1:29" s="955" customFormat="1" ht="18" customHeight="1">
      <c r="A618" s="1016" t="s">
        <v>2040</v>
      </c>
      <c r="B618" s="1323" t="s">
        <v>2069</v>
      </c>
      <c r="C618" s="1018" t="s">
        <v>2196</v>
      </c>
      <c r="D618" s="1018"/>
      <c r="E618" s="1018"/>
      <c r="F618" s="1018"/>
      <c r="G618" s="1018"/>
      <c r="H618" s="1018"/>
      <c r="I618" s="1018"/>
      <c r="J618" s="1018"/>
      <c r="K618" s="1018"/>
      <c r="L618" s="1018"/>
      <c r="M618" s="1018"/>
      <c r="N618" s="1018"/>
      <c r="O618" s="1018"/>
      <c r="P618" s="1018"/>
      <c r="Q618" s="1018"/>
      <c r="R618" s="1018"/>
      <c r="S618" s="1018"/>
      <c r="T618" s="1018"/>
      <c r="U618" s="1018"/>
      <c r="V618" s="1018"/>
      <c r="W618" s="1018"/>
      <c r="X618" s="1018"/>
      <c r="Y618" s="1018"/>
      <c r="Z618" s="1018"/>
      <c r="AA618" s="1018"/>
      <c r="AC618" s="1320"/>
    </row>
    <row r="619" spans="1:29" s="955" customFormat="1" ht="18" customHeight="1">
      <c r="A619" s="1007"/>
      <c r="B619" s="1019" t="s">
        <v>2040</v>
      </c>
      <c r="C619" s="1006" t="s">
        <v>2047</v>
      </c>
      <c r="D619" s="955" t="s">
        <v>2071</v>
      </c>
      <c r="F619" s="955" t="str">
        <f>項目一覧②!$F$767</f>
        <v/>
      </c>
      <c r="AC619" s="1320"/>
    </row>
    <row r="620" spans="1:29" s="955" customFormat="1" ht="18" customHeight="1">
      <c r="A620" s="1007"/>
      <c r="B620" s="1019" t="s">
        <v>2040</v>
      </c>
      <c r="C620" s="1006" t="s">
        <v>2049</v>
      </c>
      <c r="D620" s="955" t="s">
        <v>2072</v>
      </c>
      <c r="AC620" s="1320"/>
    </row>
    <row r="621" spans="1:29" s="955" customFormat="1" ht="18" customHeight="1">
      <c r="A621" s="1007"/>
      <c r="B621" s="1019"/>
      <c r="C621" s="1006" t="str">
        <f>IF(項目一覧②!$G$768=TRUE,"■","□")</f>
        <v>□</v>
      </c>
      <c r="D621" s="955" t="s">
        <v>2073</v>
      </c>
      <c r="AC621" s="1320"/>
    </row>
    <row r="622" spans="1:29" s="955" customFormat="1" ht="18" customHeight="1">
      <c r="A622" s="1007"/>
      <c r="B622" s="1019"/>
      <c r="S622" s="1007" t="s">
        <v>2076</v>
      </c>
      <c r="T622" s="1684" t="str">
        <f>項目一覧②!$F$769</f>
        <v/>
      </c>
      <c r="U622" s="1684"/>
      <c r="V622" s="1684"/>
      <c r="W622" s="1684"/>
      <c r="X622" s="1684"/>
      <c r="Y622" s="1684"/>
      <c r="Z622" s="955" t="s">
        <v>1976</v>
      </c>
      <c r="AC622" s="1320"/>
    </row>
    <row r="623" spans="1:29" s="955" customFormat="1" ht="18" customHeight="1">
      <c r="A623" s="1021"/>
      <c r="B623" s="1022"/>
      <c r="C623" s="1006" t="str">
        <f>IF(項目一覧②!$G$770=TRUE,"■","□")</f>
        <v>□</v>
      </c>
      <c r="D623" s="1024" t="s">
        <v>2074</v>
      </c>
      <c r="E623" s="1024"/>
      <c r="F623" s="1024"/>
      <c r="G623" s="1024"/>
      <c r="H623" s="1024"/>
      <c r="I623" s="1024"/>
      <c r="J623" s="1024"/>
      <c r="K623" s="1024"/>
      <c r="L623" s="1024"/>
      <c r="M623" s="1024"/>
      <c r="N623" s="1024"/>
      <c r="O623" s="1024"/>
      <c r="P623" s="1024"/>
      <c r="Q623" s="1024"/>
      <c r="R623" s="1024"/>
      <c r="S623" s="1024"/>
      <c r="T623" s="1024"/>
      <c r="U623" s="1024"/>
      <c r="V623" s="1024"/>
      <c r="W623" s="1024"/>
      <c r="X623" s="1024"/>
      <c r="Y623" s="1024"/>
      <c r="Z623" s="1024"/>
      <c r="AC623" s="1320"/>
    </row>
    <row r="624" spans="1:29" s="955" customFormat="1" ht="18" customHeight="1">
      <c r="A624" s="1012" t="s">
        <v>2040</v>
      </c>
      <c r="B624" s="1322" t="s">
        <v>2077</v>
      </c>
      <c r="C624" s="1014" t="s">
        <v>2078</v>
      </c>
      <c r="D624" s="1014"/>
      <c r="E624" s="1014"/>
      <c r="F624" s="1014"/>
      <c r="G624" s="1014"/>
      <c r="H624" s="1014"/>
      <c r="I624" s="1014"/>
      <c r="J624" s="1014"/>
      <c r="K624" s="1014"/>
      <c r="L624" s="1014"/>
      <c r="M624" s="1014"/>
      <c r="N624" s="1014"/>
      <c r="O624" s="1014"/>
      <c r="P624" s="1014"/>
      <c r="Q624" s="1014"/>
      <c r="R624" s="1014"/>
      <c r="S624" s="1012" t="s">
        <v>1972</v>
      </c>
      <c r="T624" s="1014" t="str">
        <f>項目一覧②!$F$771</f>
        <v/>
      </c>
      <c r="U624" s="1014"/>
      <c r="V624" s="1014"/>
      <c r="W624" s="1014"/>
      <c r="X624" s="1014"/>
      <c r="Y624" s="1014"/>
      <c r="Z624" s="1014" t="s">
        <v>1976</v>
      </c>
      <c r="AA624" s="1014"/>
      <c r="AC624" s="1320"/>
    </row>
    <row r="625" spans="1:29" s="955" customFormat="1" ht="18" customHeight="1">
      <c r="A625" s="1016" t="s">
        <v>2040</v>
      </c>
      <c r="B625" s="1323" t="s">
        <v>2079</v>
      </c>
      <c r="C625" s="1018" t="s">
        <v>2080</v>
      </c>
      <c r="D625" s="1018"/>
      <c r="E625" s="1695" t="str">
        <f>項目一覧②!$F$772</f>
        <v/>
      </c>
      <c r="F625" s="1695"/>
      <c r="G625" s="1695"/>
      <c r="H625" s="1695"/>
      <c r="I625" s="1695"/>
      <c r="J625" s="1695"/>
      <c r="K625" s="1695"/>
      <c r="L625" s="1695"/>
      <c r="M625" s="1695"/>
      <c r="N625" s="1695"/>
      <c r="O625" s="1695"/>
      <c r="P625" s="1695"/>
      <c r="Q625" s="1695"/>
      <c r="R625" s="1695"/>
      <c r="S625" s="1695"/>
      <c r="T625" s="1695"/>
      <c r="U625" s="1695"/>
      <c r="V625" s="1695"/>
      <c r="W625" s="1695"/>
      <c r="X625" s="1695"/>
      <c r="Y625" s="1695"/>
      <c r="Z625" s="1695"/>
      <c r="AC625" s="1320"/>
    </row>
    <row r="626" spans="1:29" s="955" customFormat="1" ht="18" customHeight="1">
      <c r="A626" s="1021"/>
      <c r="B626" s="1022"/>
      <c r="C626" s="1024"/>
      <c r="D626" s="1024"/>
      <c r="E626" s="1696"/>
      <c r="F626" s="1696"/>
      <c r="G626" s="1696"/>
      <c r="H626" s="1696"/>
      <c r="I626" s="1696"/>
      <c r="J626" s="1696"/>
      <c r="K626" s="1696"/>
      <c r="L626" s="1696"/>
      <c r="M626" s="1696"/>
      <c r="N626" s="1696"/>
      <c r="O626" s="1696"/>
      <c r="P626" s="1696"/>
      <c r="Q626" s="1696"/>
      <c r="R626" s="1696"/>
      <c r="S626" s="1696"/>
      <c r="T626" s="1696"/>
      <c r="U626" s="1696"/>
      <c r="V626" s="1696"/>
      <c r="W626" s="1696"/>
      <c r="X626" s="1696"/>
      <c r="Y626" s="1696"/>
      <c r="Z626" s="1696"/>
      <c r="AA626" s="1024"/>
      <c r="AC626" s="1320"/>
    </row>
    <row r="627" spans="1:29" s="955" customFormat="1" ht="10" customHeight="1">
      <c r="A627" s="1007"/>
      <c r="B627" s="1019"/>
      <c r="AC627" s="1320"/>
    </row>
  </sheetData>
  <sheetProtection selectLockedCells="1"/>
  <mergeCells count="424">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I319:AA320"/>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I321:AA322"/>
    <mergeCell ref="A323:AA323"/>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V283:Z283"/>
    <mergeCell ref="J278:N278"/>
    <mergeCell ref="J275:N275"/>
    <mergeCell ref="P275:T275"/>
    <mergeCell ref="V275:Z275"/>
    <mergeCell ref="J276:N276"/>
    <mergeCell ref="P276:T276"/>
    <mergeCell ref="V276:Z276"/>
    <mergeCell ref="P278:T278"/>
    <mergeCell ref="V278:Z278"/>
    <mergeCell ref="F325:I325"/>
    <mergeCell ref="G328:H328"/>
    <mergeCell ref="J328:AA328"/>
    <mergeCell ref="K355:M355"/>
    <mergeCell ref="J380:M380"/>
    <mergeCell ref="P380:S380"/>
    <mergeCell ref="V380:Y380"/>
    <mergeCell ref="K357:N357"/>
    <mergeCell ref="K358:N358"/>
    <mergeCell ref="K354:M354"/>
    <mergeCell ref="G327:H327"/>
    <mergeCell ref="J327:AA327"/>
    <mergeCell ref="K353:M353"/>
    <mergeCell ref="K352:M352"/>
    <mergeCell ref="G326:H326"/>
    <mergeCell ref="J326:AA326"/>
    <mergeCell ref="M337:N337"/>
    <mergeCell ref="G367:K367"/>
    <mergeCell ref="M367:Q367"/>
    <mergeCell ref="M368:Q368"/>
    <mergeCell ref="E382:F382"/>
    <mergeCell ref="J382:M382"/>
    <mergeCell ref="P382:S382"/>
    <mergeCell ref="V382:Y382"/>
    <mergeCell ref="E384:F384"/>
    <mergeCell ref="J384:M384"/>
    <mergeCell ref="P384:S384"/>
    <mergeCell ref="E381:F381"/>
    <mergeCell ref="J381:M381"/>
    <mergeCell ref="P381:S381"/>
    <mergeCell ref="V381:Y381"/>
    <mergeCell ref="I394:AA395"/>
    <mergeCell ref="J405:M405"/>
    <mergeCell ref="L393:Q393"/>
    <mergeCell ref="E386:F386"/>
    <mergeCell ref="V384:Y384"/>
    <mergeCell ref="E383:F383"/>
    <mergeCell ref="J383:M383"/>
    <mergeCell ref="P383:S383"/>
    <mergeCell ref="V383:Y383"/>
    <mergeCell ref="V385:Y385"/>
    <mergeCell ref="K402:M402"/>
    <mergeCell ref="L401:M401"/>
    <mergeCell ref="E387:F387"/>
    <mergeCell ref="J387:M387"/>
    <mergeCell ref="P387:S387"/>
    <mergeCell ref="V387:Y387"/>
    <mergeCell ref="E436:F436"/>
    <mergeCell ref="X436:Z436"/>
    <mergeCell ref="F418:AA419"/>
    <mergeCell ref="F421:AA422"/>
    <mergeCell ref="A424:AA424"/>
    <mergeCell ref="J428:M428"/>
    <mergeCell ref="J429:M429"/>
    <mergeCell ref="E385:F385"/>
    <mergeCell ref="J385:M385"/>
    <mergeCell ref="P385:S385"/>
    <mergeCell ref="J386:M386"/>
    <mergeCell ref="P386:S386"/>
    <mergeCell ref="E411:F411"/>
    <mergeCell ref="X411:Z411"/>
    <mergeCell ref="A399:AA399"/>
    <mergeCell ref="J403:M403"/>
    <mergeCell ref="J404:M404"/>
    <mergeCell ref="V386:Y386"/>
    <mergeCell ref="J388:M388"/>
    <mergeCell ref="P388:S388"/>
    <mergeCell ref="V388:Y388"/>
    <mergeCell ref="J392:N392"/>
    <mergeCell ref="J407:M407"/>
    <mergeCell ref="F396:AA397"/>
    <mergeCell ref="I435:U435"/>
    <mergeCell ref="J432:M432"/>
    <mergeCell ref="X435:Z435"/>
    <mergeCell ref="E414:F414"/>
    <mergeCell ref="X414:Z414"/>
    <mergeCell ref="D410:G410"/>
    <mergeCell ref="I410:U410"/>
    <mergeCell ref="X410:Z410"/>
    <mergeCell ref="X413:Z413"/>
    <mergeCell ref="E412:F412"/>
    <mergeCell ref="X412:Z412"/>
    <mergeCell ref="E413:F413"/>
    <mergeCell ref="E415:F415"/>
    <mergeCell ref="X415:Z415"/>
    <mergeCell ref="E416:F416"/>
    <mergeCell ref="X416:Z416"/>
    <mergeCell ref="J430:M430"/>
    <mergeCell ref="D435:G435"/>
    <mergeCell ref="L426:M426"/>
    <mergeCell ref="K427:M427"/>
    <mergeCell ref="E440:F440"/>
    <mergeCell ref="A474:AA474"/>
    <mergeCell ref="J478:M478"/>
    <mergeCell ref="E441:F441"/>
    <mergeCell ref="X441:Z441"/>
    <mergeCell ref="X460:Z460"/>
    <mergeCell ref="J454:M454"/>
    <mergeCell ref="A449:AA449"/>
    <mergeCell ref="J453:M453"/>
    <mergeCell ref="J455:M455"/>
    <mergeCell ref="D460:G460"/>
    <mergeCell ref="I460:U460"/>
    <mergeCell ref="J457:M457"/>
    <mergeCell ref="F443:AA444"/>
    <mergeCell ref="F446:AA447"/>
    <mergeCell ref="X465:Z465"/>
    <mergeCell ref="X466:Z466"/>
    <mergeCell ref="E466:F466"/>
    <mergeCell ref="L451:M451"/>
    <mergeCell ref="K452:M452"/>
    <mergeCell ref="E437:F437"/>
    <mergeCell ref="X437:Z437"/>
    <mergeCell ref="E438:F438"/>
    <mergeCell ref="X438:Z438"/>
    <mergeCell ref="E439:F439"/>
    <mergeCell ref="X439:Z439"/>
    <mergeCell ref="X440:Z440"/>
    <mergeCell ref="J479:M479"/>
    <mergeCell ref="E489:F489"/>
    <mergeCell ref="E486:F486"/>
    <mergeCell ref="X486:Z486"/>
    <mergeCell ref="E461:F461"/>
    <mergeCell ref="X461:Z461"/>
    <mergeCell ref="E462:F462"/>
    <mergeCell ref="X462:Z462"/>
    <mergeCell ref="F468:AA469"/>
    <mergeCell ref="F471:AA472"/>
    <mergeCell ref="D485:G485"/>
    <mergeCell ref="I485:U485"/>
    <mergeCell ref="X485:Z485"/>
    <mergeCell ref="X463:Z463"/>
    <mergeCell ref="E464:F464"/>
    <mergeCell ref="X464:Z464"/>
    <mergeCell ref="E465:F465"/>
    <mergeCell ref="X488:Z488"/>
    <mergeCell ref="E463:F463"/>
    <mergeCell ref="F496:AA497"/>
    <mergeCell ref="E490:F490"/>
    <mergeCell ref="X490:Z490"/>
    <mergeCell ref="E491:F491"/>
    <mergeCell ref="X491:Z491"/>
    <mergeCell ref="F493:AA494"/>
    <mergeCell ref="X489:Z489"/>
    <mergeCell ref="L476:M476"/>
    <mergeCell ref="K477:M477"/>
    <mergeCell ref="J480:M480"/>
    <mergeCell ref="J482:M482"/>
    <mergeCell ref="E487:F487"/>
    <mergeCell ref="X487:Z487"/>
    <mergeCell ref="E488:F488"/>
    <mergeCell ref="T622:Y622"/>
    <mergeCell ref="E539:F539"/>
    <mergeCell ref="X539:Z539"/>
    <mergeCell ref="E540:F540"/>
    <mergeCell ref="X540:Z540"/>
    <mergeCell ref="E625:Z626"/>
    <mergeCell ref="F546:AA547"/>
    <mergeCell ref="E564:F564"/>
    <mergeCell ref="X564:Z564"/>
    <mergeCell ref="E565:F565"/>
    <mergeCell ref="X565:Z565"/>
    <mergeCell ref="E566:F566"/>
    <mergeCell ref="X566:Z566"/>
    <mergeCell ref="F568:AA569"/>
    <mergeCell ref="F571:AA572"/>
    <mergeCell ref="D560:G560"/>
    <mergeCell ref="I560:U560"/>
    <mergeCell ref="X560:Z560"/>
    <mergeCell ref="E561:F561"/>
    <mergeCell ref="X561:Z561"/>
    <mergeCell ref="E562:F562"/>
    <mergeCell ref="X562:Z562"/>
    <mergeCell ref="E563:F563"/>
    <mergeCell ref="X563:Z563"/>
    <mergeCell ref="I605:L605"/>
    <mergeCell ref="I606:L606"/>
    <mergeCell ref="J607:L607"/>
    <mergeCell ref="R607:T607"/>
    <mergeCell ref="A549:AA549"/>
    <mergeCell ref="J552:M552"/>
    <mergeCell ref="J553:M553"/>
    <mergeCell ref="J554:M554"/>
    <mergeCell ref="J555:M555"/>
    <mergeCell ref="A600:Z600"/>
    <mergeCell ref="G603:I603"/>
    <mergeCell ref="J557:M557"/>
    <mergeCell ref="L551:M551"/>
    <mergeCell ref="E587:F587"/>
    <mergeCell ref="X587:Z587"/>
    <mergeCell ref="E588:F588"/>
    <mergeCell ref="X588:Z588"/>
    <mergeCell ref="E589:F589"/>
    <mergeCell ref="X589:Z589"/>
    <mergeCell ref="E590:F590"/>
    <mergeCell ref="X590:Z590"/>
    <mergeCell ref="E591:F591"/>
    <mergeCell ref="X591:Z591"/>
    <mergeCell ref="E592:F592"/>
    <mergeCell ref="E515:F515"/>
    <mergeCell ref="I510:U510"/>
    <mergeCell ref="J505:M505"/>
    <mergeCell ref="J529:M529"/>
    <mergeCell ref="A524:AA524"/>
    <mergeCell ref="J527:M527"/>
    <mergeCell ref="E536:F536"/>
    <mergeCell ref="F518:AA519"/>
    <mergeCell ref="F521:AA522"/>
    <mergeCell ref="J530:M530"/>
    <mergeCell ref="J532:M532"/>
    <mergeCell ref="E516:F516"/>
    <mergeCell ref="X516:Z516"/>
    <mergeCell ref="X515:Z515"/>
    <mergeCell ref="L526:M526"/>
    <mergeCell ref="J528:M528"/>
    <mergeCell ref="X535:Z535"/>
    <mergeCell ref="X536:Z536"/>
    <mergeCell ref="D535:G535"/>
    <mergeCell ref="I535:U535"/>
    <mergeCell ref="X512:Z512"/>
    <mergeCell ref="L501:M501"/>
    <mergeCell ref="E512:F512"/>
    <mergeCell ref="J502:M502"/>
    <mergeCell ref="J503:M503"/>
    <mergeCell ref="X513:Z513"/>
    <mergeCell ref="E514:F514"/>
    <mergeCell ref="X514:Z514"/>
    <mergeCell ref="J507:M507"/>
    <mergeCell ref="J504:M504"/>
    <mergeCell ref="D510:G510"/>
    <mergeCell ref="E513:F513"/>
    <mergeCell ref="E511:F511"/>
    <mergeCell ref="C9:Z10"/>
    <mergeCell ref="X592:Z592"/>
    <mergeCell ref="F594:AA595"/>
    <mergeCell ref="F597:AA598"/>
    <mergeCell ref="E537:F537"/>
    <mergeCell ref="A575:AA575"/>
    <mergeCell ref="L577:M577"/>
    <mergeCell ref="J578:M578"/>
    <mergeCell ref="J579:M579"/>
    <mergeCell ref="J580:M580"/>
    <mergeCell ref="J581:M581"/>
    <mergeCell ref="J583:M583"/>
    <mergeCell ref="D586:G586"/>
    <mergeCell ref="I586:U586"/>
    <mergeCell ref="X586:Z586"/>
    <mergeCell ref="E538:F538"/>
    <mergeCell ref="X537:Z537"/>
    <mergeCell ref="X538:Z538"/>
    <mergeCell ref="X541:Z541"/>
    <mergeCell ref="F543:AA544"/>
    <mergeCell ref="E541:F541"/>
    <mergeCell ref="A499:AA499"/>
    <mergeCell ref="X510:Z510"/>
    <mergeCell ref="X511:Z511"/>
  </mergeCells>
  <phoneticPr fontId="2"/>
  <dataValidations disablePrompts="1" count="2">
    <dataValidation imeMode="on" allowBlank="1" showInputMessage="1" showErrorMessage="1" sqref="E625" xr:uid="{00000000-0002-0000-0E00-000000000000}"/>
    <dataValidation imeMode="off" allowBlank="1" showInputMessage="1" showErrorMessage="1" sqref="JA602:JD602 SW602:SZ602 ACS602:ACV602 AMO602:AMR602 AWK602:AWN602 BGG602:BGJ602 BQC602:BQF602 BZY602:CAB602 CJU602:CJX602 CTQ602:CTT602 DDM602:DDP602 DNI602:DNL602 DXE602:DXH602 EHA602:EHD602 EQW602:EQZ602 FAS602:FAV602 FKO602:FKR602 FUK602:FUN602 GEG602:GEJ602 GOC602:GOF602 GXY602:GYB602 HHU602:HHX602 HRQ602:HRT602 IBM602:IBP602 ILI602:ILL602 IVE602:IVH602 JFA602:JFD602 JOW602:JOZ602 JYS602:JYV602 KIO602:KIR602 KSK602:KSN602 LCG602:LCJ602 LMC602:LMF602 LVY602:LWB602 MFU602:MFX602 MPQ602:MPT602 MZM602:MZP602 NJI602:NJL602 NTE602:NTH602 ODA602:ODD602 OMW602:OMZ602 OWS602:OWV602 PGO602:PGR602 PQK602:PQN602 QAG602:QAJ602 QKC602:QKF602 QTY602:QUB602 RDU602:RDX602 RNQ602:RNT602 RXM602:RXP602 SHI602:SHL602 SRE602:SRH602 TBA602:TBD602 TKW602:TKZ602 TUS602:TUV602 UEO602:UER602 UOK602:UON602 UYG602:UYJ602 VIC602:VIF602 VRY602:VSB602 WBU602:WBX602 WLQ602:WLT602 WVM602:WVP602 Q607:R607 F603:G603 I605:I608 S608 G602:I602 J607"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&amp;R250401</oddFooter>
  </headerFooter>
  <rowBreaks count="11" manualBreakCount="11">
    <brk id="47" max="16383" man="1"/>
    <brk id="93" max="27" man="1"/>
    <brk id="140" max="27" man="1"/>
    <brk id="187" max="27" man="1"/>
    <brk id="236" max="16383" man="1"/>
    <brk id="322" max="16383" man="1"/>
    <brk id="397" max="27" man="1"/>
    <brk id="448" max="27" man="1"/>
    <brk id="498" max="27" man="1"/>
    <brk id="548" max="27" man="1"/>
    <brk id="5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12700</xdr:colOff>
                    <xdr:row>20</xdr:row>
                    <xdr:rowOff>228600</xdr:rowOff>
                  </from>
                  <to>
                    <xdr:col>34</xdr:col>
                    <xdr:colOff>107950</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12700</xdr:colOff>
                    <xdr:row>22</xdr:row>
                    <xdr:rowOff>228600</xdr:rowOff>
                  </from>
                  <to>
                    <xdr:col>34</xdr:col>
                    <xdr:colOff>107950</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12700</xdr:colOff>
                    <xdr:row>25</xdr:row>
                    <xdr:rowOff>0</xdr:rowOff>
                  </from>
                  <to>
                    <xdr:col>34</xdr:col>
                    <xdr:colOff>107950</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topLeftCell="A110" zoomScaleNormal="100" workbookViewId="0">
      <selection activeCell="B110" sqref="B110"/>
    </sheetView>
  </sheetViews>
  <sheetFormatPr defaultColWidth="9" defaultRowHeight="13"/>
  <cols>
    <col min="1" max="24" width="3.08203125" style="904" customWidth="1"/>
    <col min="25" max="25" width="2.33203125" style="904" customWidth="1"/>
    <col min="26" max="26" width="3.58203125" style="904" customWidth="1"/>
    <col min="27" max="27" width="4.58203125" style="904" customWidth="1"/>
    <col min="28" max="28" width="3.08203125" style="904" customWidth="1"/>
    <col min="29" max="29" width="2.75" style="904" customWidth="1"/>
    <col min="30" max="36" width="3.08203125" style="904" customWidth="1"/>
    <col min="37" max="41" width="4.25" style="904" customWidth="1"/>
    <col min="42" max="45" width="3.08203125" style="904" customWidth="1"/>
    <col min="46" max="46" width="3.75" style="904" customWidth="1"/>
    <col min="47" max="47" width="2.83203125" style="904" hidden="1" customWidth="1"/>
    <col min="48" max="50" width="5.25" style="904" customWidth="1"/>
    <col min="51" max="54" width="3" style="904" customWidth="1"/>
    <col min="55" max="55" width="2.83203125" style="904" hidden="1" customWidth="1"/>
    <col min="56" max="94" width="3" style="904" customWidth="1"/>
    <col min="95" max="16384" width="9" style="904"/>
  </cols>
  <sheetData>
    <row r="1" spans="1:31" s="897" customFormat="1" ht="38.25" customHeight="1" thickBot="1">
      <c r="A1" s="1047" t="s">
        <v>3777</v>
      </c>
      <c r="U1" s="1189" t="s">
        <v>64</v>
      </c>
      <c r="V1" s="1292"/>
      <c r="W1" s="1292"/>
      <c r="X1" s="1292"/>
      <c r="AD1" s="900" t="s">
        <v>487</v>
      </c>
    </row>
    <row r="2" spans="1:31" ht="11.25" customHeight="1" thickTop="1">
      <c r="A2" s="1053"/>
    </row>
    <row r="3" spans="1:31" ht="12" customHeight="1">
      <c r="B3" s="1054" t="str">
        <f>IF(作業メニュー!AM13=TRUE, "第四十二号の十七様式（第八条の二の二関係）（Ａ４） ", "第二十六号様式（第四条の八、第四条の十一の二関係）")</f>
        <v>第二十六号様式（第四条の八、第四条の十一の二関係）</v>
      </c>
      <c r="C3" s="1054"/>
      <c r="D3" s="1054"/>
      <c r="E3" s="1054"/>
    </row>
    <row r="4" spans="1:31" ht="12.75" customHeight="1"/>
    <row r="5" spans="1:31" ht="19" customHeight="1">
      <c r="A5" s="1190" t="str">
        <f>IF(作業メニュー!AM13=TRUE, "特定工程工事終了通知書", "中間検査申請書")</f>
        <v>中間検査申請書</v>
      </c>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6" spans="1:31" ht="19" customHeight="1">
      <c r="A6" s="1309" t="s">
        <v>649</v>
      </c>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row>
    <row r="7" spans="1:31" ht="19" customHeight="1"/>
    <row r="8" spans="1:31" ht="19" customHeight="1">
      <c r="A8" s="2075"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2075"/>
      <c r="C8" s="2075"/>
      <c r="D8" s="2075"/>
      <c r="E8" s="2075"/>
      <c r="F8" s="2075"/>
      <c r="G8" s="2075"/>
      <c r="H8" s="2075"/>
      <c r="I8" s="2075"/>
      <c r="J8" s="2075"/>
      <c r="K8" s="2075"/>
      <c r="L8" s="2075"/>
      <c r="M8" s="2075"/>
      <c r="N8" s="2075"/>
      <c r="O8" s="2075"/>
      <c r="P8" s="2075"/>
      <c r="Q8" s="2075"/>
      <c r="R8" s="2075"/>
      <c r="S8" s="2075"/>
      <c r="T8" s="2075"/>
      <c r="U8" s="2075"/>
      <c r="V8" s="2075"/>
      <c r="W8" s="2075"/>
      <c r="X8" s="2075"/>
      <c r="Y8" s="2075"/>
      <c r="Z8" s="2075"/>
      <c r="AA8" s="2075"/>
      <c r="AB8" s="2075"/>
    </row>
    <row r="9" spans="1:31" ht="19" customHeight="1">
      <c r="A9" s="2075"/>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row>
    <row r="10" spans="1:31" ht="19" customHeight="1">
      <c r="A10" s="2075"/>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row>
    <row r="11" spans="1:31" ht="10.5" customHeight="1">
      <c r="A11" s="1197"/>
      <c r="B11" s="1197"/>
    </row>
    <row r="12" spans="1:31" ht="10.5" customHeight="1"/>
    <row r="13" spans="1:31" ht="10.5" customHeight="1">
      <c r="A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19" customHeight="1">
      <c r="B14" s="1724" t="str">
        <f>IF('確認申請書（建築）入力'!$M$4=0,"",'確認申請書（建築）入力'!$M$4)</f>
        <v>指定確認検査機関
　株式会社東日本住宅評価センター　様</v>
      </c>
      <c r="C14" s="1724"/>
      <c r="D14" s="1724"/>
      <c r="E14" s="1724"/>
      <c r="F14" s="1724"/>
      <c r="G14" s="1724"/>
      <c r="H14" s="1724"/>
      <c r="I14" s="1724"/>
      <c r="J14" s="1724"/>
      <c r="K14" s="1724"/>
      <c r="L14" s="1724"/>
      <c r="M14" s="1724"/>
      <c r="N14" s="1724"/>
      <c r="O14" s="1724"/>
      <c r="P14" s="1724"/>
      <c r="Q14" s="1724"/>
    </row>
    <row r="15" spans="1:31" ht="19" customHeight="1">
      <c r="B15" s="1724"/>
      <c r="C15" s="1724"/>
      <c r="D15" s="1724"/>
      <c r="E15" s="1724"/>
      <c r="F15" s="1724"/>
      <c r="G15" s="1724"/>
      <c r="H15" s="1724"/>
      <c r="I15" s="1724"/>
      <c r="J15" s="1724"/>
      <c r="K15" s="1724"/>
      <c r="L15" s="1724"/>
      <c r="M15" s="1724"/>
      <c r="N15" s="1724"/>
      <c r="O15" s="1724"/>
      <c r="P15" s="1724"/>
      <c r="Q15" s="1724"/>
    </row>
    <row r="16" spans="1:31" ht="12.75" customHeight="1">
      <c r="T16" s="908" t="str">
        <f>IF(作業メニュー!AM13=TRUE, "第", "")</f>
        <v/>
      </c>
      <c r="U16" s="1754"/>
      <c r="V16" s="1754"/>
      <c r="W16" s="1754"/>
      <c r="X16" s="1754"/>
      <c r="Y16" s="1754"/>
      <c r="Z16" s="907" t="str">
        <f>IF(作業メニュー!AM13=TRUE, "号", "")</f>
        <v/>
      </c>
      <c r="AE16" s="1067" t="s">
        <v>555</v>
      </c>
    </row>
    <row r="17" spans="1:51" ht="19" customHeight="1">
      <c r="R17" s="1698" t="str">
        <f>IF($AK$17="","　　　　　年　　　　月　　　　日","令和"&amp;IF(YEAR($AK$17)-2018=1,"元",YEAR($AK$17)-2018)&amp;"年"&amp;MONTH($AK$17)&amp;"月"&amp;DAY($AK$17)&amp;"日")</f>
        <v>　　　　　年　　　　月　　　　日</v>
      </c>
      <c r="S17" s="1698"/>
      <c r="T17" s="1698"/>
      <c r="U17" s="1698"/>
      <c r="V17" s="1698"/>
      <c r="W17" s="1698"/>
      <c r="X17" s="1698"/>
      <c r="Y17" s="1698"/>
      <c r="Z17" s="1698"/>
      <c r="AE17" s="906" t="s">
        <v>648</v>
      </c>
      <c r="AF17" s="906"/>
      <c r="AJ17" s="906"/>
      <c r="AK17" s="1948"/>
      <c r="AL17" s="1949"/>
      <c r="AM17" s="1949"/>
      <c r="AN17" s="1949"/>
      <c r="AO17" s="1950"/>
    </row>
    <row r="18" spans="1:51" ht="15.75" customHeight="1">
      <c r="AE18" s="1091" t="s">
        <v>2815</v>
      </c>
    </row>
    <row r="19" spans="1:51" ht="15.75" customHeight="1">
      <c r="O19" s="911" t="str">
        <f>項目一覧!$C$183</f>
        <v/>
      </c>
      <c r="AE19" s="1091"/>
    </row>
    <row r="20" spans="1:51" ht="15.75" customHeight="1">
      <c r="I20" s="903"/>
      <c r="J20" s="1300" t="str">
        <f>IF(作業メニュー!AM13=TRUE, "　通　知　者　官　職", "申　請　者　氏　名")</f>
        <v>申　請　者　氏　名</v>
      </c>
      <c r="K20" s="903"/>
      <c r="L20" s="903"/>
      <c r="M20" s="903"/>
      <c r="N20" s="903"/>
      <c r="O20" s="911" t="str">
        <f>項目一覧!$C$4</f>
        <v/>
      </c>
      <c r="P20" s="903"/>
      <c r="Q20" s="903"/>
      <c r="R20" s="903"/>
      <c r="S20" s="903"/>
      <c r="T20" s="903"/>
      <c r="U20" s="903"/>
      <c r="V20" s="903"/>
      <c r="W20" s="903"/>
      <c r="Z20" s="903"/>
      <c r="AE20" s="1091"/>
    </row>
    <row r="21" spans="1:51" ht="14.5" customHeight="1">
      <c r="I21" s="903"/>
      <c r="J21" s="903"/>
      <c r="K21" s="903"/>
      <c r="L21" s="903"/>
      <c r="M21" s="903"/>
      <c r="N21" s="903"/>
      <c r="O21" s="1301"/>
      <c r="P21" s="907"/>
      <c r="Q21" s="907"/>
      <c r="R21" s="907"/>
      <c r="S21" s="907"/>
      <c r="T21" s="907"/>
      <c r="U21" s="907"/>
      <c r="V21" s="907"/>
      <c r="W21" s="907"/>
      <c r="X21" s="907"/>
      <c r="Y21" s="907"/>
      <c r="Z21" s="907"/>
      <c r="AA21" s="907"/>
      <c r="AB21" s="907"/>
      <c r="AC21" s="907"/>
      <c r="AE21" s="1091"/>
    </row>
    <row r="22" spans="1:51" ht="15.75" customHeight="1">
      <c r="I22" s="1987" t="str">
        <f>IF(AD22=TRUE,"　　　　 　　　　 氏　名","")</f>
        <v/>
      </c>
      <c r="J22" s="1987"/>
      <c r="K22" s="1987"/>
      <c r="L22" s="1987"/>
      <c r="M22" s="1987"/>
      <c r="N22" s="1987"/>
      <c r="O22" s="911" t="str">
        <f>IF(AD22=TRUE,項目一覧!$C$173,"")</f>
        <v/>
      </c>
      <c r="P22" s="903"/>
      <c r="Q22" s="903"/>
      <c r="R22" s="903"/>
      <c r="S22" s="903"/>
      <c r="T22" s="903"/>
      <c r="U22" s="903"/>
      <c r="V22" s="903"/>
      <c r="W22" s="903"/>
      <c r="Z22" s="903"/>
      <c r="AD22" s="1331" t="b">
        <v>0</v>
      </c>
      <c r="AE22" s="1091"/>
      <c r="AL22" s="907"/>
      <c r="AM22" s="907"/>
      <c r="AN22" s="907"/>
      <c r="AO22" s="907"/>
      <c r="AP22" s="907"/>
      <c r="AQ22" s="907"/>
      <c r="AR22" s="907"/>
      <c r="AS22" s="907"/>
      <c r="AT22" s="907"/>
      <c r="AU22" s="907"/>
      <c r="AV22" s="907"/>
      <c r="AW22" s="907"/>
      <c r="AX22" s="907"/>
      <c r="AY22" s="907"/>
    </row>
    <row r="23" spans="1:51" ht="14.5" customHeight="1">
      <c r="I23" s="903"/>
      <c r="J23" s="903"/>
      <c r="K23" s="903"/>
      <c r="L23" s="903"/>
      <c r="M23" s="903"/>
      <c r="N23" s="903"/>
      <c r="O23" s="907"/>
      <c r="P23" s="907"/>
      <c r="Q23" s="907"/>
      <c r="R23" s="907"/>
      <c r="S23" s="907"/>
      <c r="T23" s="907"/>
      <c r="U23" s="907"/>
      <c r="V23" s="907"/>
      <c r="W23" s="907"/>
      <c r="X23" s="907"/>
      <c r="Y23" s="907"/>
      <c r="Z23" s="907"/>
      <c r="AA23" s="907"/>
      <c r="AB23" s="907"/>
      <c r="AC23" s="907"/>
      <c r="AD23" s="1331"/>
      <c r="AE23" s="1091"/>
      <c r="AL23" s="903"/>
      <c r="AM23" s="903"/>
      <c r="AN23" s="903"/>
      <c r="AO23" s="903"/>
      <c r="AP23" s="903"/>
      <c r="AQ23" s="903"/>
      <c r="AR23" s="903"/>
      <c r="AS23" s="903"/>
      <c r="AT23" s="903"/>
      <c r="AW23" s="903"/>
      <c r="AX23" s="903"/>
      <c r="AY23" s="903"/>
    </row>
    <row r="24" spans="1:51" ht="15.75" customHeight="1">
      <c r="I24" s="1987" t="str">
        <f>IF(AD24=TRUE,"　　　　 　　　　 氏　名","")</f>
        <v/>
      </c>
      <c r="J24" s="1987"/>
      <c r="K24" s="1987"/>
      <c r="L24" s="1987"/>
      <c r="M24" s="1987"/>
      <c r="N24" s="1987"/>
      <c r="O24" s="903" t="str">
        <f>IF(AD24=TRUE,項目一覧!$C$178,"")</f>
        <v/>
      </c>
      <c r="P24" s="903"/>
      <c r="Q24" s="903"/>
      <c r="R24" s="903"/>
      <c r="S24" s="903"/>
      <c r="T24" s="903"/>
      <c r="U24" s="903"/>
      <c r="V24" s="903"/>
      <c r="W24" s="903"/>
      <c r="Z24" s="903"/>
      <c r="AD24" s="1331" t="b">
        <v>0</v>
      </c>
      <c r="AE24" s="1091"/>
      <c r="AL24" s="907"/>
      <c r="AM24" s="907"/>
      <c r="AN24" s="907"/>
      <c r="AO24" s="907"/>
      <c r="AP24" s="907"/>
      <c r="AQ24" s="907"/>
      <c r="AR24" s="907"/>
      <c r="AS24" s="907"/>
      <c r="AT24" s="907"/>
      <c r="AU24" s="907"/>
      <c r="AV24" s="907"/>
      <c r="AW24" s="907"/>
      <c r="AX24" s="907"/>
      <c r="AY24" s="907"/>
    </row>
    <row r="25" spans="1:51" ht="14.5" customHeight="1">
      <c r="I25" s="903"/>
      <c r="J25" s="903"/>
      <c r="K25" s="903"/>
      <c r="L25" s="903"/>
      <c r="M25" s="903"/>
      <c r="N25" s="903"/>
      <c r="O25" s="907"/>
      <c r="P25" s="907"/>
      <c r="Q25" s="907"/>
      <c r="R25" s="907"/>
      <c r="S25" s="907"/>
      <c r="T25" s="907"/>
      <c r="U25" s="907"/>
      <c r="V25" s="907"/>
      <c r="W25" s="907"/>
      <c r="X25" s="907"/>
      <c r="Y25" s="907"/>
      <c r="Z25" s="907"/>
      <c r="AA25" s="907"/>
      <c r="AB25" s="907"/>
      <c r="AC25" s="907"/>
      <c r="AD25" s="1331"/>
    </row>
    <row r="26" spans="1:51" ht="15.75" customHeight="1">
      <c r="I26" s="1987" t="str">
        <f>IF(AD26=TRUE,"　　　　 　　　　 氏　名","")</f>
        <v/>
      </c>
      <c r="J26" s="1987"/>
      <c r="K26" s="1987"/>
      <c r="L26" s="1987"/>
      <c r="M26" s="1987"/>
      <c r="N26" s="1987"/>
      <c r="O26" s="903" t="str">
        <f>IF(AD26=TRUE,項目一覧!$C$184,"")</f>
        <v/>
      </c>
      <c r="P26" s="903"/>
      <c r="Q26" s="903"/>
      <c r="R26" s="903"/>
      <c r="S26" s="903"/>
      <c r="T26" s="903"/>
      <c r="U26" s="903"/>
      <c r="V26" s="903"/>
      <c r="W26" s="903"/>
      <c r="Z26" s="903"/>
      <c r="AD26" s="1346" t="b">
        <v>0</v>
      </c>
    </row>
    <row r="27" spans="1:51" ht="12" customHeight="1">
      <c r="I27" s="903"/>
      <c r="J27" s="903"/>
      <c r="K27" s="903"/>
      <c r="L27" s="903"/>
      <c r="M27" s="903"/>
      <c r="N27" s="903"/>
      <c r="O27" s="907"/>
      <c r="P27" s="907"/>
      <c r="Q27" s="907"/>
      <c r="R27" s="907"/>
      <c r="S27" s="907"/>
      <c r="T27" s="907"/>
      <c r="U27" s="907"/>
      <c r="V27" s="907"/>
      <c r="W27" s="907"/>
      <c r="X27" s="907"/>
      <c r="Y27" s="907"/>
      <c r="Z27" s="907"/>
      <c r="AA27" s="907"/>
      <c r="AB27" s="907"/>
      <c r="AC27" s="907"/>
    </row>
    <row r="28" spans="1:51" ht="12" customHeight="1">
      <c r="I28" s="903"/>
      <c r="J28" s="903"/>
      <c r="K28" s="903"/>
      <c r="L28" s="903"/>
      <c r="M28" s="903"/>
      <c r="N28" s="903"/>
      <c r="O28" s="903"/>
      <c r="P28" s="903"/>
      <c r="Q28" s="903"/>
      <c r="R28" s="903"/>
      <c r="S28" s="903"/>
      <c r="T28" s="903"/>
      <c r="U28" s="903"/>
      <c r="V28" s="903"/>
      <c r="W28" s="903"/>
      <c r="Z28" s="903"/>
    </row>
    <row r="29" spans="1:51" ht="12" customHeight="1">
      <c r="A29" s="1054"/>
      <c r="I29" s="903"/>
      <c r="J29" s="903"/>
      <c r="K29" s="903"/>
      <c r="L29" s="903"/>
      <c r="M29" s="903"/>
      <c r="N29" s="903"/>
      <c r="O29" s="929"/>
      <c r="P29" s="929"/>
      <c r="Q29" s="929"/>
      <c r="R29" s="929"/>
      <c r="S29" s="929"/>
      <c r="T29" s="929"/>
      <c r="U29" s="929"/>
      <c r="V29" s="929"/>
      <c r="W29" s="929"/>
      <c r="X29" s="929"/>
      <c r="Y29" s="929"/>
      <c r="Z29" s="929"/>
      <c r="AA29" s="929"/>
      <c r="AB29" s="929"/>
    </row>
    <row r="30" spans="1:51" ht="9.75" customHeight="1">
      <c r="O30" s="1200"/>
      <c r="P30" s="1200"/>
      <c r="Q30" s="1200"/>
      <c r="R30" s="1200"/>
      <c r="S30" s="1200"/>
      <c r="T30" s="1200"/>
      <c r="U30" s="1200"/>
      <c r="V30" s="1200"/>
      <c r="W30" s="1200"/>
      <c r="X30" s="1200"/>
      <c r="Y30" s="1200"/>
      <c r="Z30" s="1200"/>
      <c r="AA30" s="1200"/>
      <c r="AB30" s="1200"/>
    </row>
    <row r="31" spans="1:51" ht="19.5" customHeight="1">
      <c r="A31" s="916"/>
      <c r="B31" s="916"/>
      <c r="C31" s="916"/>
      <c r="D31" s="916"/>
      <c r="E31" s="916"/>
      <c r="F31" s="916"/>
      <c r="G31" s="916"/>
      <c r="H31" s="916"/>
      <c r="I31" s="916"/>
      <c r="J31" s="916"/>
      <c r="K31" s="916"/>
      <c r="L31" s="916"/>
      <c r="M31" s="916"/>
      <c r="N31" s="916"/>
      <c r="O31" s="929"/>
      <c r="P31" s="929"/>
      <c r="Q31" s="929"/>
      <c r="R31" s="929"/>
      <c r="S31" s="929"/>
      <c r="T31" s="929"/>
      <c r="U31" s="929"/>
      <c r="V31" s="929"/>
      <c r="W31" s="929"/>
      <c r="X31" s="929"/>
      <c r="Y31" s="929"/>
      <c r="Z31" s="929"/>
      <c r="AA31" s="929"/>
      <c r="AB31" s="929"/>
    </row>
    <row r="32" spans="1:51" ht="15.75" customHeight="1">
      <c r="A32" s="1309" t="s">
        <v>660</v>
      </c>
      <c r="B32" s="1309"/>
      <c r="C32" s="1309"/>
      <c r="D32" s="1309"/>
      <c r="E32" s="1309"/>
      <c r="F32" s="1309"/>
      <c r="G32" s="1309"/>
      <c r="H32" s="1309"/>
      <c r="I32" s="1309"/>
      <c r="J32" s="1309"/>
      <c r="K32" s="1309"/>
      <c r="L32" s="1309"/>
      <c r="M32" s="1309"/>
      <c r="N32" s="1309"/>
      <c r="O32" s="1309"/>
      <c r="P32" s="1309"/>
      <c r="Q32" s="1309"/>
      <c r="R32" s="1309"/>
      <c r="S32" s="1309"/>
      <c r="T32" s="1309"/>
      <c r="U32" s="1309"/>
      <c r="V32" s="1309"/>
      <c r="W32" s="1309"/>
      <c r="X32" s="1309"/>
      <c r="Y32" s="1309"/>
      <c r="Z32" s="1309"/>
      <c r="AA32" s="1309"/>
    </row>
    <row r="33" spans="1:41" ht="7.5" customHeight="1"/>
    <row r="34" spans="1:41" ht="15.75" customHeight="1">
      <c r="I34" s="903"/>
      <c r="J34" s="903"/>
      <c r="K34" s="903"/>
      <c r="L34" s="903"/>
      <c r="M34" s="903"/>
      <c r="N34" s="903"/>
      <c r="R34" s="903"/>
      <c r="S34" s="903"/>
      <c r="T34" s="903"/>
      <c r="U34" s="903"/>
      <c r="V34" s="903"/>
      <c r="W34" s="903"/>
    </row>
    <row r="35" spans="1:41" ht="16" customHeight="1">
      <c r="I35" s="903"/>
      <c r="J35" s="903"/>
      <c r="K35" s="903"/>
      <c r="L35" s="903"/>
      <c r="M35" s="903"/>
      <c r="N35" s="903"/>
      <c r="O35" s="911" t="str">
        <f>項目一覧!$C$50</f>
        <v/>
      </c>
      <c r="R35" s="903"/>
      <c r="S35" s="903"/>
      <c r="T35" s="903"/>
      <c r="U35" s="903"/>
      <c r="V35" s="903"/>
      <c r="W35" s="903"/>
    </row>
    <row r="36" spans="1:41" ht="15.75" customHeight="1">
      <c r="I36" s="903" t="s">
        <v>659</v>
      </c>
      <c r="J36" s="903"/>
      <c r="K36" s="903"/>
      <c r="L36" s="903"/>
      <c r="M36" s="903"/>
      <c r="N36" s="903"/>
      <c r="O36" s="911" t="str">
        <f>項目一覧!$C$46</f>
        <v/>
      </c>
      <c r="R36" s="903"/>
      <c r="S36" s="903"/>
      <c r="T36" s="903"/>
      <c r="U36" s="903"/>
      <c r="V36" s="903"/>
      <c r="W36" s="903"/>
      <c r="X36" s="903"/>
      <c r="Z36" s="903"/>
    </row>
    <row r="37" spans="1:41" ht="15.75" customHeight="1">
      <c r="I37" s="903"/>
      <c r="J37" s="903"/>
      <c r="K37" s="903"/>
      <c r="L37" s="903"/>
      <c r="M37" s="903"/>
      <c r="N37" s="903"/>
      <c r="O37" s="929"/>
      <c r="P37" s="929"/>
      <c r="Q37" s="929"/>
      <c r="R37" s="929"/>
      <c r="S37" s="929"/>
      <c r="T37" s="929"/>
      <c r="U37" s="929"/>
      <c r="V37" s="929"/>
      <c r="W37" s="929"/>
      <c r="X37" s="929"/>
      <c r="Y37" s="929"/>
      <c r="Z37" s="929"/>
      <c r="AA37" s="929"/>
      <c r="AB37" s="929"/>
    </row>
    <row r="38" spans="1:41" ht="15.75" customHeight="1">
      <c r="A38" s="974"/>
      <c r="B38" s="974"/>
      <c r="C38" s="974"/>
      <c r="D38" s="974"/>
      <c r="E38" s="974"/>
      <c r="F38" s="974"/>
      <c r="G38" s="974"/>
      <c r="H38" s="974"/>
      <c r="I38" s="932"/>
      <c r="J38" s="932"/>
      <c r="K38" s="932"/>
      <c r="L38" s="932"/>
      <c r="M38" s="932"/>
      <c r="N38" s="932"/>
      <c r="O38" s="1200"/>
      <c r="P38" s="1200"/>
      <c r="Q38" s="1200"/>
      <c r="R38" s="1200"/>
      <c r="S38" s="1200"/>
      <c r="T38" s="1200"/>
      <c r="U38" s="1200"/>
      <c r="V38" s="1200"/>
      <c r="W38" s="1200"/>
      <c r="X38" s="1200"/>
      <c r="Y38" s="1200"/>
      <c r="Z38" s="1200"/>
      <c r="AA38" s="1200"/>
      <c r="AB38" s="1200"/>
    </row>
    <row r="39" spans="1:41" ht="19" customHeight="1">
      <c r="B39" s="903" t="str">
        <f>IF(作業メニュー!AM13=TRUE, "[検査を受ける建築物等]", "[検査を申請する建築物等]")</f>
        <v>[検査を申請する建築物等]</v>
      </c>
      <c r="AE39" s="1067" t="s">
        <v>647</v>
      </c>
    </row>
    <row r="40" spans="1:41" ht="19" customHeight="1">
      <c r="C40" s="1053" t="str">
        <f>IF(AO40=2,"■","□")</f>
        <v>□</v>
      </c>
      <c r="D40" s="904" t="s">
        <v>646</v>
      </c>
      <c r="K40" s="1053" t="str">
        <f>IF(AO40=3,"■","□")</f>
        <v>□</v>
      </c>
      <c r="L40" s="904" t="s">
        <v>645</v>
      </c>
      <c r="S40" s="1053" t="str">
        <f>IF(AO40=4,"■","□")</f>
        <v>□</v>
      </c>
      <c r="T40" s="904" t="s">
        <v>658</v>
      </c>
      <c r="AO40" s="1331">
        <v>1</v>
      </c>
    </row>
    <row r="41" spans="1:41" ht="26.25" customHeight="1">
      <c r="C41" s="1347" t="str">
        <f>IF(AO40=5,"■","□")</f>
        <v>□</v>
      </c>
      <c r="D41" s="908" t="s">
        <v>3690</v>
      </c>
      <c r="K41" s="1347" t="str">
        <f>IF(AO40=6,"■","□")</f>
        <v>□</v>
      </c>
      <c r="L41" s="908" t="s">
        <v>644</v>
      </c>
    </row>
    <row r="42" spans="1:41" ht="22.5" customHeight="1">
      <c r="A42" s="1711" t="s">
        <v>643</v>
      </c>
      <c r="B42" s="1712"/>
      <c r="C42" s="1712"/>
      <c r="D42" s="1712"/>
      <c r="E42" s="1712"/>
      <c r="F42" s="1713"/>
      <c r="G42" s="1333" t="s">
        <v>642</v>
      </c>
      <c r="H42" s="1333"/>
      <c r="I42" s="1333"/>
      <c r="J42" s="1334"/>
      <c r="K42" s="1711" t="s">
        <v>641</v>
      </c>
      <c r="L42" s="1712"/>
      <c r="M42" s="1712"/>
      <c r="N42" s="1712"/>
      <c r="O42" s="1712"/>
      <c r="P42" s="1713"/>
      <c r="Q42" s="1711" t="s">
        <v>640</v>
      </c>
      <c r="R42" s="1712"/>
      <c r="S42" s="1712"/>
      <c r="T42" s="1712"/>
      <c r="U42" s="1713"/>
      <c r="V42" s="1711" t="s">
        <v>639</v>
      </c>
      <c r="W42" s="1712"/>
      <c r="X42" s="1712"/>
      <c r="Y42" s="1712"/>
      <c r="Z42" s="1712"/>
      <c r="AA42" s="1713"/>
    </row>
    <row r="43" spans="1:41" ht="32.25" customHeight="1">
      <c r="A43" s="2079"/>
      <c r="B43" s="2080"/>
      <c r="C43" s="2080"/>
      <c r="D43" s="2080"/>
      <c r="E43" s="2080"/>
      <c r="F43" s="2081"/>
      <c r="G43" s="1994"/>
      <c r="H43" s="1995"/>
      <c r="I43" s="1995"/>
      <c r="J43" s="1996"/>
      <c r="K43" s="1991" t="s">
        <v>435</v>
      </c>
      <c r="L43" s="1992"/>
      <c r="M43" s="1992"/>
      <c r="N43" s="1992"/>
      <c r="O43" s="1992"/>
      <c r="P43" s="1993"/>
      <c r="Q43" s="1991" t="s">
        <v>435</v>
      </c>
      <c r="R43" s="1992"/>
      <c r="S43" s="1992"/>
      <c r="T43" s="1992"/>
      <c r="U43" s="1993"/>
      <c r="V43" s="2076" t="s">
        <v>2818</v>
      </c>
      <c r="W43" s="2077"/>
      <c r="X43" s="2077"/>
      <c r="Y43" s="2077"/>
      <c r="Z43" s="2077"/>
      <c r="AA43" s="2078"/>
    </row>
    <row r="44" spans="1:41" ht="73" customHeight="1">
      <c r="A44" s="2082"/>
      <c r="B44" s="2083"/>
      <c r="C44" s="2083"/>
      <c r="D44" s="2083"/>
      <c r="E44" s="2083"/>
      <c r="F44" s="2084"/>
      <c r="G44" s="1997"/>
      <c r="H44" s="1698"/>
      <c r="I44" s="1698"/>
      <c r="J44" s="1998"/>
      <c r="K44" s="1699"/>
      <c r="L44" s="1700"/>
      <c r="M44" s="1700"/>
      <c r="N44" s="1700"/>
      <c r="O44" s="1700"/>
      <c r="P44" s="1701"/>
      <c r="Q44" s="1699"/>
      <c r="R44" s="1700"/>
      <c r="S44" s="1700"/>
      <c r="T44" s="1700"/>
      <c r="U44" s="1701"/>
      <c r="V44" s="2020" t="s">
        <v>638</v>
      </c>
      <c r="W44" s="2021"/>
      <c r="X44" s="2021"/>
      <c r="Y44" s="2021"/>
      <c r="Z44" s="2021"/>
      <c r="AA44" s="2022"/>
    </row>
    <row r="45" spans="1:41" ht="20.149999999999999" customHeight="1">
      <c r="A45" s="2085"/>
      <c r="B45" s="2086"/>
      <c r="C45" s="2086"/>
      <c r="D45" s="2086"/>
      <c r="E45" s="2086"/>
      <c r="F45" s="2087"/>
      <c r="G45" s="1999"/>
      <c r="H45" s="2000"/>
      <c r="I45" s="2000"/>
      <c r="J45" s="2001"/>
      <c r="K45" s="1702"/>
      <c r="L45" s="1703"/>
      <c r="M45" s="1703"/>
      <c r="N45" s="1703"/>
      <c r="O45" s="1703"/>
      <c r="P45" s="1704"/>
      <c r="Q45" s="1702"/>
      <c r="R45" s="1703"/>
      <c r="S45" s="1703"/>
      <c r="T45" s="1703"/>
      <c r="U45" s="1704"/>
      <c r="V45" s="1988" t="s">
        <v>2394</v>
      </c>
      <c r="W45" s="1989"/>
      <c r="X45" s="1989"/>
      <c r="Y45" s="1989"/>
      <c r="Z45" s="1989"/>
      <c r="AA45" s="1990"/>
      <c r="AB45" s="929"/>
    </row>
    <row r="46" spans="1:41" ht="8.25" customHeight="1">
      <c r="I46" s="903"/>
      <c r="J46" s="903"/>
      <c r="K46" s="903"/>
      <c r="L46" s="903"/>
      <c r="M46" s="903"/>
      <c r="N46" s="903"/>
      <c r="O46" s="929"/>
      <c r="P46" s="929"/>
      <c r="Q46" s="929"/>
      <c r="R46" s="929"/>
      <c r="S46" s="929"/>
      <c r="T46" s="929"/>
      <c r="U46" s="929"/>
      <c r="V46" s="929"/>
      <c r="W46" s="929"/>
      <c r="X46" s="929"/>
      <c r="Y46" s="929"/>
      <c r="Z46" s="929"/>
      <c r="AA46" s="929"/>
      <c r="AB46" s="929"/>
    </row>
    <row r="47" spans="1:41" ht="13" customHeight="1">
      <c r="A47" s="1054"/>
      <c r="I47" s="903"/>
      <c r="J47" s="903"/>
      <c r="K47" s="903"/>
      <c r="L47" s="903"/>
      <c r="M47" s="903"/>
      <c r="N47" s="903"/>
      <c r="O47" s="929"/>
      <c r="P47" s="929"/>
      <c r="Q47" s="929"/>
      <c r="R47" s="929"/>
      <c r="S47" s="929"/>
      <c r="T47" s="929"/>
      <c r="U47" s="929"/>
      <c r="V47" s="929"/>
      <c r="W47" s="929"/>
      <c r="X47" s="929"/>
      <c r="Y47" s="929"/>
      <c r="Z47" s="929"/>
      <c r="AA47" s="929"/>
      <c r="AB47" s="929"/>
    </row>
    <row r="48" spans="1:41" ht="5.25" customHeight="1"/>
    <row r="49" spans="1:29" ht="5.25" customHeight="1"/>
    <row r="50" spans="1:29" ht="17.25" customHeight="1">
      <c r="A50" s="1297" t="s">
        <v>637</v>
      </c>
      <c r="B50" s="1297"/>
      <c r="C50" s="1297"/>
      <c r="D50" s="1297"/>
      <c r="E50" s="1297"/>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row>
    <row r="51" spans="1:29" ht="17.25" customHeight="1">
      <c r="A51" s="935"/>
      <c r="B51" s="935" t="s">
        <v>636</v>
      </c>
      <c r="C51" s="935"/>
      <c r="D51" s="935"/>
      <c r="E51" s="935"/>
      <c r="F51" s="935"/>
      <c r="G51" s="935"/>
      <c r="H51" s="935"/>
      <c r="I51" s="935"/>
      <c r="J51" s="935"/>
      <c r="K51" s="935"/>
      <c r="L51" s="935"/>
      <c r="M51" s="935"/>
      <c r="N51" s="935"/>
      <c r="O51" s="935"/>
      <c r="P51" s="935"/>
      <c r="Q51" s="935"/>
      <c r="R51" s="935"/>
      <c r="S51" s="935"/>
      <c r="T51" s="935"/>
      <c r="U51" s="935"/>
      <c r="V51" s="935"/>
      <c r="W51" s="935"/>
      <c r="X51" s="935"/>
      <c r="Y51" s="935"/>
      <c r="Z51" s="935"/>
      <c r="AA51" s="935"/>
      <c r="AB51" s="974"/>
    </row>
    <row r="52" spans="1:29" ht="17.25" customHeight="1">
      <c r="A52" s="936" t="s">
        <v>628</v>
      </c>
      <c r="B52" s="906" t="s">
        <v>635</v>
      </c>
      <c r="C52" s="906"/>
      <c r="D52" s="906"/>
      <c r="E52" s="906"/>
      <c r="F52" s="906"/>
      <c r="G52" s="906"/>
      <c r="H52" s="906"/>
      <c r="I52" s="906"/>
      <c r="J52" s="906"/>
      <c r="K52" s="906"/>
      <c r="L52" s="906"/>
      <c r="M52" s="906"/>
      <c r="N52" s="906"/>
      <c r="O52" s="906"/>
      <c r="P52" s="906"/>
      <c r="Q52" s="906"/>
      <c r="R52" s="906"/>
      <c r="S52" s="906"/>
      <c r="T52" s="906"/>
      <c r="U52" s="937"/>
      <c r="V52" s="937"/>
      <c r="W52" s="937"/>
      <c r="X52" s="937"/>
      <c r="Y52" s="937"/>
      <c r="Z52" s="937"/>
      <c r="AA52" s="937"/>
    </row>
    <row r="53" spans="1:29" ht="17.25" customHeight="1">
      <c r="A53" s="936"/>
      <c r="B53" s="906" t="s">
        <v>431</v>
      </c>
      <c r="C53" s="906"/>
      <c r="D53" s="906"/>
      <c r="E53" s="906"/>
      <c r="F53" s="906"/>
      <c r="G53" s="906"/>
      <c r="H53" s="906" t="str">
        <f>IF(項目一覧!$C$21=0,"",項目一覧!$C$21&amp;"  ")&amp;IF(項目一覧!$C$5=0,"",項目一覧!$C$5)</f>
        <v xml:space="preserve">  </v>
      </c>
      <c r="J53" s="906"/>
      <c r="K53" s="906"/>
      <c r="L53" s="906"/>
      <c r="M53" s="906"/>
      <c r="N53" s="906"/>
      <c r="O53" s="906"/>
      <c r="P53" s="906"/>
      <c r="Q53" s="906"/>
      <c r="R53" s="906"/>
      <c r="S53" s="906"/>
      <c r="T53" s="906"/>
      <c r="U53" s="906"/>
      <c r="V53" s="906"/>
      <c r="W53" s="906"/>
      <c r="X53" s="906"/>
      <c r="Y53" s="906"/>
      <c r="Z53" s="906"/>
      <c r="AA53" s="906"/>
    </row>
    <row r="54" spans="1:29" ht="17.25" customHeight="1">
      <c r="A54" s="936"/>
      <c r="B54" s="906" t="s">
        <v>408</v>
      </c>
      <c r="C54" s="906"/>
      <c r="D54" s="906"/>
      <c r="E54" s="906"/>
      <c r="F54" s="906"/>
      <c r="G54" s="906"/>
      <c r="H54" s="938" t="str">
        <f>IF(項目一覧!$C$183=0,"",項目一覧!$C$183&amp;"  ")&amp;IF(項目一覧!$C$4=0,"",項目一覧!$C$4)</f>
        <v xml:space="preserve">  </v>
      </c>
      <c r="I54" s="939"/>
      <c r="J54" s="938"/>
      <c r="K54" s="938"/>
      <c r="L54" s="938"/>
      <c r="M54" s="938"/>
      <c r="N54" s="938"/>
      <c r="O54" s="938"/>
      <c r="P54" s="938"/>
      <c r="Q54" s="938"/>
      <c r="R54" s="938"/>
      <c r="S54" s="938"/>
      <c r="T54" s="938"/>
      <c r="U54" s="938"/>
      <c r="V54" s="938"/>
      <c r="W54" s="938"/>
      <c r="X54" s="938"/>
      <c r="Y54" s="938"/>
      <c r="Z54" s="938"/>
      <c r="AA54" s="938"/>
      <c r="AB54" s="939"/>
      <c r="AC54" s="939"/>
    </row>
    <row r="55" spans="1:29" ht="17.25" customHeight="1">
      <c r="A55" s="936"/>
      <c r="B55" s="906" t="s">
        <v>399</v>
      </c>
      <c r="C55" s="906"/>
      <c r="D55" s="906"/>
      <c r="E55" s="906"/>
      <c r="F55" s="906"/>
      <c r="G55" s="906"/>
      <c r="H55" s="938" t="str">
        <f>項目一覧!$C$6</f>
        <v/>
      </c>
      <c r="I55" s="939"/>
      <c r="J55" s="938"/>
      <c r="K55" s="938"/>
      <c r="L55" s="938"/>
      <c r="M55" s="938"/>
      <c r="N55" s="938"/>
      <c r="O55" s="938"/>
      <c r="P55" s="938"/>
      <c r="Q55" s="938"/>
      <c r="R55" s="938"/>
      <c r="S55" s="938"/>
      <c r="T55" s="938"/>
      <c r="U55" s="938"/>
      <c r="V55" s="938"/>
      <c r="W55" s="938"/>
      <c r="X55" s="938"/>
      <c r="Y55" s="938"/>
      <c r="Z55" s="938"/>
      <c r="AA55" s="938"/>
      <c r="AB55" s="939"/>
      <c r="AC55" s="939"/>
    </row>
    <row r="56" spans="1:29" ht="17.25" customHeight="1">
      <c r="A56" s="936"/>
      <c r="B56" s="906" t="s">
        <v>430</v>
      </c>
      <c r="C56" s="906"/>
      <c r="D56" s="906"/>
      <c r="E56" s="906"/>
      <c r="F56" s="906"/>
      <c r="G56" s="906"/>
      <c r="H56" s="1707" t="str">
        <f>項目一覧!$C$7</f>
        <v/>
      </c>
      <c r="I56" s="1707"/>
      <c r="J56" s="1707"/>
      <c r="K56" s="1707"/>
      <c r="L56" s="1707"/>
      <c r="M56" s="1707"/>
      <c r="N56" s="1707"/>
      <c r="O56" s="1707"/>
      <c r="P56" s="1707"/>
      <c r="Q56" s="1707"/>
      <c r="R56" s="1707"/>
      <c r="S56" s="1707"/>
      <c r="T56" s="1707"/>
      <c r="U56" s="1707"/>
      <c r="V56" s="1707"/>
      <c r="W56" s="1707"/>
      <c r="X56" s="1707"/>
      <c r="Y56" s="1707"/>
      <c r="Z56" s="1707"/>
      <c r="AA56" s="1707"/>
      <c r="AB56" s="1707"/>
      <c r="AC56" s="1707"/>
    </row>
    <row r="57" spans="1:29" ht="17.25" customHeight="1">
      <c r="A57" s="940"/>
      <c r="B57" s="935" t="s">
        <v>397</v>
      </c>
      <c r="C57" s="935"/>
      <c r="D57" s="935"/>
      <c r="E57" s="935"/>
      <c r="F57" s="935"/>
      <c r="G57" s="935"/>
      <c r="H57" s="941" t="str">
        <f>項目一覧!$C$8</f>
        <v/>
      </c>
      <c r="I57" s="942"/>
      <c r="J57" s="941"/>
      <c r="K57" s="941"/>
      <c r="L57" s="941"/>
      <c r="M57" s="941"/>
      <c r="N57" s="941"/>
      <c r="O57" s="941"/>
      <c r="P57" s="941"/>
      <c r="Q57" s="941"/>
      <c r="R57" s="941"/>
      <c r="S57" s="941"/>
      <c r="T57" s="941"/>
      <c r="U57" s="941"/>
      <c r="V57" s="941"/>
      <c r="W57" s="941"/>
      <c r="X57" s="941"/>
      <c r="Y57" s="941"/>
      <c r="Z57" s="941"/>
      <c r="AA57" s="941"/>
      <c r="AB57" s="942"/>
      <c r="AC57" s="939"/>
    </row>
    <row r="58" spans="1:29" ht="17.25" customHeight="1">
      <c r="A58" s="936" t="s">
        <v>628</v>
      </c>
      <c r="B58" s="906" t="s">
        <v>429</v>
      </c>
      <c r="C58" s="906"/>
      <c r="D58" s="906"/>
      <c r="E58" s="906"/>
      <c r="F58" s="906"/>
      <c r="G58" s="906"/>
      <c r="H58" s="938"/>
      <c r="I58" s="938"/>
      <c r="J58" s="938"/>
      <c r="K58" s="938"/>
      <c r="L58" s="938"/>
      <c r="M58" s="938"/>
      <c r="N58" s="938"/>
      <c r="O58" s="938"/>
      <c r="P58" s="938"/>
      <c r="Q58" s="938"/>
      <c r="R58" s="938"/>
      <c r="S58" s="938"/>
      <c r="T58" s="938"/>
      <c r="U58" s="938"/>
      <c r="V58" s="938"/>
      <c r="W58" s="938"/>
      <c r="X58" s="938"/>
      <c r="Y58" s="938"/>
      <c r="Z58" s="938"/>
      <c r="AA58" s="938"/>
      <c r="AB58" s="939"/>
      <c r="AC58" s="939"/>
    </row>
    <row r="59" spans="1:29" ht="17.25" customHeight="1">
      <c r="A59" s="936"/>
      <c r="B59" s="906" t="s">
        <v>409</v>
      </c>
      <c r="C59" s="906"/>
      <c r="D59" s="906"/>
      <c r="E59" s="906"/>
      <c r="F59" s="906"/>
      <c r="G59" s="906"/>
      <c r="H59" s="944" t="str">
        <f>IF(項目一覧!$C$9=0,"","("&amp;項目一覧!$C$9&amp;") 建築士  （"&amp;項目一覧!$C$10&amp;"）登録　第　 "&amp;項目一覧!$C$11&amp;"　号")</f>
        <v>() 建築士  （）登録　第　 　号</v>
      </c>
      <c r="I59" s="939"/>
      <c r="J59" s="938"/>
      <c r="K59" s="938"/>
      <c r="L59" s="938"/>
      <c r="M59" s="938"/>
      <c r="N59" s="938"/>
      <c r="O59" s="938"/>
      <c r="P59" s="938"/>
      <c r="Q59" s="938"/>
      <c r="R59" s="938"/>
      <c r="S59" s="938"/>
      <c r="T59" s="938"/>
      <c r="U59" s="938"/>
      <c r="V59" s="938"/>
      <c r="W59" s="938"/>
      <c r="X59" s="938"/>
      <c r="Y59" s="938"/>
      <c r="Z59" s="938"/>
      <c r="AA59" s="938"/>
      <c r="AB59" s="939"/>
      <c r="AC59" s="939"/>
    </row>
    <row r="60" spans="1:29" ht="17.25" customHeight="1">
      <c r="A60" s="936"/>
      <c r="B60" s="906" t="s">
        <v>408</v>
      </c>
      <c r="C60" s="906"/>
      <c r="D60" s="906"/>
      <c r="E60" s="906"/>
      <c r="F60" s="906"/>
      <c r="G60" s="906"/>
      <c r="H60" s="938" t="str">
        <f>項目一覧!$C$12</f>
        <v/>
      </c>
      <c r="I60" s="939"/>
      <c r="J60" s="938"/>
      <c r="K60" s="938"/>
      <c r="L60" s="938"/>
      <c r="M60" s="938"/>
      <c r="N60" s="938"/>
      <c r="O60" s="938"/>
      <c r="P60" s="938"/>
      <c r="Q60" s="938"/>
      <c r="R60" s="938"/>
      <c r="S60" s="938"/>
      <c r="T60" s="938"/>
      <c r="U60" s="938"/>
      <c r="V60" s="938"/>
      <c r="W60" s="938"/>
      <c r="X60" s="938"/>
      <c r="Y60" s="938"/>
      <c r="Z60" s="938"/>
      <c r="AA60" s="938"/>
      <c r="AB60" s="939"/>
      <c r="AC60" s="939"/>
    </row>
    <row r="61" spans="1:29" ht="17.25" customHeight="1">
      <c r="A61" s="936"/>
      <c r="B61" s="906" t="s">
        <v>407</v>
      </c>
      <c r="C61" s="906"/>
      <c r="D61" s="906"/>
      <c r="E61" s="906"/>
      <c r="F61" s="906"/>
      <c r="G61" s="906"/>
      <c r="H61" s="944" t="str">
        <f>IF(項目一覧!$C$13=0,"","("&amp;項目一覧!$C$13&amp;") 建築士事務所  （"&amp;項目一覧!$C$14&amp;"）知事登録　第　 "&amp;項目一覧!$C$15&amp;"　号")</f>
        <v>() 建築士事務所  （）知事登録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7.25" customHeight="1">
      <c r="A62" s="936"/>
      <c r="B62" s="906"/>
      <c r="C62" s="906"/>
      <c r="D62" s="906"/>
      <c r="E62" s="906"/>
      <c r="F62" s="906"/>
      <c r="G62" s="906"/>
      <c r="H62" s="938" t="str">
        <f>項目一覧!$C$16</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7.25" customHeight="1">
      <c r="A63" s="936"/>
      <c r="B63" s="906" t="s">
        <v>406</v>
      </c>
      <c r="C63" s="906"/>
      <c r="D63" s="906"/>
      <c r="E63" s="906"/>
      <c r="F63" s="906"/>
      <c r="G63" s="906"/>
      <c r="H63" s="938" t="str">
        <f>項目一覧!$C$17</f>
        <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7.25" customHeight="1">
      <c r="A64" s="936"/>
      <c r="B64" s="906" t="s">
        <v>405</v>
      </c>
      <c r="C64" s="906"/>
      <c r="D64" s="906"/>
      <c r="E64" s="906"/>
      <c r="F64" s="906"/>
      <c r="G64" s="906"/>
      <c r="H64" s="1707" t="str">
        <f>項目一覧!$C$18</f>
        <v/>
      </c>
      <c r="I64" s="1707"/>
      <c r="J64" s="1707"/>
      <c r="K64" s="1707"/>
      <c r="L64" s="1707"/>
      <c r="M64" s="1707"/>
      <c r="N64" s="1707"/>
      <c r="O64" s="1707"/>
      <c r="P64" s="1707"/>
      <c r="Q64" s="1707"/>
      <c r="R64" s="1707"/>
      <c r="S64" s="1707"/>
      <c r="T64" s="1707"/>
      <c r="U64" s="1707"/>
      <c r="V64" s="1707"/>
      <c r="W64" s="1707"/>
      <c r="X64" s="1707"/>
      <c r="Y64" s="1707"/>
      <c r="Z64" s="1707"/>
      <c r="AA64" s="1707"/>
      <c r="AB64" s="1707"/>
      <c r="AC64" s="1707"/>
    </row>
    <row r="65" spans="1:29" ht="17.25" customHeight="1">
      <c r="A65" s="940"/>
      <c r="B65" s="935" t="s">
        <v>404</v>
      </c>
      <c r="C65" s="935"/>
      <c r="D65" s="935"/>
      <c r="E65" s="935"/>
      <c r="F65" s="935"/>
      <c r="G65" s="935"/>
      <c r="H65" s="941" t="str">
        <f>項目一覧!$C$19</f>
        <v/>
      </c>
      <c r="I65" s="942"/>
      <c r="J65" s="941"/>
      <c r="K65" s="941"/>
      <c r="L65" s="941"/>
      <c r="M65" s="941"/>
      <c r="N65" s="941"/>
      <c r="O65" s="941"/>
      <c r="P65" s="941"/>
      <c r="Q65" s="941"/>
      <c r="R65" s="941"/>
      <c r="S65" s="941"/>
      <c r="T65" s="941"/>
      <c r="U65" s="941"/>
      <c r="V65" s="941"/>
      <c r="W65" s="941"/>
      <c r="X65" s="941"/>
      <c r="Y65" s="941"/>
      <c r="Z65" s="941"/>
      <c r="AA65" s="941"/>
      <c r="AB65" s="942"/>
      <c r="AC65" s="939"/>
    </row>
    <row r="66" spans="1:29" ht="17.25" customHeight="1">
      <c r="A66" s="936" t="s">
        <v>628</v>
      </c>
      <c r="B66" s="906" t="s">
        <v>428</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c r="AC66" s="939"/>
    </row>
    <row r="67" spans="1:29" ht="18" customHeight="1">
      <c r="A67" s="936"/>
      <c r="B67" s="906" t="s">
        <v>427</v>
      </c>
      <c r="C67" s="906"/>
      <c r="D67" s="906"/>
      <c r="E67" s="906"/>
      <c r="F67" s="906"/>
      <c r="G67" s="906"/>
      <c r="H67" s="938"/>
      <c r="I67" s="938"/>
      <c r="J67" s="938"/>
      <c r="K67" s="938"/>
      <c r="L67" s="938"/>
      <c r="M67" s="938"/>
      <c r="N67" s="938"/>
      <c r="O67" s="938"/>
      <c r="P67" s="938"/>
      <c r="Q67" s="938"/>
      <c r="R67" s="938"/>
      <c r="S67" s="938"/>
      <c r="T67" s="938"/>
      <c r="U67" s="938"/>
      <c r="V67" s="938"/>
      <c r="W67" s="938"/>
      <c r="X67" s="938"/>
      <c r="Y67" s="938"/>
      <c r="Z67" s="938"/>
      <c r="AA67" s="938"/>
      <c r="AB67" s="939"/>
      <c r="AC67" s="939"/>
    </row>
    <row r="68" spans="1:29" ht="17.25" customHeight="1">
      <c r="A68" s="936"/>
      <c r="B68" s="906" t="s">
        <v>409</v>
      </c>
      <c r="C68" s="906"/>
      <c r="D68" s="906"/>
      <c r="E68" s="906"/>
      <c r="F68" s="906"/>
      <c r="G68" s="906"/>
      <c r="H68" s="944" t="str">
        <f>IF(項目一覧!$C$22=0,"","("&amp;項目一覧!$C$22&amp;") 建築士  （"&amp;項目一覧!$C$23&amp;"）登録　第　 "&amp;項目一覧!$C$24&amp;"　号")</f>
        <v>() 建築士  （）登録　第　 　号</v>
      </c>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7.25" customHeight="1">
      <c r="A69" s="936"/>
      <c r="B69" s="906" t="s">
        <v>408</v>
      </c>
      <c r="C69" s="906"/>
      <c r="D69" s="906"/>
      <c r="E69" s="906"/>
      <c r="F69" s="906"/>
      <c r="G69" s="906"/>
      <c r="H69" s="938" t="str">
        <f>項目一覧!$C$25</f>
        <v/>
      </c>
      <c r="I69" s="939"/>
      <c r="J69" s="938"/>
      <c r="K69" s="938"/>
      <c r="L69" s="938"/>
      <c r="M69" s="938"/>
      <c r="N69" s="938"/>
      <c r="O69" s="938"/>
      <c r="P69" s="938"/>
      <c r="Q69" s="938"/>
      <c r="R69" s="938"/>
      <c r="S69" s="938"/>
      <c r="T69" s="938"/>
      <c r="U69" s="938"/>
      <c r="V69" s="938"/>
      <c r="W69" s="938"/>
      <c r="X69" s="938"/>
      <c r="Y69" s="938"/>
      <c r="Z69" s="938"/>
      <c r="AA69" s="938"/>
      <c r="AB69" s="939"/>
      <c r="AC69" s="939"/>
    </row>
    <row r="70" spans="1:29" ht="17.25" customHeight="1">
      <c r="A70" s="945"/>
      <c r="B70" s="906" t="s">
        <v>407</v>
      </c>
      <c r="C70" s="906"/>
      <c r="D70" s="906"/>
      <c r="E70" s="906"/>
      <c r="F70" s="906"/>
      <c r="G70" s="906"/>
      <c r="H70" s="944" t="str">
        <f>IF(項目一覧!$C$27=0,"","("&amp;項目一覧!$C$27&amp;") 建築士事務所  （"&amp;項目一覧!$C$28&amp;"）知事登録　第　 "&amp;項目一覧!$C$29&amp;"　号")</f>
        <v>() 建築士事務所  （）知事登録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7.25" customHeight="1">
      <c r="A71" s="945"/>
      <c r="B71" s="906"/>
      <c r="C71" s="906"/>
      <c r="D71" s="906"/>
      <c r="E71" s="906"/>
      <c r="F71" s="906"/>
      <c r="G71" s="906"/>
      <c r="H71" s="938" t="str">
        <f>項目一覧!$C$30</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7.25" customHeight="1">
      <c r="A72" s="945"/>
      <c r="B72" s="906" t="s">
        <v>406</v>
      </c>
      <c r="C72" s="906"/>
      <c r="D72" s="906"/>
      <c r="E72" s="906"/>
      <c r="F72" s="906"/>
      <c r="G72" s="906"/>
      <c r="H72" s="938" t="str">
        <f>項目一覧!$C$31</f>
        <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7.25" customHeight="1">
      <c r="A73" s="945"/>
      <c r="B73" s="906" t="s">
        <v>405</v>
      </c>
      <c r="C73" s="906"/>
      <c r="D73" s="906"/>
      <c r="E73" s="906"/>
      <c r="F73" s="906"/>
      <c r="G73" s="906"/>
      <c r="H73" s="1707" t="str">
        <f>項目一覧!$C$32</f>
        <v/>
      </c>
      <c r="I73" s="1707"/>
      <c r="J73" s="1707"/>
      <c r="K73" s="1707"/>
      <c r="L73" s="1707"/>
      <c r="M73" s="1707"/>
      <c r="N73" s="1707"/>
      <c r="O73" s="1707"/>
      <c r="P73" s="1707"/>
      <c r="Q73" s="1707"/>
      <c r="R73" s="1707"/>
      <c r="S73" s="1707"/>
      <c r="T73" s="1707"/>
      <c r="U73" s="1707"/>
      <c r="V73" s="1707"/>
      <c r="W73" s="1707"/>
      <c r="X73" s="1707"/>
      <c r="Y73" s="1707"/>
      <c r="Z73" s="1707"/>
      <c r="AA73" s="1707"/>
      <c r="AB73" s="1707"/>
      <c r="AC73" s="1707"/>
    </row>
    <row r="74" spans="1:29" ht="17.25" customHeight="1">
      <c r="A74" s="945"/>
      <c r="B74" s="906" t="s">
        <v>404</v>
      </c>
      <c r="C74" s="906"/>
      <c r="D74" s="906"/>
      <c r="E74" s="906"/>
      <c r="F74" s="906"/>
      <c r="G74" s="906"/>
      <c r="H74" s="938" t="str">
        <f>項目一覧!$C$33</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2" t="s">
        <v>634</v>
      </c>
      <c r="C75" s="906"/>
      <c r="D75" s="906"/>
      <c r="E75" s="906"/>
      <c r="F75" s="906"/>
      <c r="G75" s="906"/>
      <c r="H75" s="1715" t="str">
        <f>項目一覧!$C$35</f>
        <v/>
      </c>
      <c r="I75" s="1715"/>
      <c r="J75" s="1715"/>
      <c r="K75" s="1715"/>
      <c r="L75" s="1715"/>
      <c r="M75" s="1715"/>
      <c r="N75" s="1715"/>
      <c r="O75" s="1715"/>
      <c r="P75" s="1715"/>
      <c r="Q75" s="1715"/>
      <c r="R75" s="1715"/>
      <c r="S75" s="1715"/>
      <c r="T75" s="1715"/>
      <c r="U75" s="1715"/>
      <c r="V75" s="1715"/>
      <c r="W75" s="1715"/>
      <c r="X75" s="1715"/>
      <c r="Y75" s="1715"/>
      <c r="Z75" s="1715"/>
      <c r="AA75" s="1715"/>
      <c r="AB75" s="1715"/>
      <c r="AC75" s="939"/>
    </row>
    <row r="76" spans="1:29" ht="9.75" customHeight="1">
      <c r="A76" s="945"/>
      <c r="B76" s="906"/>
      <c r="C76" s="906"/>
      <c r="D76" s="906"/>
      <c r="E76" s="906"/>
      <c r="F76" s="906"/>
      <c r="G76" s="906"/>
      <c r="H76" s="1715"/>
      <c r="I76" s="1715"/>
      <c r="J76" s="1715"/>
      <c r="K76" s="1715"/>
      <c r="L76" s="1715"/>
      <c r="M76" s="1715"/>
      <c r="N76" s="1715"/>
      <c r="O76" s="1715"/>
      <c r="P76" s="1715"/>
      <c r="Q76" s="1715"/>
      <c r="R76" s="1715"/>
      <c r="S76" s="1715"/>
      <c r="T76" s="1715"/>
      <c r="U76" s="1715"/>
      <c r="V76" s="1715"/>
      <c r="W76" s="1715"/>
      <c r="X76" s="1715"/>
      <c r="Y76" s="1715"/>
      <c r="Z76" s="1715"/>
      <c r="AA76" s="1715"/>
      <c r="AB76" s="1715"/>
      <c r="AC76" s="939"/>
    </row>
    <row r="77" spans="1:29" ht="18" customHeight="1">
      <c r="A77" s="936"/>
      <c r="B77" s="906" t="s">
        <v>426</v>
      </c>
      <c r="C77" s="906"/>
      <c r="D77" s="906"/>
      <c r="E77" s="906"/>
      <c r="F77" s="906"/>
      <c r="G77" s="906"/>
      <c r="H77" s="938"/>
      <c r="I77" s="938"/>
      <c r="J77" s="938"/>
      <c r="K77" s="938"/>
      <c r="L77" s="938"/>
      <c r="M77" s="938"/>
      <c r="N77" s="938"/>
      <c r="O77" s="938"/>
      <c r="P77" s="938"/>
      <c r="Q77" s="938"/>
      <c r="R77" s="938"/>
      <c r="S77" s="938"/>
      <c r="T77" s="938"/>
      <c r="U77" s="938"/>
      <c r="V77" s="938"/>
      <c r="W77" s="938"/>
      <c r="X77" s="938"/>
      <c r="Y77" s="938"/>
      <c r="Z77" s="938"/>
      <c r="AA77" s="938"/>
      <c r="AB77" s="939"/>
      <c r="AC77" s="939"/>
    </row>
    <row r="78" spans="1:29" ht="18" customHeight="1">
      <c r="A78" s="936"/>
      <c r="B78" s="906" t="s">
        <v>409</v>
      </c>
      <c r="C78" s="906"/>
      <c r="D78" s="906"/>
      <c r="E78" s="906"/>
      <c r="F78" s="906"/>
      <c r="G78" s="906"/>
      <c r="H78" s="944" t="str">
        <f>IF(項目一覧!$C$189=0,"","("&amp;項目一覧!$C$189&amp;") 建築士  （"&amp;項目一覧!$C$190&amp;"）登録　第　 "&amp;項目一覧!$C$191&amp;"　号")</f>
        <v>() 建築士  （）登録　第　 　号</v>
      </c>
      <c r="I78" s="939"/>
      <c r="J78" s="938"/>
      <c r="K78" s="938"/>
      <c r="L78" s="938"/>
      <c r="M78" s="938"/>
      <c r="N78" s="938"/>
      <c r="O78" s="938"/>
      <c r="P78" s="938"/>
      <c r="Q78" s="938"/>
      <c r="R78" s="938"/>
      <c r="S78" s="938"/>
      <c r="T78" s="938"/>
      <c r="U78" s="938"/>
      <c r="V78" s="938"/>
      <c r="W78" s="938"/>
      <c r="X78" s="938"/>
      <c r="Y78" s="938"/>
      <c r="Z78" s="938"/>
      <c r="AA78" s="938"/>
      <c r="AB78" s="939"/>
      <c r="AC78" s="939"/>
    </row>
    <row r="79" spans="1:29" ht="18" customHeight="1">
      <c r="A79" s="936"/>
      <c r="B79" s="906" t="s">
        <v>408</v>
      </c>
      <c r="C79" s="906"/>
      <c r="D79" s="906"/>
      <c r="E79" s="906"/>
      <c r="F79" s="906"/>
      <c r="G79" s="906"/>
      <c r="H79" s="938" t="str">
        <f>項目一覧!$C$192</f>
        <v/>
      </c>
      <c r="I79" s="939"/>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45"/>
      <c r="B80" s="906" t="s">
        <v>407</v>
      </c>
      <c r="C80" s="906"/>
      <c r="D80" s="906"/>
      <c r="E80" s="906"/>
      <c r="F80" s="906"/>
      <c r="G80" s="906"/>
      <c r="H80" s="946" t="str">
        <f>IF(項目一覧!$C$194=0,"","("&amp;項目一覧!$C$194&amp;") 建築士事務所  （"&amp;項目一覧!$C$195&amp;"）知事登録　第　 "&amp;項目一覧!$C$196&amp;"　号")</f>
        <v>() 建築士事務所  （）知事登録　第　 　号</v>
      </c>
      <c r="I80" s="939"/>
      <c r="J80" s="939"/>
      <c r="K80" s="939"/>
      <c r="L80" s="939"/>
      <c r="M80" s="939"/>
      <c r="N80" s="939"/>
      <c r="O80" s="939"/>
      <c r="P80" s="939"/>
      <c r="Q80" s="939"/>
      <c r="R80" s="939"/>
      <c r="S80" s="939"/>
      <c r="T80" s="939"/>
      <c r="U80" s="939"/>
      <c r="V80" s="939"/>
      <c r="W80" s="939"/>
      <c r="X80" s="939"/>
      <c r="Y80" s="939"/>
      <c r="Z80" s="939"/>
      <c r="AA80" s="939"/>
      <c r="AB80" s="939"/>
      <c r="AC80" s="939"/>
    </row>
    <row r="81" spans="1:29" ht="18" customHeight="1">
      <c r="A81" s="945"/>
      <c r="B81" s="906"/>
      <c r="C81" s="906"/>
      <c r="D81" s="906"/>
      <c r="E81" s="906"/>
      <c r="F81" s="906"/>
      <c r="G81" s="906"/>
      <c r="H81" s="938" t="str">
        <f>項目一覧!$C$197</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406</v>
      </c>
      <c r="C82" s="906"/>
      <c r="D82" s="906"/>
      <c r="E82" s="906"/>
      <c r="F82" s="906"/>
      <c r="G82" s="906"/>
      <c r="H82" s="938" t="str">
        <f>項目一覧!$C$198</f>
        <v/>
      </c>
      <c r="I82" s="939"/>
      <c r="J82" s="938"/>
      <c r="K82" s="938"/>
      <c r="L82" s="938"/>
      <c r="M82" s="938"/>
      <c r="N82" s="938"/>
      <c r="O82" s="938"/>
      <c r="P82" s="938"/>
      <c r="Q82" s="938"/>
      <c r="R82" s="938"/>
      <c r="S82" s="938"/>
      <c r="T82" s="938"/>
      <c r="U82" s="938"/>
      <c r="V82" s="938"/>
      <c r="W82" s="938"/>
      <c r="X82" s="938"/>
      <c r="Y82" s="938"/>
      <c r="Z82" s="938"/>
      <c r="AA82" s="938"/>
      <c r="AB82" s="939"/>
      <c r="AC82" s="939"/>
    </row>
    <row r="83" spans="1:29" ht="18" customHeight="1">
      <c r="A83" s="945"/>
      <c r="B83" s="906" t="s">
        <v>405</v>
      </c>
      <c r="C83" s="906"/>
      <c r="D83" s="906"/>
      <c r="E83" s="906"/>
      <c r="F83" s="906"/>
      <c r="G83" s="906"/>
      <c r="H83" s="1707" t="str">
        <f>項目一覧!$C$199</f>
        <v/>
      </c>
      <c r="I83" s="1707"/>
      <c r="J83" s="1707"/>
      <c r="K83" s="1707"/>
      <c r="L83" s="1707"/>
      <c r="M83" s="1707"/>
      <c r="N83" s="1707"/>
      <c r="O83" s="1707"/>
      <c r="P83" s="1707"/>
      <c r="Q83" s="1707"/>
      <c r="R83" s="1707"/>
      <c r="S83" s="1707"/>
      <c r="T83" s="1707"/>
      <c r="U83" s="1707"/>
      <c r="V83" s="1707"/>
      <c r="W83" s="1707"/>
      <c r="X83" s="1707"/>
      <c r="Y83" s="1707"/>
      <c r="Z83" s="1707"/>
      <c r="AA83" s="1707"/>
      <c r="AB83" s="1707"/>
      <c r="AC83" s="939"/>
    </row>
    <row r="84" spans="1:29" ht="18" customHeight="1">
      <c r="A84" s="945"/>
      <c r="B84" s="906" t="s">
        <v>404</v>
      </c>
      <c r="C84" s="906"/>
      <c r="D84" s="906"/>
      <c r="E84" s="906"/>
      <c r="F84" s="906"/>
      <c r="G84" s="906"/>
      <c r="H84" s="938" t="str">
        <f>項目一覧!$C$200</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2" t="s">
        <v>634</v>
      </c>
      <c r="C85" s="906"/>
      <c r="D85" s="906"/>
      <c r="E85" s="906"/>
      <c r="F85" s="906"/>
      <c r="G85" s="906"/>
      <c r="H85" s="1715" t="str">
        <f>項目一覧!$C$202</f>
        <v/>
      </c>
      <c r="I85" s="1715"/>
      <c r="J85" s="1715"/>
      <c r="K85" s="1715"/>
      <c r="L85" s="1715"/>
      <c r="M85" s="1715"/>
      <c r="N85" s="1715"/>
      <c r="O85" s="1715"/>
      <c r="P85" s="1715"/>
      <c r="Q85" s="1715"/>
      <c r="R85" s="1715"/>
      <c r="S85" s="1715"/>
      <c r="T85" s="1715"/>
      <c r="U85" s="1715"/>
      <c r="V85" s="1715"/>
      <c r="W85" s="1715"/>
      <c r="X85" s="1715"/>
      <c r="Y85" s="1715"/>
      <c r="Z85" s="1715"/>
      <c r="AA85" s="1715"/>
      <c r="AB85" s="1715"/>
      <c r="AC85" s="939"/>
    </row>
    <row r="86" spans="1:29" ht="9" customHeight="1">
      <c r="A86" s="936"/>
      <c r="B86" s="906"/>
      <c r="C86" s="906"/>
      <c r="D86" s="906"/>
      <c r="E86" s="906"/>
      <c r="F86" s="906"/>
      <c r="G86" s="906"/>
      <c r="H86" s="1715"/>
      <c r="I86" s="1715"/>
      <c r="J86" s="1715"/>
      <c r="K86" s="1715"/>
      <c r="L86" s="1715"/>
      <c r="M86" s="1715"/>
      <c r="N86" s="1715"/>
      <c r="O86" s="1715"/>
      <c r="P86" s="1715"/>
      <c r="Q86" s="1715"/>
      <c r="R86" s="1715"/>
      <c r="S86" s="1715"/>
      <c r="T86" s="1715"/>
      <c r="U86" s="1715"/>
      <c r="V86" s="1715"/>
      <c r="W86" s="1715"/>
      <c r="X86" s="1715"/>
      <c r="Y86" s="1715"/>
      <c r="Z86" s="1715"/>
      <c r="AA86" s="1715"/>
      <c r="AB86" s="1715"/>
      <c r="AC86" s="939"/>
    </row>
    <row r="87" spans="1:29" ht="18" customHeight="1">
      <c r="A87" s="936"/>
      <c r="B87" s="906" t="s">
        <v>409</v>
      </c>
      <c r="C87" s="906"/>
      <c r="D87" s="906"/>
      <c r="E87" s="906"/>
      <c r="F87" s="906"/>
      <c r="G87" s="906"/>
      <c r="H87" s="944" t="str">
        <f>IF(項目一覧!$C$203=0,"","("&amp;項目一覧!$C$203&amp;") 建築士  （"&amp;項目一覧!$C$204&amp;"）登録　第　 "&amp;項目一覧!$C$205&amp;"　号")</f>
        <v>() 建築士  （）登録　第　 　号</v>
      </c>
      <c r="I87" s="939"/>
      <c r="J87" s="938"/>
      <c r="K87" s="938"/>
      <c r="L87" s="938"/>
      <c r="M87" s="938"/>
      <c r="N87" s="938"/>
      <c r="O87" s="938"/>
      <c r="P87" s="938"/>
      <c r="Q87" s="938"/>
      <c r="R87" s="938"/>
      <c r="S87" s="938"/>
      <c r="T87" s="938"/>
      <c r="U87" s="938"/>
      <c r="V87" s="938"/>
      <c r="W87" s="938"/>
      <c r="X87" s="938"/>
      <c r="Y87" s="938"/>
      <c r="Z87" s="938"/>
      <c r="AA87" s="938"/>
      <c r="AB87" s="939"/>
      <c r="AC87" s="939"/>
    </row>
    <row r="88" spans="1:29" ht="18" customHeight="1">
      <c r="A88" s="936"/>
      <c r="B88" s="906" t="s">
        <v>408</v>
      </c>
      <c r="C88" s="906"/>
      <c r="D88" s="906"/>
      <c r="E88" s="906"/>
      <c r="F88" s="906"/>
      <c r="G88" s="906"/>
      <c r="H88" s="938" t="str">
        <f>項目一覧!$C$206</f>
        <v/>
      </c>
      <c r="I88" s="939"/>
      <c r="J88" s="938"/>
      <c r="K88" s="938"/>
      <c r="L88" s="938"/>
      <c r="M88" s="938"/>
      <c r="N88" s="938"/>
      <c r="O88" s="938"/>
      <c r="P88" s="938"/>
      <c r="Q88" s="938"/>
      <c r="R88" s="938"/>
      <c r="S88" s="938"/>
      <c r="T88" s="938"/>
      <c r="U88" s="938"/>
      <c r="V88" s="938"/>
      <c r="W88" s="938"/>
      <c r="X88" s="938"/>
      <c r="Y88" s="938"/>
      <c r="Z88" s="938"/>
      <c r="AA88" s="938"/>
      <c r="AB88" s="939"/>
      <c r="AC88" s="939"/>
    </row>
    <row r="89" spans="1:29" ht="18" customHeight="1">
      <c r="A89" s="945"/>
      <c r="B89" s="906" t="s">
        <v>407</v>
      </c>
      <c r="C89" s="906"/>
      <c r="D89" s="906"/>
      <c r="E89" s="906"/>
      <c r="F89" s="906"/>
      <c r="G89" s="906"/>
      <c r="H89" s="946" t="str">
        <f>IF(項目一覧!$C$208=0,"","("&amp;項目一覧!$C$208&amp;") 建築士事務所  （"&amp;項目一覧!$C$209&amp;"）知事登録　第　 "&amp;項目一覧!$C$210&amp;"　号")</f>
        <v>() 建築士事務所  （）知事登録　第　 　号</v>
      </c>
      <c r="I89" s="939"/>
      <c r="J89" s="939"/>
      <c r="K89" s="939"/>
      <c r="L89" s="939"/>
      <c r="M89" s="939"/>
      <c r="N89" s="939"/>
      <c r="O89" s="939"/>
      <c r="P89" s="939"/>
      <c r="Q89" s="939"/>
      <c r="R89" s="939"/>
      <c r="S89" s="939"/>
      <c r="T89" s="939"/>
      <c r="U89" s="939"/>
      <c r="V89" s="939"/>
      <c r="W89" s="939"/>
      <c r="X89" s="939"/>
      <c r="Y89" s="939"/>
      <c r="Z89" s="939"/>
      <c r="AA89" s="939"/>
      <c r="AB89" s="939"/>
      <c r="AC89" s="939"/>
    </row>
    <row r="90" spans="1:29" ht="18" customHeight="1">
      <c r="A90" s="945"/>
      <c r="B90" s="906"/>
      <c r="C90" s="906"/>
      <c r="D90" s="906"/>
      <c r="E90" s="906"/>
      <c r="F90" s="906"/>
      <c r="G90" s="906"/>
      <c r="H90" s="938" t="str">
        <f>項目一覧!$C$211</f>
        <v/>
      </c>
      <c r="I90" s="939"/>
      <c r="J90" s="938"/>
      <c r="K90" s="938"/>
      <c r="L90" s="938"/>
      <c r="M90" s="938"/>
      <c r="N90" s="938"/>
      <c r="O90" s="938"/>
      <c r="P90" s="938"/>
      <c r="Q90" s="938"/>
      <c r="R90" s="938"/>
      <c r="S90" s="938"/>
      <c r="T90" s="938"/>
      <c r="U90" s="938"/>
      <c r="V90" s="938"/>
      <c r="W90" s="938"/>
      <c r="X90" s="938"/>
      <c r="Y90" s="938"/>
      <c r="Z90" s="938"/>
      <c r="AA90" s="938"/>
      <c r="AB90" s="939"/>
      <c r="AC90" s="939"/>
    </row>
    <row r="91" spans="1:29" ht="18" customHeight="1">
      <c r="A91" s="945"/>
      <c r="B91" s="906" t="s">
        <v>406</v>
      </c>
      <c r="C91" s="906"/>
      <c r="D91" s="906"/>
      <c r="E91" s="906"/>
      <c r="F91" s="906"/>
      <c r="G91" s="906"/>
      <c r="H91" s="938" t="str">
        <f>項目一覧!$C$212</f>
        <v/>
      </c>
      <c r="I91" s="939"/>
      <c r="J91" s="938"/>
      <c r="K91" s="938"/>
      <c r="L91" s="938"/>
      <c r="M91" s="938"/>
      <c r="N91" s="938"/>
      <c r="O91" s="938"/>
      <c r="P91" s="938"/>
      <c r="Q91" s="938"/>
      <c r="R91" s="938"/>
      <c r="S91" s="938"/>
      <c r="T91" s="938"/>
      <c r="U91" s="938"/>
      <c r="V91" s="938"/>
      <c r="W91" s="938"/>
      <c r="X91" s="938"/>
      <c r="Y91" s="938"/>
      <c r="Z91" s="938"/>
      <c r="AA91" s="938"/>
      <c r="AB91" s="939"/>
      <c r="AC91" s="939"/>
    </row>
    <row r="92" spans="1:29" ht="18" customHeight="1">
      <c r="A92" s="945"/>
      <c r="B92" s="906" t="s">
        <v>405</v>
      </c>
      <c r="C92" s="906"/>
      <c r="D92" s="906"/>
      <c r="E92" s="906"/>
      <c r="F92" s="906"/>
      <c r="G92" s="906"/>
      <c r="H92" s="1707" t="str">
        <f>項目一覧!$C$213</f>
        <v/>
      </c>
      <c r="I92" s="1707"/>
      <c r="J92" s="1707"/>
      <c r="K92" s="1707"/>
      <c r="L92" s="1707"/>
      <c r="M92" s="1707"/>
      <c r="N92" s="1707"/>
      <c r="O92" s="1707"/>
      <c r="P92" s="1707"/>
      <c r="Q92" s="1707"/>
      <c r="R92" s="1707"/>
      <c r="S92" s="1707"/>
      <c r="T92" s="1707"/>
      <c r="U92" s="1707"/>
      <c r="V92" s="1707"/>
      <c r="W92" s="1707"/>
      <c r="X92" s="1707"/>
      <c r="Y92" s="1707"/>
      <c r="Z92" s="1707"/>
      <c r="AA92" s="1707"/>
      <c r="AB92" s="1707"/>
      <c r="AC92" s="939"/>
    </row>
    <row r="93" spans="1:29" ht="18" customHeight="1">
      <c r="A93" s="945"/>
      <c r="B93" s="906" t="s">
        <v>404</v>
      </c>
      <c r="C93" s="906"/>
      <c r="D93" s="906"/>
      <c r="E93" s="906"/>
      <c r="F93" s="906"/>
      <c r="G93" s="906"/>
      <c r="H93" s="938" t="str">
        <f>項目一覧!$C$214</f>
        <v/>
      </c>
      <c r="I93" s="939"/>
      <c r="J93" s="938"/>
      <c r="K93" s="938"/>
      <c r="L93" s="938"/>
      <c r="M93" s="938"/>
      <c r="N93" s="938"/>
      <c r="O93" s="938"/>
      <c r="P93" s="938"/>
      <c r="Q93" s="938"/>
      <c r="R93" s="938"/>
      <c r="S93" s="938"/>
      <c r="T93" s="938"/>
      <c r="U93" s="938"/>
      <c r="V93" s="938"/>
      <c r="W93" s="938"/>
      <c r="X93" s="938"/>
      <c r="Y93" s="938"/>
      <c r="Z93" s="938"/>
      <c r="AA93" s="938"/>
      <c r="AB93" s="939"/>
      <c r="AC93" s="939"/>
    </row>
    <row r="94" spans="1:29" ht="18" customHeight="1">
      <c r="A94" s="945"/>
      <c r="B94" s="902" t="s">
        <v>634</v>
      </c>
      <c r="C94" s="906"/>
      <c r="D94" s="906"/>
      <c r="E94" s="906"/>
      <c r="F94" s="906"/>
      <c r="G94" s="906"/>
      <c r="H94" s="1715" t="str">
        <f>項目一覧!$C$216</f>
        <v/>
      </c>
      <c r="I94" s="1715"/>
      <c r="J94" s="1715"/>
      <c r="K94" s="1715"/>
      <c r="L94" s="1715"/>
      <c r="M94" s="1715"/>
      <c r="N94" s="1715"/>
      <c r="O94" s="1715"/>
      <c r="P94" s="1715"/>
      <c r="Q94" s="1715"/>
      <c r="R94" s="1715"/>
      <c r="S94" s="1715"/>
      <c r="T94" s="1715"/>
      <c r="U94" s="1715"/>
      <c r="V94" s="1715"/>
      <c r="W94" s="1715"/>
      <c r="X94" s="1715"/>
      <c r="Y94" s="1715"/>
      <c r="Z94" s="1715"/>
      <c r="AA94" s="1715"/>
      <c r="AB94" s="1715"/>
      <c r="AC94" s="939"/>
    </row>
    <row r="95" spans="1:29" ht="9" customHeight="1">
      <c r="A95" s="936"/>
      <c r="B95" s="906"/>
      <c r="C95" s="906"/>
      <c r="D95" s="906"/>
      <c r="E95" s="906"/>
      <c r="F95" s="906"/>
      <c r="G95" s="906"/>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939"/>
    </row>
    <row r="96" spans="1:29" ht="18" customHeight="1">
      <c r="A96" s="936"/>
      <c r="B96" s="906" t="s">
        <v>409</v>
      </c>
      <c r="C96" s="906"/>
      <c r="D96" s="906"/>
      <c r="E96" s="906"/>
      <c r="F96" s="906"/>
      <c r="G96" s="906"/>
      <c r="H96" s="944" t="str">
        <f>IF(項目一覧!$C$217=0,"","("&amp;項目一覧!$C$217&amp;") 建築士  （"&amp;項目一覧!$C$218&amp;"）登録　第　 "&amp;項目一覧!$C$219&amp;"　号")</f>
        <v>() 建築士  （）登録　第　 　号</v>
      </c>
      <c r="I96" s="939"/>
      <c r="J96" s="938"/>
      <c r="K96" s="938"/>
      <c r="L96" s="938"/>
      <c r="M96" s="938"/>
      <c r="N96" s="938"/>
      <c r="O96" s="938"/>
      <c r="P96" s="938"/>
      <c r="Q96" s="938"/>
      <c r="R96" s="938"/>
      <c r="S96" s="938"/>
      <c r="T96" s="938"/>
      <c r="U96" s="938"/>
      <c r="V96" s="938"/>
      <c r="W96" s="938"/>
      <c r="X96" s="938"/>
      <c r="Y96" s="938"/>
      <c r="Z96" s="938"/>
      <c r="AA96" s="938"/>
      <c r="AB96" s="939"/>
      <c r="AC96" s="939"/>
    </row>
    <row r="97" spans="1:29" ht="18" customHeight="1">
      <c r="A97" s="936"/>
      <c r="B97" s="906" t="s">
        <v>408</v>
      </c>
      <c r="C97" s="906"/>
      <c r="D97" s="906"/>
      <c r="E97" s="906"/>
      <c r="F97" s="906"/>
      <c r="G97" s="906"/>
      <c r="H97" s="938" t="str">
        <f>項目一覧!$C$220</f>
        <v/>
      </c>
      <c r="I97" s="939"/>
      <c r="J97" s="938"/>
      <c r="K97" s="938"/>
      <c r="L97" s="938"/>
      <c r="M97" s="938"/>
      <c r="N97" s="938"/>
      <c r="O97" s="938"/>
      <c r="P97" s="938"/>
      <c r="Q97" s="938"/>
      <c r="R97" s="938"/>
      <c r="S97" s="938"/>
      <c r="T97" s="938"/>
      <c r="U97" s="938"/>
      <c r="V97" s="938"/>
      <c r="W97" s="938"/>
      <c r="X97" s="938"/>
      <c r="Y97" s="938"/>
      <c r="Z97" s="938"/>
      <c r="AA97" s="938"/>
      <c r="AB97" s="939"/>
      <c r="AC97" s="939"/>
    </row>
    <row r="98" spans="1:29" ht="18" customHeight="1">
      <c r="A98" s="945"/>
      <c r="B98" s="906" t="s">
        <v>407</v>
      </c>
      <c r="C98" s="906"/>
      <c r="D98" s="906"/>
      <c r="E98" s="906"/>
      <c r="F98" s="906"/>
      <c r="G98" s="906"/>
      <c r="H98" s="946" t="str">
        <f>IF(項目一覧!$C$222=0,"","("&amp;項目一覧!$C$222&amp;") 建築士事務所  （"&amp;項目一覧!$C$223&amp;"）知事登録　第　 "&amp;項目一覧!$C$224&amp;"　号")</f>
        <v>() 建築士事務所  （）知事登録　第　 　号</v>
      </c>
      <c r="I98" s="939"/>
      <c r="J98" s="939"/>
      <c r="K98" s="939"/>
      <c r="L98" s="939"/>
      <c r="M98" s="939"/>
      <c r="N98" s="939"/>
      <c r="O98" s="939"/>
      <c r="P98" s="939"/>
      <c r="Q98" s="939"/>
      <c r="R98" s="939"/>
      <c r="S98" s="939"/>
      <c r="T98" s="939"/>
      <c r="U98" s="939"/>
      <c r="V98" s="939"/>
      <c r="W98" s="939"/>
      <c r="X98" s="939"/>
      <c r="Y98" s="939"/>
      <c r="Z98" s="939"/>
      <c r="AA98" s="939"/>
      <c r="AB98" s="939"/>
      <c r="AC98" s="939"/>
    </row>
    <row r="99" spans="1:29" ht="15.5" customHeight="1">
      <c r="A99" s="945"/>
      <c r="B99" s="906"/>
      <c r="C99" s="906"/>
      <c r="D99" s="906"/>
      <c r="E99" s="906"/>
      <c r="F99" s="906"/>
      <c r="G99" s="906"/>
      <c r="H99" s="938" t="str">
        <f>項目一覧!$C$225</f>
        <v/>
      </c>
      <c r="I99" s="939"/>
      <c r="J99" s="938"/>
      <c r="K99" s="938"/>
      <c r="L99" s="938"/>
      <c r="M99" s="938"/>
      <c r="N99" s="938"/>
      <c r="O99" s="938"/>
      <c r="P99" s="938"/>
      <c r="Q99" s="938"/>
      <c r="R99" s="938"/>
      <c r="S99" s="938"/>
      <c r="T99" s="938"/>
      <c r="U99" s="938"/>
      <c r="V99" s="938"/>
      <c r="W99" s="938"/>
      <c r="X99" s="938"/>
      <c r="Y99" s="938"/>
      <c r="Z99" s="938"/>
      <c r="AA99" s="938"/>
      <c r="AB99" s="939"/>
      <c r="AC99" s="939"/>
    </row>
    <row r="100" spans="1:29" ht="18" customHeight="1">
      <c r="A100" s="945"/>
      <c r="B100" s="906" t="s">
        <v>406</v>
      </c>
      <c r="C100" s="906"/>
      <c r="D100" s="906"/>
      <c r="E100" s="906"/>
      <c r="F100" s="906"/>
      <c r="G100" s="906"/>
      <c r="H100" s="938" t="str">
        <f>項目一覧!$C$226</f>
        <v/>
      </c>
      <c r="I100" s="939"/>
      <c r="J100" s="938"/>
      <c r="K100" s="938"/>
      <c r="L100" s="938"/>
      <c r="M100" s="938"/>
      <c r="N100" s="938"/>
      <c r="O100" s="938"/>
      <c r="P100" s="938"/>
      <c r="Q100" s="938"/>
      <c r="R100" s="938"/>
      <c r="S100" s="938"/>
      <c r="T100" s="938"/>
      <c r="U100" s="938"/>
      <c r="V100" s="938"/>
      <c r="W100" s="938"/>
      <c r="X100" s="938"/>
      <c r="Y100" s="938"/>
      <c r="Z100" s="938"/>
      <c r="AA100" s="938"/>
      <c r="AB100" s="939"/>
      <c r="AC100" s="939"/>
    </row>
    <row r="101" spans="1:29" ht="18" customHeight="1">
      <c r="A101" s="945"/>
      <c r="B101" s="906" t="s">
        <v>405</v>
      </c>
      <c r="C101" s="906"/>
      <c r="D101" s="906"/>
      <c r="E101" s="906"/>
      <c r="F101" s="906"/>
      <c r="G101" s="906"/>
      <c r="H101" s="1707" t="str">
        <f>項目一覧!$C$227</f>
        <v/>
      </c>
      <c r="I101" s="1707"/>
      <c r="J101" s="1707"/>
      <c r="K101" s="1707"/>
      <c r="L101" s="1707"/>
      <c r="M101" s="1707"/>
      <c r="N101" s="1707"/>
      <c r="O101" s="1707"/>
      <c r="P101" s="1707"/>
      <c r="Q101" s="1707"/>
      <c r="R101" s="1707"/>
      <c r="S101" s="1707"/>
      <c r="T101" s="1707"/>
      <c r="U101" s="1707"/>
      <c r="V101" s="1707"/>
      <c r="W101" s="1707"/>
      <c r="X101" s="1707"/>
      <c r="Y101" s="1707"/>
      <c r="Z101" s="1707"/>
      <c r="AA101" s="1707"/>
      <c r="AB101" s="1707"/>
      <c r="AC101" s="939"/>
    </row>
    <row r="102" spans="1:29" ht="18" customHeight="1">
      <c r="A102" s="945"/>
      <c r="B102" s="906" t="s">
        <v>404</v>
      </c>
      <c r="C102" s="906"/>
      <c r="D102" s="906"/>
      <c r="E102" s="906"/>
      <c r="F102" s="906"/>
      <c r="G102" s="906"/>
      <c r="H102" s="938" t="str">
        <f>項目一覧!$C$228</f>
        <v/>
      </c>
      <c r="I102" s="939"/>
      <c r="J102" s="938"/>
      <c r="K102" s="938"/>
      <c r="L102" s="938"/>
      <c r="M102" s="938"/>
      <c r="N102" s="938"/>
      <c r="O102" s="938"/>
      <c r="P102" s="938"/>
      <c r="Q102" s="938"/>
      <c r="R102" s="938"/>
      <c r="S102" s="938"/>
      <c r="T102" s="938"/>
      <c r="U102" s="938"/>
      <c r="V102" s="938"/>
      <c r="W102" s="938"/>
      <c r="X102" s="938"/>
      <c r="Y102" s="938"/>
      <c r="Z102" s="938"/>
      <c r="AA102" s="938"/>
      <c r="AB102" s="939"/>
      <c r="AC102" s="939"/>
    </row>
    <row r="103" spans="1:29" ht="18" customHeight="1">
      <c r="A103" s="945"/>
      <c r="B103" s="902" t="s">
        <v>634</v>
      </c>
      <c r="C103" s="906"/>
      <c r="D103" s="906"/>
      <c r="E103" s="906"/>
      <c r="F103" s="906"/>
      <c r="G103" s="906"/>
      <c r="H103" s="1715" t="str">
        <f>項目一覧!$C$230</f>
        <v/>
      </c>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5"/>
      <c r="AC103" s="939"/>
    </row>
    <row r="104" spans="1:29" ht="9" customHeight="1">
      <c r="A104" s="945"/>
      <c r="B104" s="906"/>
      <c r="C104" s="906"/>
      <c r="D104" s="906"/>
      <c r="E104" s="906"/>
      <c r="F104" s="906"/>
      <c r="G104" s="906"/>
      <c r="H104" s="1719"/>
      <c r="I104" s="1719"/>
      <c r="J104" s="1719"/>
      <c r="K104" s="1719"/>
      <c r="L104" s="1719"/>
      <c r="M104" s="1719"/>
      <c r="N104" s="1719"/>
      <c r="O104" s="1719"/>
      <c r="P104" s="1719"/>
      <c r="Q104" s="1719"/>
      <c r="R104" s="1719"/>
      <c r="S104" s="1719"/>
      <c r="T104" s="1719"/>
      <c r="U104" s="1719"/>
      <c r="V104" s="1719"/>
      <c r="W104" s="1719"/>
      <c r="X104" s="1719"/>
      <c r="Y104" s="1719"/>
      <c r="Z104" s="1719"/>
      <c r="AA104" s="1719"/>
      <c r="AB104" s="1719"/>
      <c r="AC104" s="939"/>
    </row>
    <row r="105" spans="1:29" ht="17.25" customHeight="1">
      <c r="A105" s="959" t="s">
        <v>628</v>
      </c>
      <c r="B105" s="937" t="s">
        <v>633</v>
      </c>
      <c r="C105" s="937"/>
      <c r="D105" s="937"/>
      <c r="E105" s="937"/>
      <c r="F105" s="937"/>
      <c r="G105" s="937"/>
      <c r="H105" s="978"/>
      <c r="I105" s="1335"/>
      <c r="J105" s="978"/>
      <c r="K105" s="978"/>
      <c r="L105" s="978"/>
      <c r="M105" s="978"/>
      <c r="N105" s="978"/>
      <c r="O105" s="978"/>
      <c r="P105" s="978"/>
      <c r="Q105" s="978"/>
      <c r="R105" s="978"/>
      <c r="S105" s="978"/>
      <c r="T105" s="978"/>
      <c r="U105" s="978"/>
      <c r="V105" s="978"/>
      <c r="W105" s="978"/>
      <c r="X105" s="978"/>
      <c r="Y105" s="978"/>
      <c r="Z105" s="978"/>
      <c r="AA105" s="978"/>
      <c r="AB105" s="1335"/>
      <c r="AC105" s="939"/>
    </row>
    <row r="106" spans="1:29" ht="18" customHeight="1">
      <c r="A106" s="936"/>
      <c r="B106" s="906" t="s">
        <v>212</v>
      </c>
      <c r="C106" s="906"/>
      <c r="D106" s="906"/>
      <c r="E106" s="906"/>
      <c r="F106" s="906"/>
      <c r="G106" s="906"/>
      <c r="H106" s="938"/>
      <c r="I106" s="938"/>
      <c r="J106" s="938"/>
      <c r="K106" s="938"/>
      <c r="L106" s="938"/>
      <c r="M106" s="938"/>
      <c r="N106" s="938"/>
      <c r="O106" s="938"/>
      <c r="P106" s="938"/>
      <c r="Q106" s="938"/>
      <c r="R106" s="938"/>
      <c r="S106" s="938"/>
      <c r="T106" s="938"/>
      <c r="U106" s="938"/>
      <c r="V106" s="938"/>
      <c r="W106" s="938"/>
      <c r="X106" s="938"/>
      <c r="Y106" s="938"/>
      <c r="Z106" s="938"/>
      <c r="AA106" s="938"/>
      <c r="AB106" s="939"/>
      <c r="AC106" s="939"/>
    </row>
    <row r="107" spans="1:29" ht="17.25" customHeight="1">
      <c r="A107" s="945"/>
      <c r="B107" s="906" t="s">
        <v>409</v>
      </c>
      <c r="C107" s="906"/>
      <c r="D107" s="906"/>
      <c r="E107" s="906"/>
      <c r="F107" s="906"/>
      <c r="G107" s="906"/>
      <c r="H107" s="944" t="str">
        <f>IF(項目一覧!$C$43=0,"","("&amp;項目一覧!$C$43&amp;") 建築士  （"&amp;項目一覧!$C$44&amp;"）登録　第　 "&amp;項目一覧!$C$45&amp;"　号")</f>
        <v>() 建築士  （）登録　第　 　号</v>
      </c>
      <c r="I107" s="939"/>
      <c r="J107" s="938"/>
      <c r="K107" s="938"/>
      <c r="L107" s="938"/>
      <c r="M107" s="938"/>
      <c r="N107" s="938"/>
      <c r="O107" s="938"/>
      <c r="P107" s="938"/>
      <c r="Q107" s="938"/>
      <c r="R107" s="938"/>
      <c r="S107" s="938"/>
      <c r="T107" s="938"/>
      <c r="U107" s="938"/>
      <c r="V107" s="938"/>
      <c r="W107" s="938"/>
      <c r="X107" s="938"/>
      <c r="Y107" s="938"/>
      <c r="Z107" s="938"/>
      <c r="AA107" s="938"/>
      <c r="AB107" s="939"/>
      <c r="AC107" s="939"/>
    </row>
    <row r="108" spans="1:29" ht="17.25" customHeight="1">
      <c r="A108" s="945"/>
      <c r="B108" s="906" t="s">
        <v>408</v>
      </c>
      <c r="C108" s="906"/>
      <c r="D108" s="906"/>
      <c r="E108" s="906"/>
      <c r="F108" s="906"/>
      <c r="G108" s="906"/>
      <c r="H108" s="938" t="str">
        <f>項目一覧!$C$46</f>
        <v/>
      </c>
      <c r="I108" s="939"/>
      <c r="J108" s="938"/>
      <c r="K108" s="938"/>
      <c r="L108" s="938"/>
      <c r="M108" s="938"/>
      <c r="N108" s="938"/>
      <c r="O108" s="938"/>
      <c r="P108" s="938"/>
      <c r="Q108" s="938"/>
      <c r="R108" s="938"/>
      <c r="S108" s="938"/>
      <c r="T108" s="938"/>
      <c r="U108" s="938"/>
      <c r="V108" s="938"/>
      <c r="W108" s="938"/>
      <c r="X108" s="938"/>
      <c r="Y108" s="938"/>
      <c r="Z108" s="938"/>
      <c r="AA108" s="938"/>
      <c r="AB108" s="939"/>
      <c r="AC108" s="939"/>
    </row>
    <row r="109" spans="1:29" ht="17.25" customHeight="1">
      <c r="A109" s="945"/>
      <c r="B109" s="906" t="s">
        <v>407</v>
      </c>
      <c r="C109" s="906"/>
      <c r="D109" s="906"/>
      <c r="E109" s="906"/>
      <c r="F109" s="906"/>
      <c r="G109" s="906"/>
      <c r="H109" s="944" t="str">
        <f>IF(項目一覧!$C$47=0,"","("&amp;項目一覧!$C$47&amp;") 建築士事務所  （"&amp;項目一覧!$C$48&amp;"）知事登録　第　 "&amp;項目一覧!$C$49&amp;"　号")</f>
        <v>() 建築士事務所  （）知事登録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5.5" customHeight="1">
      <c r="A110" s="945"/>
      <c r="B110" s="906"/>
      <c r="C110" s="906"/>
      <c r="D110" s="906"/>
      <c r="E110" s="906"/>
      <c r="F110" s="906"/>
      <c r="G110" s="906"/>
      <c r="H110" s="938" t="str">
        <f>項目一覧!$C$50</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406</v>
      </c>
      <c r="C111" s="906"/>
      <c r="D111" s="906"/>
      <c r="E111" s="906"/>
      <c r="F111" s="906"/>
      <c r="G111" s="906"/>
      <c r="H111" s="938" t="str">
        <f>項目一覧!$C$51</f>
        <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t="s">
        <v>405</v>
      </c>
      <c r="C112" s="906"/>
      <c r="D112" s="906"/>
      <c r="E112" s="906"/>
      <c r="F112" s="906"/>
      <c r="G112" s="906"/>
      <c r="H112" s="1707" t="str">
        <f>項目一覧!$C$52</f>
        <v/>
      </c>
      <c r="I112" s="1707"/>
      <c r="J112" s="1707"/>
      <c r="K112" s="1707"/>
      <c r="L112" s="1707"/>
      <c r="M112" s="1707"/>
      <c r="N112" s="1707"/>
      <c r="O112" s="1707"/>
      <c r="P112" s="1707"/>
      <c r="Q112" s="1707"/>
      <c r="R112" s="1707"/>
      <c r="S112" s="1707"/>
      <c r="T112" s="1707"/>
      <c r="U112" s="1707"/>
      <c r="V112" s="1707"/>
      <c r="W112" s="1707"/>
      <c r="X112" s="1707"/>
      <c r="Y112" s="1707"/>
      <c r="Z112" s="1707"/>
      <c r="AA112" s="1707"/>
      <c r="AB112" s="1707"/>
      <c r="AC112" s="1707"/>
    </row>
    <row r="113" spans="1:29" ht="17.25" customHeight="1">
      <c r="A113" s="945"/>
      <c r="B113" s="906" t="s">
        <v>404</v>
      </c>
      <c r="C113" s="906"/>
      <c r="D113" s="906"/>
      <c r="E113" s="906"/>
      <c r="F113" s="906"/>
      <c r="G113" s="906"/>
      <c r="H113" s="938" t="str">
        <f>項目一覧!$C$53</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8" customHeight="1">
      <c r="A114" s="945"/>
      <c r="B114" s="954" t="s">
        <v>632</v>
      </c>
      <c r="C114" s="906"/>
      <c r="D114" s="906"/>
      <c r="E114" s="906"/>
      <c r="F114" s="906"/>
      <c r="G114" s="906"/>
      <c r="H114" s="938"/>
      <c r="I114" s="1715" t="str">
        <f>項目一覧!$C$54</f>
        <v/>
      </c>
      <c r="J114" s="1715"/>
      <c r="K114" s="1715"/>
      <c r="L114" s="1715"/>
      <c r="M114" s="1715"/>
      <c r="N114" s="1715"/>
      <c r="O114" s="1715"/>
      <c r="P114" s="1715"/>
      <c r="Q114" s="1715"/>
      <c r="R114" s="1715"/>
      <c r="S114" s="1715"/>
      <c r="T114" s="1715"/>
      <c r="U114" s="1715"/>
      <c r="V114" s="1715"/>
      <c r="W114" s="1715"/>
      <c r="X114" s="1715"/>
      <c r="Y114" s="1715"/>
      <c r="Z114" s="1715"/>
      <c r="AA114" s="1715"/>
      <c r="AB114" s="1715"/>
      <c r="AC114" s="939"/>
    </row>
    <row r="115" spans="1:29" ht="9" customHeight="1">
      <c r="A115" s="945"/>
      <c r="B115" s="902"/>
      <c r="C115" s="906"/>
      <c r="D115" s="906"/>
      <c r="E115" s="906"/>
      <c r="F115" s="906"/>
      <c r="G115" s="906"/>
      <c r="H115" s="938"/>
      <c r="I115" s="1715"/>
      <c r="J115" s="1715"/>
      <c r="K115" s="1715"/>
      <c r="L115" s="1715"/>
      <c r="M115" s="1715"/>
      <c r="N115" s="1715"/>
      <c r="O115" s="1715"/>
      <c r="P115" s="1715"/>
      <c r="Q115" s="1715"/>
      <c r="R115" s="1715"/>
      <c r="S115" s="1715"/>
      <c r="T115" s="1715"/>
      <c r="U115" s="1715"/>
      <c r="V115" s="1715"/>
      <c r="W115" s="1715"/>
      <c r="X115" s="1715"/>
      <c r="Y115" s="1715"/>
      <c r="Z115" s="1715"/>
      <c r="AA115" s="1715"/>
      <c r="AB115" s="1715"/>
      <c r="AC115" s="939"/>
    </row>
    <row r="116" spans="1:29" ht="18" customHeight="1">
      <c r="A116" s="936"/>
      <c r="B116" s="906" t="s">
        <v>410</v>
      </c>
      <c r="C116" s="906"/>
      <c r="D116" s="906"/>
      <c r="E116" s="906"/>
      <c r="F116" s="906"/>
      <c r="G116" s="906"/>
      <c r="H116" s="938"/>
      <c r="I116" s="938"/>
      <c r="J116" s="938"/>
      <c r="K116" s="938"/>
      <c r="L116" s="938"/>
      <c r="M116" s="938"/>
      <c r="N116" s="938"/>
      <c r="O116" s="938"/>
      <c r="P116" s="938"/>
      <c r="Q116" s="938"/>
      <c r="R116" s="938"/>
      <c r="S116" s="938"/>
      <c r="T116" s="938"/>
      <c r="U116" s="938"/>
      <c r="V116" s="938"/>
      <c r="W116" s="938"/>
      <c r="X116" s="938"/>
      <c r="Y116" s="938"/>
      <c r="Z116" s="938"/>
      <c r="AA116" s="938"/>
      <c r="AB116" s="939"/>
      <c r="AC116" s="939"/>
    </row>
    <row r="117" spans="1:29" ht="18" customHeight="1">
      <c r="A117" s="945"/>
      <c r="B117" s="906" t="s">
        <v>409</v>
      </c>
      <c r="C117" s="906"/>
      <c r="D117" s="906"/>
      <c r="E117" s="906"/>
      <c r="F117" s="906"/>
      <c r="G117" s="906"/>
      <c r="H117" s="944" t="str">
        <f>IF(項目一覧!$C$252=0,"","("&amp;項目一覧!$C$252&amp;") 建築士  （"&amp;項目一覧!$C$253&amp;"）登録　第　 "&amp;項目一覧!$C$254&amp;"　号")</f>
        <v>() 建築士  （）登録　第　 　号</v>
      </c>
      <c r="I117" s="939"/>
      <c r="J117" s="938"/>
      <c r="K117" s="938"/>
      <c r="L117" s="938"/>
      <c r="M117" s="938"/>
      <c r="N117" s="938"/>
      <c r="O117" s="938"/>
      <c r="P117" s="938"/>
      <c r="Q117" s="938"/>
      <c r="R117" s="938"/>
      <c r="S117" s="938"/>
      <c r="T117" s="938"/>
      <c r="U117" s="938"/>
      <c r="V117" s="938"/>
      <c r="W117" s="938"/>
      <c r="X117" s="938"/>
      <c r="Y117" s="938"/>
      <c r="Z117" s="938"/>
      <c r="AA117" s="938"/>
      <c r="AB117" s="939"/>
      <c r="AC117" s="939"/>
    </row>
    <row r="118" spans="1:29" ht="18" customHeight="1">
      <c r="A118" s="945"/>
      <c r="B118" s="906" t="s">
        <v>408</v>
      </c>
      <c r="C118" s="906"/>
      <c r="D118" s="906"/>
      <c r="E118" s="906"/>
      <c r="F118" s="906"/>
      <c r="G118" s="906"/>
      <c r="H118" s="938" t="str">
        <f>項目一覧!$C$255</f>
        <v/>
      </c>
      <c r="I118" s="939"/>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407</v>
      </c>
      <c r="C119" s="906"/>
      <c r="D119" s="906"/>
      <c r="E119" s="906"/>
      <c r="F119" s="906"/>
      <c r="G119" s="906"/>
      <c r="H119" s="944" t="str">
        <f>IF(項目一覧!$C$256=0,"","("&amp;項目一覧!$C$256&amp;") 建築士事務所  （"&amp;項目一覧!$C$257&amp;"）知事登録　第　 "&amp;項目一覧!$C$258&amp;"　号")</f>
        <v>() 建築士事務所  （）知事登録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5.5" customHeight="1">
      <c r="A120" s="945"/>
      <c r="B120" s="906"/>
      <c r="C120" s="906"/>
      <c r="D120" s="906"/>
      <c r="E120" s="906"/>
      <c r="F120" s="906"/>
      <c r="G120" s="906"/>
      <c r="H120" s="938" t="str">
        <f>項目一覧!$C$259</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406</v>
      </c>
      <c r="C121" s="906"/>
      <c r="D121" s="906"/>
      <c r="E121" s="906"/>
      <c r="F121" s="906"/>
      <c r="G121" s="906"/>
      <c r="H121" s="938" t="str">
        <f>項目一覧!$C$260</f>
        <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t="s">
        <v>405</v>
      </c>
      <c r="C122" s="906"/>
      <c r="D122" s="906"/>
      <c r="E122" s="906"/>
      <c r="F122" s="906"/>
      <c r="G122" s="906"/>
      <c r="H122" s="1707" t="str">
        <f>項目一覧!$C$261</f>
        <v/>
      </c>
      <c r="I122" s="1707"/>
      <c r="J122" s="1707"/>
      <c r="K122" s="1707"/>
      <c r="L122" s="1707"/>
      <c r="M122" s="1707"/>
      <c r="N122" s="1707"/>
      <c r="O122" s="1707"/>
      <c r="P122" s="1707"/>
      <c r="Q122" s="1707"/>
      <c r="R122" s="1707"/>
      <c r="S122" s="1707"/>
      <c r="T122" s="1707"/>
      <c r="U122" s="1707"/>
      <c r="V122" s="1707"/>
      <c r="W122" s="1707"/>
      <c r="X122" s="1707"/>
      <c r="Y122" s="1707"/>
      <c r="Z122" s="1707"/>
      <c r="AA122" s="1707"/>
      <c r="AB122" s="1707"/>
      <c r="AC122" s="939"/>
    </row>
    <row r="123" spans="1:29" ht="18" customHeight="1">
      <c r="A123" s="945"/>
      <c r="B123" s="906" t="s">
        <v>404</v>
      </c>
      <c r="C123" s="906"/>
      <c r="D123" s="906"/>
      <c r="E123" s="906"/>
      <c r="F123" s="906"/>
      <c r="G123" s="906"/>
      <c r="H123" s="938" t="str">
        <f>項目一覧!$C$262</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54" t="s">
        <v>632</v>
      </c>
      <c r="C124" s="906"/>
      <c r="D124" s="906"/>
      <c r="E124" s="906"/>
      <c r="F124" s="906"/>
      <c r="G124" s="906"/>
      <c r="H124" s="938"/>
      <c r="I124" s="1715" t="str">
        <f>項目一覧!$C$263</f>
        <v/>
      </c>
      <c r="J124" s="1715"/>
      <c r="K124" s="1715"/>
      <c r="L124" s="1715"/>
      <c r="M124" s="1715"/>
      <c r="N124" s="1715"/>
      <c r="O124" s="1715"/>
      <c r="P124" s="1715"/>
      <c r="Q124" s="1715"/>
      <c r="R124" s="1715"/>
      <c r="S124" s="1715"/>
      <c r="T124" s="1715"/>
      <c r="U124" s="1715"/>
      <c r="V124" s="1715"/>
      <c r="W124" s="1715"/>
      <c r="X124" s="1715"/>
      <c r="Y124" s="1715"/>
      <c r="Z124" s="1715"/>
      <c r="AA124" s="1715"/>
      <c r="AB124" s="1715"/>
      <c r="AC124" s="939"/>
    </row>
    <row r="125" spans="1:29" ht="9" customHeight="1">
      <c r="A125" s="936"/>
      <c r="B125" s="906"/>
      <c r="C125" s="906"/>
      <c r="D125" s="906"/>
      <c r="E125" s="906"/>
      <c r="F125" s="906"/>
      <c r="G125" s="906"/>
      <c r="H125" s="938"/>
      <c r="I125" s="1715"/>
      <c r="J125" s="1715"/>
      <c r="K125" s="1715"/>
      <c r="L125" s="1715"/>
      <c r="M125" s="1715"/>
      <c r="N125" s="1715"/>
      <c r="O125" s="1715"/>
      <c r="P125" s="1715"/>
      <c r="Q125" s="1715"/>
      <c r="R125" s="1715"/>
      <c r="S125" s="1715"/>
      <c r="T125" s="1715"/>
      <c r="U125" s="1715"/>
      <c r="V125" s="1715"/>
      <c r="W125" s="1715"/>
      <c r="X125" s="1715"/>
      <c r="Y125" s="1715"/>
      <c r="Z125" s="1715"/>
      <c r="AA125" s="1715"/>
      <c r="AB125" s="1715"/>
      <c r="AC125" s="939"/>
    </row>
    <row r="126" spans="1:29" ht="18" customHeight="1">
      <c r="A126" s="945"/>
      <c r="B126" s="906" t="s">
        <v>409</v>
      </c>
      <c r="C126" s="906"/>
      <c r="D126" s="906"/>
      <c r="E126" s="906"/>
      <c r="F126" s="906"/>
      <c r="G126" s="906"/>
      <c r="H126" s="944" t="str">
        <f>IF(項目一覧!$C$264=0,"","("&amp;項目一覧!$C$264&amp;") 建築士  （"&amp;項目一覧!$C$265&amp;"）登録　第　 "&amp;項目一覧!$C$266&amp;"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c r="AC126" s="939"/>
    </row>
    <row r="127" spans="1:29" ht="18" customHeight="1">
      <c r="A127" s="945"/>
      <c r="B127" s="906" t="s">
        <v>408</v>
      </c>
      <c r="C127" s="906"/>
      <c r="D127" s="906"/>
      <c r="E127" s="906"/>
      <c r="F127" s="906"/>
      <c r="G127" s="906"/>
      <c r="H127" s="938" t="str">
        <f>項目一覧!$C$267</f>
        <v/>
      </c>
      <c r="I127" s="939"/>
      <c r="J127" s="938"/>
      <c r="K127" s="938"/>
      <c r="L127" s="938"/>
      <c r="M127" s="938"/>
      <c r="N127" s="938"/>
      <c r="O127" s="938"/>
      <c r="P127" s="938"/>
      <c r="Q127" s="938"/>
      <c r="R127" s="938"/>
      <c r="S127" s="938"/>
      <c r="T127" s="938"/>
      <c r="U127" s="938"/>
      <c r="V127" s="938"/>
      <c r="W127" s="938"/>
      <c r="X127" s="938"/>
      <c r="Y127" s="938"/>
      <c r="Z127" s="938"/>
      <c r="AA127" s="938"/>
      <c r="AB127" s="939"/>
      <c r="AC127" s="939"/>
    </row>
    <row r="128" spans="1:29" ht="18" customHeight="1">
      <c r="A128" s="945"/>
      <c r="B128" s="906" t="s">
        <v>407</v>
      </c>
      <c r="C128" s="906"/>
      <c r="D128" s="906"/>
      <c r="E128" s="906"/>
      <c r="F128" s="906"/>
      <c r="G128" s="906"/>
      <c r="H128" s="944" t="str">
        <f>IF(項目一覧!$C$268=0,"","("&amp;項目一覧!$C$268&amp;") 建築士事務所  （"&amp;項目一覧!$C$269&amp;"）知事登録　第　 "&amp;項目一覧!$C$270&amp;"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3.5" customHeight="1">
      <c r="A129" s="945"/>
      <c r="B129" s="906"/>
      <c r="C129" s="906"/>
      <c r="D129" s="906"/>
      <c r="E129" s="906"/>
      <c r="F129" s="906"/>
      <c r="G129" s="906"/>
      <c r="H129" s="938" t="str">
        <f>項目一覧!$C$271</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406</v>
      </c>
      <c r="C130" s="906"/>
      <c r="D130" s="906"/>
      <c r="E130" s="906"/>
      <c r="F130" s="906"/>
      <c r="G130" s="906"/>
      <c r="H130" s="938" t="str">
        <f>項目一覧!$C$272</f>
        <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t="s">
        <v>405</v>
      </c>
      <c r="C131" s="906"/>
      <c r="D131" s="906"/>
      <c r="E131" s="906"/>
      <c r="F131" s="906"/>
      <c r="G131" s="906"/>
      <c r="H131" s="1707" t="str">
        <f>項目一覧!$C$273</f>
        <v/>
      </c>
      <c r="I131" s="1707"/>
      <c r="J131" s="1707"/>
      <c r="K131" s="1707"/>
      <c r="L131" s="1707"/>
      <c r="M131" s="1707"/>
      <c r="N131" s="1707"/>
      <c r="O131" s="1707"/>
      <c r="P131" s="1707"/>
      <c r="Q131" s="1707"/>
      <c r="R131" s="1707"/>
      <c r="S131" s="1707"/>
      <c r="T131" s="1707"/>
      <c r="U131" s="1707"/>
      <c r="V131" s="1707"/>
      <c r="W131" s="1707"/>
      <c r="X131" s="1707"/>
      <c r="Y131" s="1707"/>
      <c r="Z131" s="1707"/>
      <c r="AA131" s="1707"/>
      <c r="AB131" s="1707"/>
      <c r="AC131" s="939"/>
    </row>
    <row r="132" spans="1:29" ht="18" customHeight="1">
      <c r="A132" s="945"/>
      <c r="B132" s="906" t="s">
        <v>404</v>
      </c>
      <c r="C132" s="906"/>
      <c r="D132" s="906"/>
      <c r="E132" s="906"/>
      <c r="F132" s="906"/>
      <c r="G132" s="906"/>
      <c r="H132" s="938" t="str">
        <f>項目一覧!$C$274</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54" t="s">
        <v>632</v>
      </c>
      <c r="C133" s="906"/>
      <c r="D133" s="906"/>
      <c r="E133" s="906"/>
      <c r="F133" s="906"/>
      <c r="G133" s="906"/>
      <c r="H133" s="938"/>
      <c r="I133" s="1715" t="str">
        <f>項目一覧!$C$275</f>
        <v/>
      </c>
      <c r="J133" s="1715"/>
      <c r="K133" s="1715"/>
      <c r="L133" s="1715"/>
      <c r="M133" s="1715"/>
      <c r="N133" s="1715"/>
      <c r="O133" s="1715"/>
      <c r="P133" s="1715"/>
      <c r="Q133" s="1715"/>
      <c r="R133" s="1715"/>
      <c r="S133" s="1715"/>
      <c r="T133" s="1715"/>
      <c r="U133" s="1715"/>
      <c r="V133" s="1715"/>
      <c r="W133" s="1715"/>
      <c r="X133" s="1715"/>
      <c r="Y133" s="1715"/>
      <c r="Z133" s="1715"/>
      <c r="AA133" s="1715"/>
      <c r="AB133" s="1715"/>
      <c r="AC133" s="939"/>
    </row>
    <row r="134" spans="1:29" ht="9" customHeight="1">
      <c r="A134" s="936"/>
      <c r="B134" s="906"/>
      <c r="C134" s="906"/>
      <c r="D134" s="906"/>
      <c r="E134" s="906"/>
      <c r="F134" s="906"/>
      <c r="G134" s="906"/>
      <c r="H134" s="938"/>
      <c r="I134" s="1715"/>
      <c r="J134" s="1715"/>
      <c r="K134" s="1715"/>
      <c r="L134" s="1715"/>
      <c r="M134" s="1715"/>
      <c r="N134" s="1715"/>
      <c r="O134" s="1715"/>
      <c r="P134" s="1715"/>
      <c r="Q134" s="1715"/>
      <c r="R134" s="1715"/>
      <c r="S134" s="1715"/>
      <c r="T134" s="1715"/>
      <c r="U134" s="1715"/>
      <c r="V134" s="1715"/>
      <c r="W134" s="1715"/>
      <c r="X134" s="1715"/>
      <c r="Y134" s="1715"/>
      <c r="Z134" s="1715"/>
      <c r="AA134" s="1715"/>
      <c r="AB134" s="1715"/>
      <c r="AC134" s="939"/>
    </row>
    <row r="135" spans="1:29" ht="18" customHeight="1">
      <c r="A135" s="945"/>
      <c r="B135" s="906" t="s">
        <v>409</v>
      </c>
      <c r="C135" s="906"/>
      <c r="D135" s="906"/>
      <c r="E135" s="906"/>
      <c r="F135" s="906"/>
      <c r="G135" s="906"/>
      <c r="H135" s="944" t="str">
        <f>IF(項目一覧!$C$276=0,"","("&amp;項目一覧!$C$276&amp;") 建築士  （"&amp;項目一覧!$C$277&amp;"）登録　第　 "&amp;項目一覧!$C$278&amp;"　号")</f>
        <v>() 建築士  （）登録　第　 　号</v>
      </c>
      <c r="I135" s="939"/>
      <c r="J135" s="938"/>
      <c r="K135" s="938"/>
      <c r="L135" s="938"/>
      <c r="M135" s="938"/>
      <c r="N135" s="938"/>
      <c r="O135" s="938"/>
      <c r="P135" s="938"/>
      <c r="Q135" s="938"/>
      <c r="R135" s="938"/>
      <c r="S135" s="938"/>
      <c r="T135" s="938"/>
      <c r="U135" s="938"/>
      <c r="V135" s="938"/>
      <c r="W135" s="938"/>
      <c r="X135" s="938"/>
      <c r="Y135" s="938"/>
      <c r="Z135" s="938"/>
      <c r="AA135" s="938"/>
      <c r="AB135" s="939"/>
      <c r="AC135" s="939"/>
    </row>
    <row r="136" spans="1:29" ht="18" customHeight="1">
      <c r="A136" s="945"/>
      <c r="B136" s="906" t="s">
        <v>408</v>
      </c>
      <c r="C136" s="906"/>
      <c r="D136" s="906"/>
      <c r="E136" s="906"/>
      <c r="F136" s="906"/>
      <c r="G136" s="906"/>
      <c r="H136" s="938" t="str">
        <f>項目一覧!$C$279</f>
        <v/>
      </c>
      <c r="I136" s="939"/>
      <c r="J136" s="938"/>
      <c r="K136" s="938"/>
      <c r="L136" s="938"/>
      <c r="M136" s="938"/>
      <c r="N136" s="938"/>
      <c r="O136" s="938"/>
      <c r="P136" s="938"/>
      <c r="Q136" s="938"/>
      <c r="R136" s="938"/>
      <c r="S136" s="938"/>
      <c r="T136" s="938"/>
      <c r="U136" s="938"/>
      <c r="V136" s="938"/>
      <c r="W136" s="938"/>
      <c r="X136" s="938"/>
      <c r="Y136" s="938"/>
      <c r="Z136" s="938"/>
      <c r="AA136" s="938"/>
      <c r="AB136" s="939"/>
      <c r="AC136" s="939"/>
    </row>
    <row r="137" spans="1:29" ht="18" customHeight="1">
      <c r="A137" s="945"/>
      <c r="B137" s="906" t="s">
        <v>407</v>
      </c>
      <c r="C137" s="906"/>
      <c r="D137" s="906"/>
      <c r="E137" s="906"/>
      <c r="F137" s="906"/>
      <c r="G137" s="906"/>
      <c r="H137" s="944" t="str">
        <f>IF(項目一覧!$C$280=0,"","("&amp;項目一覧!$C$280&amp;") 建築士事務所  （"&amp;項目一覧!$C$281&amp;"）知事登録　第　 "&amp;項目一覧!$C$282&amp;"　号")</f>
        <v>() 建築士事務所  （）知事登録　第　 　号</v>
      </c>
      <c r="I137" s="939"/>
      <c r="J137" s="938"/>
      <c r="K137" s="938"/>
      <c r="L137" s="938"/>
      <c r="M137" s="938"/>
      <c r="N137" s="938"/>
      <c r="O137" s="938"/>
      <c r="P137" s="938"/>
      <c r="Q137" s="938"/>
      <c r="R137" s="938"/>
      <c r="S137" s="938"/>
      <c r="T137" s="938"/>
      <c r="U137" s="938"/>
      <c r="V137" s="938"/>
      <c r="W137" s="938"/>
      <c r="X137" s="938"/>
      <c r="Y137" s="938"/>
      <c r="Z137" s="938"/>
      <c r="AA137" s="938"/>
      <c r="AB137" s="939"/>
      <c r="AC137" s="939"/>
    </row>
    <row r="138" spans="1:29" ht="16" customHeight="1">
      <c r="A138" s="945"/>
      <c r="B138" s="906"/>
      <c r="C138" s="906"/>
      <c r="D138" s="906"/>
      <c r="E138" s="906"/>
      <c r="F138" s="906"/>
      <c r="G138" s="906"/>
      <c r="H138" s="938" t="str">
        <f>項目一覧!$C$283</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406</v>
      </c>
      <c r="C139" s="906"/>
      <c r="D139" s="906"/>
      <c r="E139" s="906"/>
      <c r="F139" s="906"/>
      <c r="G139" s="906"/>
      <c r="H139" s="938" t="str">
        <f>項目一覧!$C$284</f>
        <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t="s">
        <v>405</v>
      </c>
      <c r="C140" s="906"/>
      <c r="D140" s="906"/>
      <c r="E140" s="906"/>
      <c r="F140" s="906"/>
      <c r="G140" s="906"/>
      <c r="H140" s="1707" t="str">
        <f>項目一覧!$C$285</f>
        <v/>
      </c>
      <c r="I140" s="1707"/>
      <c r="J140" s="1707"/>
      <c r="K140" s="1707"/>
      <c r="L140" s="1707"/>
      <c r="M140" s="1707"/>
      <c r="N140" s="1707"/>
      <c r="O140" s="1707"/>
      <c r="P140" s="1707"/>
      <c r="Q140" s="1707"/>
      <c r="R140" s="1707"/>
      <c r="S140" s="1707"/>
      <c r="T140" s="1707"/>
      <c r="U140" s="1707"/>
      <c r="V140" s="1707"/>
      <c r="W140" s="1707"/>
      <c r="X140" s="1707"/>
      <c r="Y140" s="1707"/>
      <c r="Z140" s="1707"/>
      <c r="AA140" s="1707"/>
      <c r="AB140" s="1707"/>
      <c r="AC140" s="939"/>
    </row>
    <row r="141" spans="1:29" ht="18" customHeight="1">
      <c r="A141" s="945"/>
      <c r="B141" s="906" t="s">
        <v>404</v>
      </c>
      <c r="C141" s="906"/>
      <c r="D141" s="906"/>
      <c r="E141" s="906"/>
      <c r="F141" s="906"/>
      <c r="G141" s="906"/>
      <c r="H141" s="938" t="str">
        <f>項目一覧!$C$286</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54" t="s">
        <v>632</v>
      </c>
      <c r="C142" s="906"/>
      <c r="D142" s="906"/>
      <c r="E142" s="906"/>
      <c r="F142" s="906"/>
      <c r="G142" s="906"/>
      <c r="H142" s="938"/>
      <c r="I142" s="1715" t="str">
        <f>項目一覧!$C$287</f>
        <v/>
      </c>
      <c r="J142" s="1715"/>
      <c r="K142" s="1715"/>
      <c r="L142" s="1715"/>
      <c r="M142" s="1715"/>
      <c r="N142" s="1715"/>
      <c r="O142" s="1715"/>
      <c r="P142" s="1715"/>
      <c r="Q142" s="1715"/>
      <c r="R142" s="1715"/>
      <c r="S142" s="1715"/>
      <c r="T142" s="1715"/>
      <c r="U142" s="1715"/>
      <c r="V142" s="1715"/>
      <c r="W142" s="1715"/>
      <c r="X142" s="1715"/>
      <c r="Y142" s="1715"/>
      <c r="Z142" s="1715"/>
      <c r="AA142" s="1715"/>
      <c r="AB142" s="1715"/>
      <c r="AC142" s="939"/>
    </row>
    <row r="143" spans="1:29" ht="11.25" customHeight="1">
      <c r="A143" s="951"/>
      <c r="B143" s="935"/>
      <c r="C143" s="935"/>
      <c r="D143" s="935"/>
      <c r="E143" s="935"/>
      <c r="F143" s="935"/>
      <c r="G143" s="935"/>
      <c r="H143" s="941"/>
      <c r="I143" s="1719"/>
      <c r="J143" s="1719"/>
      <c r="K143" s="1719"/>
      <c r="L143" s="1719"/>
      <c r="M143" s="1719"/>
      <c r="N143" s="1719"/>
      <c r="O143" s="1719"/>
      <c r="P143" s="1719"/>
      <c r="Q143" s="1719"/>
      <c r="R143" s="1719"/>
      <c r="S143" s="1719"/>
      <c r="T143" s="1719"/>
      <c r="U143" s="1719"/>
      <c r="V143" s="1719"/>
      <c r="W143" s="1719"/>
      <c r="X143" s="1719"/>
      <c r="Y143" s="1719"/>
      <c r="Z143" s="1719"/>
      <c r="AA143" s="1719"/>
      <c r="AB143" s="1719"/>
      <c r="AC143" s="939"/>
    </row>
    <row r="144" spans="1:29" ht="17.25" customHeight="1">
      <c r="A144" s="959" t="s">
        <v>628</v>
      </c>
      <c r="B144" s="937" t="s">
        <v>631</v>
      </c>
      <c r="C144" s="937"/>
      <c r="D144" s="937"/>
      <c r="E144" s="937"/>
      <c r="F144" s="937"/>
      <c r="G144" s="937"/>
      <c r="H144" s="937"/>
      <c r="I144" s="916"/>
      <c r="J144" s="937"/>
      <c r="K144" s="937"/>
      <c r="L144" s="937"/>
      <c r="M144" s="937"/>
      <c r="N144" s="937"/>
      <c r="O144" s="937"/>
      <c r="P144" s="937"/>
      <c r="Q144" s="937"/>
      <c r="R144" s="937"/>
      <c r="S144" s="937"/>
      <c r="T144" s="937"/>
      <c r="U144" s="937"/>
      <c r="V144" s="937"/>
      <c r="W144" s="937"/>
      <c r="X144" s="937"/>
      <c r="Y144" s="937"/>
      <c r="Z144" s="937"/>
      <c r="AA144" s="937"/>
      <c r="AB144" s="916"/>
    </row>
    <row r="145" spans="1:29" ht="18" customHeight="1">
      <c r="A145" s="936"/>
      <c r="B145" s="906" t="s">
        <v>630</v>
      </c>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9" ht="17.25" customHeight="1">
      <c r="A146" s="945"/>
      <c r="B146" s="906" t="s">
        <v>401</v>
      </c>
      <c r="C146" s="906"/>
      <c r="D146" s="906"/>
      <c r="E146" s="906"/>
      <c r="F146" s="906"/>
      <c r="G146" s="906"/>
      <c r="H146" s="938" t="str">
        <f>項目一覧!$C$288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39"/>
    </row>
    <row r="147" spans="1:29" ht="17.25" customHeight="1">
      <c r="A147" s="945"/>
      <c r="B147" s="906" t="s">
        <v>414</v>
      </c>
      <c r="C147" s="906"/>
      <c r="D147" s="906"/>
      <c r="E147" s="906"/>
      <c r="F147" s="906"/>
      <c r="G147" s="906"/>
      <c r="H147" s="938" t="str">
        <f>項目一覧!$C$289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399</v>
      </c>
      <c r="C148" s="906"/>
      <c r="D148" s="906"/>
      <c r="E148" s="906"/>
      <c r="F148" s="906"/>
      <c r="G148" s="906"/>
      <c r="H148" s="938" t="str">
        <f>項目一覧!$C$290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398</v>
      </c>
      <c r="C149" s="906"/>
      <c r="D149" s="906"/>
      <c r="E149" s="906"/>
      <c r="F149" s="906"/>
      <c r="G149" s="906"/>
      <c r="H149" s="1707" t="str">
        <f>項目一覧!$C$291</f>
        <v/>
      </c>
      <c r="I149" s="1707"/>
      <c r="J149" s="1707"/>
      <c r="K149" s="1707"/>
      <c r="L149" s="1707"/>
      <c r="M149" s="1707"/>
      <c r="N149" s="1707"/>
      <c r="O149" s="1707"/>
      <c r="P149" s="1707"/>
      <c r="Q149" s="1707"/>
      <c r="R149" s="1707"/>
      <c r="S149" s="1707"/>
      <c r="T149" s="1707"/>
      <c r="U149" s="1707"/>
      <c r="V149" s="1707"/>
      <c r="W149" s="1707"/>
      <c r="X149" s="1707"/>
      <c r="Y149" s="1707"/>
      <c r="Z149" s="1707"/>
      <c r="AA149" s="1707"/>
      <c r="AB149" s="1707"/>
      <c r="AC149" s="1707"/>
    </row>
    <row r="150" spans="1:29" ht="17.25" customHeight="1">
      <c r="A150" s="945"/>
      <c r="B150" s="906" t="s">
        <v>397</v>
      </c>
      <c r="C150" s="906"/>
      <c r="D150" s="906"/>
      <c r="E150" s="906"/>
      <c r="F150" s="906"/>
      <c r="G150" s="906"/>
      <c r="H150" s="938" t="str">
        <f>項目一覧!$C$292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413</v>
      </c>
      <c r="C151" s="906"/>
      <c r="D151" s="906"/>
      <c r="E151" s="906"/>
      <c r="F151" s="906"/>
      <c r="G151" s="906"/>
      <c r="H151" s="938" t="str">
        <f>項目一覧!$C$293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39"/>
    </row>
    <row r="152" spans="1:29" ht="18" customHeight="1">
      <c r="A152" s="945"/>
      <c r="B152" s="902" t="s">
        <v>412</v>
      </c>
      <c r="C152" s="906"/>
      <c r="D152" s="906"/>
      <c r="E152" s="906"/>
      <c r="F152" s="906"/>
      <c r="G152" s="906"/>
      <c r="H152" s="938"/>
      <c r="I152" s="1715" t="str">
        <f>項目一覧!$C$294</f>
        <v/>
      </c>
      <c r="J152" s="1715"/>
      <c r="K152" s="1715"/>
      <c r="L152" s="1715"/>
      <c r="M152" s="1715"/>
      <c r="N152" s="1715"/>
      <c r="O152" s="1715"/>
      <c r="P152" s="1715"/>
      <c r="Q152" s="1715"/>
      <c r="R152" s="1715"/>
      <c r="S152" s="1715"/>
      <c r="T152" s="1715"/>
      <c r="U152" s="1715"/>
      <c r="V152" s="1715"/>
      <c r="W152" s="1715"/>
      <c r="X152" s="1715"/>
      <c r="Y152" s="1715"/>
      <c r="Z152" s="1715"/>
      <c r="AA152" s="1715"/>
      <c r="AB152" s="1715"/>
      <c r="AC152" s="1715"/>
    </row>
    <row r="153" spans="1:29" ht="11.25" customHeight="1">
      <c r="A153" s="945"/>
      <c r="B153" s="906"/>
      <c r="C153" s="906"/>
      <c r="D153" s="906"/>
      <c r="E153" s="906"/>
      <c r="F153" s="906"/>
      <c r="G153" s="906"/>
      <c r="H153" s="938"/>
      <c r="I153" s="1715"/>
      <c r="J153" s="1715"/>
      <c r="K153" s="1715"/>
      <c r="L153" s="1715"/>
      <c r="M153" s="1715"/>
      <c r="N153" s="1715"/>
      <c r="O153" s="1715"/>
      <c r="P153" s="1715"/>
      <c r="Q153" s="1715"/>
      <c r="R153" s="1715"/>
      <c r="S153" s="1715"/>
      <c r="T153" s="1715"/>
      <c r="U153" s="1715"/>
      <c r="V153" s="1715"/>
      <c r="W153" s="1715"/>
      <c r="X153" s="1715"/>
      <c r="Y153" s="1715"/>
      <c r="Z153" s="1715"/>
      <c r="AA153" s="1715"/>
      <c r="AB153" s="1715"/>
      <c r="AC153" s="1715"/>
    </row>
    <row r="154" spans="1:29" ht="18" customHeight="1">
      <c r="A154" s="936"/>
      <c r="B154" s="906" t="s">
        <v>629</v>
      </c>
      <c r="C154" s="906"/>
      <c r="D154" s="906"/>
      <c r="E154" s="906"/>
      <c r="F154" s="906"/>
      <c r="G154" s="906"/>
      <c r="H154" s="938"/>
      <c r="I154" s="938"/>
      <c r="J154" s="938"/>
      <c r="K154" s="938"/>
      <c r="L154" s="938"/>
      <c r="M154" s="938"/>
      <c r="N154" s="938"/>
      <c r="O154" s="938"/>
      <c r="P154" s="938"/>
      <c r="Q154" s="938"/>
      <c r="R154" s="938"/>
      <c r="S154" s="938"/>
      <c r="T154" s="938"/>
      <c r="U154" s="938"/>
      <c r="V154" s="938"/>
      <c r="W154" s="938"/>
      <c r="X154" s="938"/>
      <c r="Y154" s="938"/>
      <c r="Z154" s="938"/>
      <c r="AA154" s="938"/>
      <c r="AB154" s="939"/>
      <c r="AC154" s="939"/>
    </row>
    <row r="155" spans="1:29" ht="18" customHeight="1">
      <c r="A155" s="945"/>
      <c r="B155" s="906" t="s">
        <v>401</v>
      </c>
      <c r="C155" s="906"/>
      <c r="D155" s="906"/>
      <c r="E155" s="906"/>
      <c r="F155" s="906"/>
      <c r="G155" s="906"/>
      <c r="H155" s="938" t="str">
        <f>項目一覧!$C$295</f>
        <v/>
      </c>
      <c r="I155" s="939"/>
      <c r="J155" s="938"/>
      <c r="K155" s="938"/>
      <c r="L155" s="938"/>
      <c r="M155" s="938"/>
      <c r="N155" s="938"/>
      <c r="O155" s="938"/>
      <c r="P155" s="938"/>
      <c r="Q155" s="938"/>
      <c r="R155" s="938"/>
      <c r="S155" s="938"/>
      <c r="T155" s="938"/>
      <c r="U155" s="938"/>
      <c r="V155" s="938"/>
      <c r="W155" s="938"/>
      <c r="X155" s="938"/>
      <c r="Y155" s="938"/>
      <c r="Z155" s="938"/>
      <c r="AA155" s="938"/>
      <c r="AB155" s="939"/>
      <c r="AC155" s="939"/>
    </row>
    <row r="156" spans="1:29" ht="18" customHeight="1">
      <c r="A156" s="945"/>
      <c r="B156" s="906" t="s">
        <v>414</v>
      </c>
      <c r="C156" s="906"/>
      <c r="D156" s="906"/>
      <c r="E156" s="906"/>
      <c r="F156" s="906"/>
      <c r="G156" s="906"/>
      <c r="H156" s="938" t="str">
        <f>項目一覧!$C$296</f>
        <v/>
      </c>
      <c r="I156" s="939"/>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399</v>
      </c>
      <c r="C157" s="906"/>
      <c r="D157" s="906"/>
      <c r="E157" s="906"/>
      <c r="F157" s="906"/>
      <c r="G157" s="906"/>
      <c r="H157" s="938" t="str">
        <f>項目一覧!$C$297</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398</v>
      </c>
      <c r="C158" s="906"/>
      <c r="D158" s="906"/>
      <c r="E158" s="906"/>
      <c r="F158" s="906"/>
      <c r="G158" s="906"/>
      <c r="H158" s="1707" t="str">
        <f>項目一覧!$C$298</f>
        <v/>
      </c>
      <c r="I158" s="1707"/>
      <c r="J158" s="1707"/>
      <c r="K158" s="1707"/>
      <c r="L158" s="1707"/>
      <c r="M158" s="1707"/>
      <c r="N158" s="1707"/>
      <c r="O158" s="1707"/>
      <c r="P158" s="1707"/>
      <c r="Q158" s="1707"/>
      <c r="R158" s="1707"/>
      <c r="S158" s="1707"/>
      <c r="T158" s="1707"/>
      <c r="U158" s="1707"/>
      <c r="V158" s="1707"/>
      <c r="W158" s="1707"/>
      <c r="X158" s="1707"/>
      <c r="Y158" s="1707"/>
      <c r="Z158" s="1707"/>
      <c r="AA158" s="1707"/>
      <c r="AB158" s="1707"/>
      <c r="AC158" s="939"/>
    </row>
    <row r="159" spans="1:29" ht="18" customHeight="1">
      <c r="A159" s="945"/>
      <c r="B159" s="906" t="s">
        <v>397</v>
      </c>
      <c r="C159" s="906"/>
      <c r="D159" s="906"/>
      <c r="E159" s="906"/>
      <c r="F159" s="906"/>
      <c r="G159" s="906"/>
      <c r="H159" s="938" t="str">
        <f>項目一覧!$C$299</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7.25" customHeight="1">
      <c r="A160" s="945"/>
      <c r="B160" s="906" t="s">
        <v>413</v>
      </c>
      <c r="C160" s="906"/>
      <c r="D160" s="906"/>
      <c r="E160" s="906"/>
      <c r="F160" s="906"/>
      <c r="G160" s="906"/>
      <c r="H160" s="938" t="str">
        <f>項目一覧!$C$300</f>
        <v/>
      </c>
      <c r="I160" s="939"/>
      <c r="J160" s="938"/>
      <c r="K160" s="938"/>
      <c r="L160" s="938"/>
      <c r="M160" s="938"/>
      <c r="N160" s="938"/>
      <c r="O160" s="938"/>
      <c r="P160" s="938"/>
      <c r="Q160" s="938"/>
      <c r="R160" s="938"/>
      <c r="S160" s="938"/>
      <c r="T160" s="938"/>
      <c r="U160" s="938"/>
      <c r="V160" s="938"/>
      <c r="W160" s="938"/>
      <c r="X160" s="938"/>
      <c r="Y160" s="938"/>
      <c r="Z160" s="938"/>
      <c r="AA160" s="938"/>
      <c r="AB160" s="939"/>
      <c r="AC160" s="939"/>
    </row>
    <row r="161" spans="1:29" ht="18" customHeight="1">
      <c r="A161" s="945"/>
      <c r="B161" s="902" t="s">
        <v>412</v>
      </c>
      <c r="C161" s="906"/>
      <c r="D161" s="906"/>
      <c r="E161" s="906"/>
      <c r="F161" s="906"/>
      <c r="G161" s="906"/>
      <c r="H161" s="938"/>
      <c r="I161" s="1715" t="str">
        <f>項目一覧!$C$301</f>
        <v/>
      </c>
      <c r="J161" s="1715"/>
      <c r="K161" s="1715"/>
      <c r="L161" s="1715"/>
      <c r="M161" s="1715"/>
      <c r="N161" s="1715"/>
      <c r="O161" s="1715"/>
      <c r="P161" s="1715"/>
      <c r="Q161" s="1715"/>
      <c r="R161" s="1715"/>
      <c r="S161" s="1715"/>
      <c r="T161" s="1715"/>
      <c r="U161" s="1715"/>
      <c r="V161" s="1715"/>
      <c r="W161" s="1715"/>
      <c r="X161" s="1715"/>
      <c r="Y161" s="1715"/>
      <c r="Z161" s="1715"/>
      <c r="AA161" s="1715"/>
      <c r="AB161" s="1715"/>
      <c r="AC161" s="1715"/>
    </row>
    <row r="162" spans="1:29" ht="18" customHeight="1">
      <c r="A162" s="936"/>
      <c r="B162" s="906"/>
      <c r="C162" s="906"/>
      <c r="D162" s="906"/>
      <c r="E162" s="906"/>
      <c r="F162" s="906"/>
      <c r="G162" s="906"/>
      <c r="H162" s="938"/>
      <c r="I162" s="1715"/>
      <c r="J162" s="1715"/>
      <c r="K162" s="1715"/>
      <c r="L162" s="1715"/>
      <c r="M162" s="1715"/>
      <c r="N162" s="1715"/>
      <c r="O162" s="1715"/>
      <c r="P162" s="1715"/>
      <c r="Q162" s="1715"/>
      <c r="R162" s="1715"/>
      <c r="S162" s="1715"/>
      <c r="T162" s="1715"/>
      <c r="U162" s="1715"/>
      <c r="V162" s="1715"/>
      <c r="W162" s="1715"/>
      <c r="X162" s="1715"/>
      <c r="Y162" s="1715"/>
      <c r="Z162" s="1715"/>
      <c r="AA162" s="1715"/>
      <c r="AB162" s="1715"/>
      <c r="AC162" s="1715"/>
    </row>
    <row r="163" spans="1:29" ht="18" customHeight="1">
      <c r="A163" s="945"/>
      <c r="B163" s="906" t="s">
        <v>401</v>
      </c>
      <c r="C163" s="906"/>
      <c r="D163" s="906"/>
      <c r="E163" s="906"/>
      <c r="F163" s="906"/>
      <c r="G163" s="906"/>
      <c r="H163" s="938" t="str">
        <f>項目一覧!$C$302</f>
        <v/>
      </c>
      <c r="I163" s="939"/>
      <c r="J163" s="938"/>
      <c r="K163" s="938"/>
      <c r="L163" s="938"/>
      <c r="M163" s="938"/>
      <c r="N163" s="938"/>
      <c r="O163" s="938"/>
      <c r="P163" s="938"/>
      <c r="Q163" s="938"/>
      <c r="R163" s="938"/>
      <c r="S163" s="938"/>
      <c r="T163" s="938"/>
      <c r="U163" s="938"/>
      <c r="V163" s="938"/>
      <c r="W163" s="938"/>
      <c r="X163" s="938"/>
      <c r="Y163" s="938"/>
      <c r="Z163" s="938"/>
      <c r="AA163" s="938"/>
      <c r="AB163" s="939"/>
      <c r="AC163" s="939"/>
    </row>
    <row r="164" spans="1:29" ht="18" customHeight="1">
      <c r="A164" s="945"/>
      <c r="B164" s="906" t="s">
        <v>414</v>
      </c>
      <c r="C164" s="906"/>
      <c r="D164" s="906"/>
      <c r="E164" s="906"/>
      <c r="F164" s="906"/>
      <c r="G164" s="906"/>
      <c r="H164" s="938" t="str">
        <f>項目一覧!$C$303</f>
        <v/>
      </c>
      <c r="I164" s="939"/>
      <c r="J164" s="938"/>
      <c r="K164" s="938"/>
      <c r="L164" s="938"/>
      <c r="M164" s="938"/>
      <c r="N164" s="938"/>
      <c r="O164" s="938"/>
      <c r="P164" s="938"/>
      <c r="Q164" s="938"/>
      <c r="R164" s="938"/>
      <c r="S164" s="938"/>
      <c r="T164" s="938"/>
      <c r="U164" s="938"/>
      <c r="V164" s="938"/>
      <c r="W164" s="938"/>
      <c r="X164" s="938"/>
      <c r="Y164" s="938"/>
      <c r="Z164" s="938"/>
      <c r="AA164" s="938"/>
      <c r="AB164" s="939"/>
      <c r="AC164" s="939"/>
    </row>
    <row r="165" spans="1:29" ht="18" customHeight="1">
      <c r="A165" s="945"/>
      <c r="B165" s="906" t="s">
        <v>399</v>
      </c>
      <c r="C165" s="906"/>
      <c r="D165" s="906"/>
      <c r="E165" s="906"/>
      <c r="F165" s="906"/>
      <c r="G165" s="906"/>
      <c r="H165" s="938" t="str">
        <f>項目一覧!$C$304</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398</v>
      </c>
      <c r="C166" s="906"/>
      <c r="D166" s="906"/>
      <c r="E166" s="906"/>
      <c r="F166" s="906"/>
      <c r="G166" s="906"/>
      <c r="H166" s="1707" t="str">
        <f>項目一覧!$C$305</f>
        <v/>
      </c>
      <c r="I166" s="1707"/>
      <c r="J166" s="1707"/>
      <c r="K166" s="1707"/>
      <c r="L166" s="1707"/>
      <c r="M166" s="1707"/>
      <c r="N166" s="1707"/>
      <c r="O166" s="1707"/>
      <c r="P166" s="1707"/>
      <c r="Q166" s="1707"/>
      <c r="R166" s="1707"/>
      <c r="S166" s="1707"/>
      <c r="T166" s="1707"/>
      <c r="U166" s="1707"/>
      <c r="V166" s="1707"/>
      <c r="W166" s="1707"/>
      <c r="X166" s="1707"/>
      <c r="Y166" s="1707"/>
      <c r="Z166" s="1707"/>
      <c r="AA166" s="1707"/>
      <c r="AB166" s="1707"/>
      <c r="AC166" s="939"/>
    </row>
    <row r="167" spans="1:29" ht="18" customHeight="1">
      <c r="A167" s="945"/>
      <c r="B167" s="906" t="s">
        <v>397</v>
      </c>
      <c r="C167" s="906"/>
      <c r="D167" s="906"/>
      <c r="E167" s="906"/>
      <c r="F167" s="906"/>
      <c r="G167" s="906"/>
      <c r="H167" s="938" t="str">
        <f>項目一覧!$C$306</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7.25" customHeight="1">
      <c r="A168" s="945"/>
      <c r="B168" s="906" t="s">
        <v>413</v>
      </c>
      <c r="C168" s="906"/>
      <c r="D168" s="906"/>
      <c r="E168" s="906"/>
      <c r="F168" s="906"/>
      <c r="G168" s="906"/>
      <c r="H168" s="938" t="str">
        <f>項目一覧!$C$307</f>
        <v/>
      </c>
      <c r="I168" s="939"/>
      <c r="J168" s="938"/>
      <c r="K168" s="938"/>
      <c r="L168" s="938"/>
      <c r="M168" s="938"/>
      <c r="N168" s="938"/>
      <c r="O168" s="938"/>
      <c r="P168" s="938"/>
      <c r="Q168" s="938"/>
      <c r="R168" s="938"/>
      <c r="S168" s="938"/>
      <c r="T168" s="938"/>
      <c r="U168" s="938"/>
      <c r="V168" s="938"/>
      <c r="W168" s="938"/>
      <c r="X168" s="938"/>
      <c r="Y168" s="938"/>
      <c r="Z168" s="938"/>
      <c r="AA168" s="938"/>
      <c r="AB168" s="939"/>
      <c r="AC168" s="939"/>
    </row>
    <row r="169" spans="1:29" ht="18" customHeight="1">
      <c r="A169" s="945"/>
      <c r="B169" s="902" t="s">
        <v>412</v>
      </c>
      <c r="C169" s="906"/>
      <c r="D169" s="906"/>
      <c r="E169" s="906"/>
      <c r="F169" s="906"/>
      <c r="G169" s="906"/>
      <c r="H169" s="938"/>
      <c r="I169" s="1715" t="str">
        <f>項目一覧!$C$308</f>
        <v/>
      </c>
      <c r="J169" s="1715"/>
      <c r="K169" s="1715"/>
      <c r="L169" s="1715"/>
      <c r="M169" s="1715"/>
      <c r="N169" s="1715"/>
      <c r="O169" s="1715"/>
      <c r="P169" s="1715"/>
      <c r="Q169" s="1715"/>
      <c r="R169" s="1715"/>
      <c r="S169" s="1715"/>
      <c r="T169" s="1715"/>
      <c r="U169" s="1715"/>
      <c r="V169" s="1715"/>
      <c r="W169" s="1715"/>
      <c r="X169" s="1715"/>
      <c r="Y169" s="1715"/>
      <c r="Z169" s="1715"/>
      <c r="AA169" s="1715"/>
      <c r="AB169" s="1715"/>
      <c r="AC169" s="1715"/>
    </row>
    <row r="170" spans="1:29" ht="18" customHeight="1">
      <c r="A170" s="936"/>
      <c r="B170" s="906"/>
      <c r="C170" s="906"/>
      <c r="D170" s="906"/>
      <c r="E170" s="906"/>
      <c r="F170" s="906"/>
      <c r="G170" s="906"/>
      <c r="H170" s="938"/>
      <c r="I170" s="1715"/>
      <c r="J170" s="1715"/>
      <c r="K170" s="1715"/>
      <c r="L170" s="1715"/>
      <c r="M170" s="1715"/>
      <c r="N170" s="1715"/>
      <c r="O170" s="1715"/>
      <c r="P170" s="1715"/>
      <c r="Q170" s="1715"/>
      <c r="R170" s="1715"/>
      <c r="S170" s="1715"/>
      <c r="T170" s="1715"/>
      <c r="U170" s="1715"/>
      <c r="V170" s="1715"/>
      <c r="W170" s="1715"/>
      <c r="X170" s="1715"/>
      <c r="Y170" s="1715"/>
      <c r="Z170" s="1715"/>
      <c r="AA170" s="1715"/>
      <c r="AB170" s="1715"/>
      <c r="AC170" s="1715"/>
    </row>
    <row r="171" spans="1:29" ht="18" customHeight="1">
      <c r="A171" s="945"/>
      <c r="B171" s="906" t="s">
        <v>401</v>
      </c>
      <c r="C171" s="906"/>
      <c r="D171" s="906"/>
      <c r="E171" s="906"/>
      <c r="F171" s="906"/>
      <c r="G171" s="906"/>
      <c r="H171" s="938" t="str">
        <f>項目一覧!$C$309</f>
        <v/>
      </c>
      <c r="I171" s="939"/>
      <c r="J171" s="938"/>
      <c r="K171" s="938"/>
      <c r="L171" s="938"/>
      <c r="M171" s="938"/>
      <c r="N171" s="938"/>
      <c r="O171" s="938"/>
      <c r="P171" s="938"/>
      <c r="Q171" s="938"/>
      <c r="R171" s="938"/>
      <c r="S171" s="938"/>
      <c r="T171" s="938"/>
      <c r="U171" s="938"/>
      <c r="V171" s="938"/>
      <c r="W171" s="938"/>
      <c r="X171" s="938"/>
      <c r="Y171" s="938"/>
      <c r="Z171" s="938"/>
      <c r="AA171" s="938"/>
      <c r="AB171" s="939"/>
      <c r="AC171" s="939"/>
    </row>
    <row r="172" spans="1:29" ht="18" customHeight="1">
      <c r="A172" s="945"/>
      <c r="B172" s="906" t="s">
        <v>414</v>
      </c>
      <c r="C172" s="906"/>
      <c r="D172" s="906"/>
      <c r="E172" s="906"/>
      <c r="F172" s="906"/>
      <c r="G172" s="906"/>
      <c r="H172" s="938" t="str">
        <f>項目一覧!$C$310</f>
        <v/>
      </c>
      <c r="I172" s="939"/>
      <c r="J172" s="938"/>
      <c r="K172" s="938"/>
      <c r="L172" s="938"/>
      <c r="M172" s="938"/>
      <c r="N172" s="938"/>
      <c r="O172" s="938"/>
      <c r="P172" s="938"/>
      <c r="Q172" s="938"/>
      <c r="R172" s="938"/>
      <c r="S172" s="938"/>
      <c r="T172" s="938"/>
      <c r="U172" s="938"/>
      <c r="V172" s="938"/>
      <c r="W172" s="938"/>
      <c r="X172" s="938"/>
      <c r="Y172" s="938"/>
      <c r="Z172" s="938"/>
      <c r="AA172" s="938"/>
      <c r="AB172" s="939"/>
      <c r="AC172" s="939"/>
    </row>
    <row r="173" spans="1:29" ht="18" customHeight="1">
      <c r="A173" s="945"/>
      <c r="B173" s="906" t="s">
        <v>399</v>
      </c>
      <c r="C173" s="906"/>
      <c r="D173" s="906"/>
      <c r="E173" s="906"/>
      <c r="F173" s="906"/>
      <c r="G173" s="906"/>
      <c r="H173" s="938" t="str">
        <f>項目一覧!$C$311</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398</v>
      </c>
      <c r="C174" s="906"/>
      <c r="D174" s="906"/>
      <c r="E174" s="906"/>
      <c r="F174" s="906"/>
      <c r="G174" s="906"/>
      <c r="H174" s="1707" t="str">
        <f>項目一覧!$C$312</f>
        <v/>
      </c>
      <c r="I174" s="1707"/>
      <c r="J174" s="1707"/>
      <c r="K174" s="1707"/>
      <c r="L174" s="1707"/>
      <c r="M174" s="1707"/>
      <c r="N174" s="1707"/>
      <c r="O174" s="1707"/>
      <c r="P174" s="1707"/>
      <c r="Q174" s="1707"/>
      <c r="R174" s="1707"/>
      <c r="S174" s="1707"/>
      <c r="T174" s="1707"/>
      <c r="U174" s="1707"/>
      <c r="V174" s="1707"/>
      <c r="W174" s="1707"/>
      <c r="X174" s="1707"/>
      <c r="Y174" s="1707"/>
      <c r="Z174" s="1707"/>
      <c r="AA174" s="1707"/>
      <c r="AB174" s="1707"/>
      <c r="AC174" s="939"/>
    </row>
    <row r="175" spans="1:29" ht="18" customHeight="1">
      <c r="A175" s="945"/>
      <c r="B175" s="906" t="s">
        <v>397</v>
      </c>
      <c r="C175" s="906"/>
      <c r="D175" s="906"/>
      <c r="E175" s="906"/>
      <c r="F175" s="906"/>
      <c r="G175" s="906"/>
      <c r="H175" s="938" t="str">
        <f>項目一覧!$C$313</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7.25" customHeight="1">
      <c r="A176" s="945"/>
      <c r="B176" s="906" t="s">
        <v>413</v>
      </c>
      <c r="C176" s="906"/>
      <c r="D176" s="906"/>
      <c r="E176" s="906"/>
      <c r="F176" s="906"/>
      <c r="G176" s="906"/>
      <c r="H176" s="938" t="str">
        <f>項目一覧!$C$314</f>
        <v/>
      </c>
      <c r="I176" s="939"/>
      <c r="J176" s="938"/>
      <c r="K176" s="938"/>
      <c r="L176" s="938"/>
      <c r="M176" s="938"/>
      <c r="N176" s="938"/>
      <c r="O176" s="938"/>
      <c r="P176" s="938"/>
      <c r="Q176" s="938"/>
      <c r="R176" s="938"/>
      <c r="S176" s="938"/>
      <c r="T176" s="938"/>
      <c r="U176" s="938"/>
      <c r="V176" s="938"/>
      <c r="W176" s="938"/>
      <c r="X176" s="938"/>
      <c r="Y176" s="938"/>
      <c r="Z176" s="938"/>
      <c r="AA176" s="938"/>
      <c r="AB176" s="939"/>
      <c r="AC176" s="939"/>
    </row>
    <row r="177" spans="1:79" ht="18" customHeight="1">
      <c r="A177" s="945"/>
      <c r="B177" s="902" t="s">
        <v>412</v>
      </c>
      <c r="C177" s="906"/>
      <c r="D177" s="906"/>
      <c r="E177" s="906"/>
      <c r="F177" s="906"/>
      <c r="G177" s="906"/>
      <c r="H177" s="938"/>
      <c r="I177" s="1715" t="str">
        <f>項目一覧!$C$315</f>
        <v/>
      </c>
      <c r="J177" s="1715"/>
      <c r="K177" s="1715"/>
      <c r="L177" s="1715"/>
      <c r="M177" s="1715"/>
      <c r="N177" s="1715"/>
      <c r="O177" s="1715"/>
      <c r="P177" s="1715"/>
      <c r="Q177" s="1715"/>
      <c r="R177" s="1715"/>
      <c r="S177" s="1715"/>
      <c r="T177" s="1715"/>
      <c r="U177" s="1715"/>
      <c r="V177" s="1715"/>
      <c r="W177" s="1715"/>
      <c r="X177" s="1715"/>
      <c r="Y177" s="1715"/>
      <c r="Z177" s="1715"/>
      <c r="AA177" s="1715"/>
      <c r="AB177" s="1715"/>
      <c r="AC177" s="1715"/>
    </row>
    <row r="178" spans="1:79" ht="11.25" customHeight="1">
      <c r="A178" s="945"/>
      <c r="B178" s="906"/>
      <c r="C178" s="906"/>
      <c r="D178" s="906"/>
      <c r="E178" s="906"/>
      <c r="F178" s="906"/>
      <c r="G178" s="906"/>
      <c r="H178" s="938"/>
      <c r="I178" s="1719"/>
      <c r="J178" s="1719"/>
      <c r="K178" s="1719"/>
      <c r="L178" s="1719"/>
      <c r="M178" s="1719"/>
      <c r="N178" s="1719"/>
      <c r="O178" s="1719"/>
      <c r="P178" s="1719"/>
      <c r="Q178" s="1719"/>
      <c r="R178" s="1719"/>
      <c r="S178" s="1719"/>
      <c r="T178" s="1719"/>
      <c r="U178" s="1719"/>
      <c r="V178" s="1719"/>
      <c r="W178" s="1719"/>
      <c r="X178" s="1719"/>
      <c r="Y178" s="1719"/>
      <c r="Z178" s="1719"/>
      <c r="AA178" s="1719"/>
      <c r="AB178" s="1719"/>
      <c r="AC178" s="1719"/>
    </row>
    <row r="179" spans="1:79" ht="17.25" customHeight="1">
      <c r="A179" s="959" t="s">
        <v>628</v>
      </c>
      <c r="B179" s="937" t="s">
        <v>402</v>
      </c>
      <c r="C179" s="937"/>
      <c r="D179" s="937"/>
      <c r="E179" s="937"/>
      <c r="F179" s="937"/>
      <c r="G179" s="937"/>
      <c r="H179" s="937"/>
      <c r="J179" s="906"/>
      <c r="K179" s="906"/>
      <c r="L179" s="906"/>
      <c r="M179" s="906"/>
      <c r="N179" s="906"/>
      <c r="O179" s="906"/>
      <c r="P179" s="906"/>
      <c r="Q179" s="906"/>
      <c r="R179" s="906"/>
      <c r="S179" s="906"/>
      <c r="T179" s="906"/>
      <c r="U179" s="906"/>
      <c r="V179" s="906"/>
      <c r="W179" s="906"/>
      <c r="X179" s="906"/>
      <c r="Y179" s="906"/>
      <c r="Z179" s="906"/>
      <c r="AA179" s="906"/>
    </row>
    <row r="180" spans="1:79" ht="17.25" customHeight="1">
      <c r="A180" s="945"/>
      <c r="B180" s="906" t="s">
        <v>401</v>
      </c>
      <c r="C180" s="906"/>
      <c r="D180" s="906"/>
      <c r="E180" s="906"/>
      <c r="F180" s="938"/>
      <c r="G180" s="938"/>
      <c r="H180" s="938" t="str">
        <f>項目一覧!$C$55</f>
        <v/>
      </c>
      <c r="I180" s="939"/>
      <c r="J180" s="938"/>
      <c r="K180" s="938"/>
      <c r="L180" s="938"/>
      <c r="M180" s="938"/>
      <c r="N180" s="938"/>
      <c r="O180" s="938"/>
      <c r="P180" s="938"/>
      <c r="Q180" s="938"/>
      <c r="R180" s="938"/>
      <c r="S180" s="938"/>
      <c r="T180" s="938"/>
      <c r="U180" s="938"/>
      <c r="V180" s="938"/>
      <c r="W180" s="938"/>
      <c r="X180" s="938"/>
      <c r="Y180" s="938"/>
      <c r="Z180" s="938"/>
      <c r="AA180" s="938"/>
      <c r="AB180" s="939"/>
      <c r="AC180" s="939"/>
    </row>
    <row r="181" spans="1:79" ht="17.25" customHeight="1">
      <c r="A181" s="945"/>
      <c r="B181" s="906" t="s">
        <v>400</v>
      </c>
      <c r="C181" s="906"/>
      <c r="D181" s="906"/>
      <c r="E181" s="906"/>
      <c r="F181" s="938"/>
      <c r="G181" s="938"/>
      <c r="H181" s="946" t="str">
        <f>IF(項目一覧!$C$56=0,"","建設業の許可   ("&amp;項目一覧!$C$56&amp;")  第  （"&amp;項目一覧!$C$57&amp;"）　　 "&amp;項目一覧!C58&amp;"　号")</f>
        <v>建設業の許可   ()  第  （）　　 　号</v>
      </c>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79" ht="17.25" customHeight="1">
      <c r="A182" s="945"/>
      <c r="B182" s="906"/>
      <c r="C182" s="906"/>
      <c r="D182" s="906"/>
      <c r="E182" s="906"/>
      <c r="F182" s="938"/>
      <c r="G182" s="938"/>
      <c r="H182" s="938" t="str">
        <f>項目一覧!$C$59</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79" ht="17.25" customHeight="1">
      <c r="A183" s="945"/>
      <c r="B183" s="906" t="s">
        <v>399</v>
      </c>
      <c r="C183" s="906"/>
      <c r="D183" s="906"/>
      <c r="E183" s="906"/>
      <c r="F183" s="938"/>
      <c r="G183" s="938"/>
      <c r="H183" s="938" t="str">
        <f>項目一覧!$C$60</f>
        <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79" ht="17.25" customHeight="1">
      <c r="A184" s="945"/>
      <c r="B184" s="906" t="s">
        <v>398</v>
      </c>
      <c r="C184" s="906"/>
      <c r="D184" s="906"/>
      <c r="E184" s="906"/>
      <c r="F184" s="938"/>
      <c r="G184" s="938"/>
      <c r="H184" s="1707" t="str">
        <f>項目一覧!$C$61</f>
        <v/>
      </c>
      <c r="I184" s="1707"/>
      <c r="J184" s="1707"/>
      <c r="K184" s="1707"/>
      <c r="L184" s="1707"/>
      <c r="M184" s="1707"/>
      <c r="N184" s="1707"/>
      <c r="O184" s="1707"/>
      <c r="P184" s="1707"/>
      <c r="Q184" s="1707"/>
      <c r="R184" s="1707"/>
      <c r="S184" s="1707"/>
      <c r="T184" s="1707"/>
      <c r="U184" s="1707"/>
      <c r="V184" s="1707"/>
      <c r="W184" s="1707"/>
      <c r="X184" s="1707"/>
      <c r="Y184" s="1707"/>
      <c r="Z184" s="1707"/>
      <c r="AA184" s="1707"/>
      <c r="AB184" s="1707"/>
      <c r="AC184" s="1707"/>
    </row>
    <row r="185" spans="1:79" ht="17.899999999999999" customHeight="1">
      <c r="A185" s="935"/>
      <c r="B185" s="935" t="s">
        <v>397</v>
      </c>
      <c r="C185" s="935"/>
      <c r="D185" s="935"/>
      <c r="E185" s="935"/>
      <c r="F185" s="941"/>
      <c r="G185" s="941"/>
      <c r="H185" s="941" t="str">
        <f>項目一覧!$C$62</f>
        <v/>
      </c>
      <c r="I185" s="939"/>
      <c r="J185" s="941"/>
      <c r="K185" s="941"/>
      <c r="L185" s="941"/>
      <c r="M185" s="941"/>
      <c r="N185" s="941"/>
      <c r="O185" s="941"/>
      <c r="P185" s="941"/>
      <c r="Q185" s="941"/>
      <c r="R185" s="941"/>
      <c r="S185" s="941"/>
      <c r="T185" s="941"/>
      <c r="U185" s="941"/>
      <c r="V185" s="941"/>
      <c r="W185" s="941"/>
      <c r="X185" s="941"/>
      <c r="Y185" s="941"/>
      <c r="Z185" s="941"/>
      <c r="AA185" s="941"/>
      <c r="AB185" s="942"/>
      <c r="AC185" s="939"/>
    </row>
    <row r="186" spans="1:79" ht="17.899999999999999" customHeight="1">
      <c r="A186" s="959" t="s">
        <v>628</v>
      </c>
      <c r="B186" s="937" t="s">
        <v>396</v>
      </c>
      <c r="C186" s="914"/>
      <c r="D186" s="914"/>
      <c r="E186" s="914"/>
      <c r="F186" s="1750" t="str">
        <f>項目一覧!$C$66</f>
        <v/>
      </c>
      <c r="G186" s="1750"/>
      <c r="H186" s="1750"/>
      <c r="I186" s="1750"/>
      <c r="J186" s="1750"/>
      <c r="K186" s="1750"/>
      <c r="L186" s="1750"/>
      <c r="M186" s="1750"/>
      <c r="N186" s="1750"/>
      <c r="O186" s="1750"/>
      <c r="P186" s="1750"/>
      <c r="Q186" s="1750"/>
      <c r="R186" s="1750"/>
      <c r="S186" s="1750"/>
      <c r="T186" s="1750"/>
      <c r="U186" s="1750"/>
      <c r="V186" s="1750"/>
      <c r="W186" s="1750"/>
      <c r="X186" s="1750"/>
      <c r="Y186" s="1750"/>
      <c r="Z186" s="1750"/>
      <c r="AA186" s="1750"/>
      <c r="AB186" s="1335"/>
      <c r="AC186" s="939"/>
      <c r="AY186" s="1091"/>
      <c r="AZ186" s="1091"/>
      <c r="BA186" s="1091"/>
      <c r="BB186" s="1091"/>
      <c r="BC186" s="1091"/>
    </row>
    <row r="187" spans="1:79" s="1091" customFormat="1" ht="17.899999999999999" customHeight="1">
      <c r="A187" s="1336"/>
      <c r="B187" s="932"/>
      <c r="C187" s="932"/>
      <c r="D187" s="932"/>
      <c r="E187" s="932"/>
      <c r="F187" s="1752"/>
      <c r="G187" s="1752"/>
      <c r="H187" s="1752"/>
      <c r="I187" s="1752"/>
      <c r="J187" s="1752"/>
      <c r="K187" s="1752"/>
      <c r="L187" s="1752"/>
      <c r="M187" s="1752"/>
      <c r="N187" s="1752"/>
      <c r="O187" s="1752"/>
      <c r="P187" s="1752"/>
      <c r="Q187" s="1752"/>
      <c r="R187" s="1752"/>
      <c r="S187" s="1752"/>
      <c r="T187" s="1752"/>
      <c r="U187" s="1752"/>
      <c r="V187" s="1752"/>
      <c r="W187" s="1752"/>
      <c r="X187" s="1752"/>
      <c r="Y187" s="1752"/>
      <c r="Z187" s="1752"/>
      <c r="AA187" s="1752"/>
      <c r="AB187" s="942"/>
      <c r="AC187" s="939"/>
      <c r="AD187" s="904"/>
      <c r="AE187" s="904"/>
      <c r="AF187" s="904"/>
      <c r="AG187" s="904"/>
      <c r="AH187" s="904"/>
      <c r="AI187" s="904"/>
      <c r="AJ187" s="904"/>
      <c r="AK187" s="904"/>
      <c r="AL187" s="904"/>
      <c r="AM187" s="904"/>
      <c r="AN187" s="904"/>
      <c r="AO187" s="904"/>
      <c r="AP187" s="904"/>
      <c r="AQ187" s="904"/>
      <c r="AR187" s="904"/>
      <c r="AS187" s="904"/>
      <c r="AT187" s="904"/>
      <c r="AU187" s="904"/>
      <c r="AV187" s="904"/>
      <c r="AW187" s="904"/>
      <c r="AX187" s="904"/>
    </row>
    <row r="188" spans="1:79" s="1091" customFormat="1" ht="17.899999999999999" customHeight="1">
      <c r="A188" s="1309" t="s">
        <v>627</v>
      </c>
      <c r="B188" s="1309"/>
      <c r="C188" s="1309"/>
      <c r="D188" s="1309"/>
      <c r="E188" s="1309"/>
      <c r="F188" s="1309"/>
      <c r="G188" s="1309"/>
      <c r="H188" s="1309"/>
      <c r="I188" s="1309"/>
      <c r="J188" s="1309"/>
      <c r="K188" s="1309"/>
      <c r="L188" s="1309"/>
      <c r="M188" s="1309"/>
      <c r="N188" s="1309"/>
      <c r="O188" s="1309"/>
      <c r="P188" s="1309"/>
      <c r="Q188" s="1309"/>
      <c r="R188" s="1309"/>
      <c r="S188" s="1309"/>
      <c r="T188" s="1309"/>
      <c r="U188" s="1309"/>
      <c r="V188" s="1309"/>
      <c r="W188" s="1309"/>
      <c r="X188" s="1309"/>
      <c r="Y188" s="1309"/>
      <c r="Z188" s="1309"/>
      <c r="AA188" s="1309"/>
      <c r="AB188" s="904"/>
      <c r="AC188" s="904"/>
      <c r="BD188" s="904"/>
      <c r="BE188" s="904"/>
      <c r="BF188" s="904"/>
      <c r="BG188" s="904"/>
      <c r="BH188" s="904"/>
      <c r="BI188" s="904"/>
      <c r="BJ188" s="904"/>
      <c r="BK188" s="904"/>
      <c r="BL188" s="904"/>
      <c r="BM188" s="904"/>
      <c r="BN188" s="904"/>
      <c r="BO188" s="904"/>
      <c r="BP188" s="904"/>
      <c r="BQ188" s="904"/>
      <c r="BR188" s="904"/>
      <c r="BS188" s="904"/>
      <c r="BT188" s="904"/>
      <c r="BU188" s="904"/>
      <c r="BV188" s="904"/>
      <c r="BW188" s="904"/>
      <c r="BX188" s="904"/>
      <c r="BY188" s="904"/>
      <c r="BZ188" s="904"/>
      <c r="CA188" s="904"/>
    </row>
    <row r="189" spans="1:79" s="1091" customFormat="1" ht="17.899999999999999" customHeight="1">
      <c r="A189" s="1337"/>
      <c r="B189" s="1338" t="s">
        <v>626</v>
      </c>
      <c r="C189" s="1337"/>
      <c r="D189" s="1337"/>
      <c r="E189" s="1337"/>
      <c r="F189" s="1337"/>
      <c r="G189" s="1337"/>
      <c r="H189" s="1337"/>
      <c r="I189" s="1337"/>
      <c r="J189" s="1337"/>
      <c r="K189" s="1337"/>
      <c r="L189" s="1337"/>
      <c r="M189" s="1337"/>
      <c r="N189" s="1337"/>
      <c r="O189" s="1337"/>
      <c r="P189" s="1337"/>
      <c r="Q189" s="1337"/>
      <c r="R189" s="1337"/>
      <c r="S189" s="1337"/>
      <c r="T189" s="1337"/>
      <c r="U189" s="1337"/>
      <c r="V189" s="1337"/>
      <c r="W189" s="1337"/>
      <c r="X189" s="1337"/>
      <c r="Y189" s="1337"/>
      <c r="Z189" s="1337"/>
      <c r="AA189" s="1337"/>
      <c r="AB189" s="974"/>
      <c r="AC189" s="904"/>
      <c r="AF189" s="904"/>
      <c r="AG189" s="904"/>
      <c r="AH189" s="904"/>
      <c r="AI189" s="904"/>
      <c r="AJ189" s="904"/>
      <c r="AK189" s="904"/>
      <c r="AL189" s="904"/>
      <c r="AM189" s="904"/>
      <c r="AN189" s="904"/>
      <c r="AO189" s="904"/>
      <c r="AP189" s="904"/>
      <c r="AQ189" s="904"/>
      <c r="AR189" s="904"/>
      <c r="AS189" s="904"/>
      <c r="AT189" s="904"/>
      <c r="AU189" s="904"/>
      <c r="AV189" s="904"/>
      <c r="AW189" s="904"/>
      <c r="AX189" s="904"/>
      <c r="AY189" s="904"/>
      <c r="AZ189" s="904"/>
    </row>
    <row r="190" spans="1:79" s="1091" customFormat="1" ht="17.899999999999999" customHeight="1">
      <c r="A190" s="936" t="s">
        <v>102</v>
      </c>
      <c r="B190" s="906" t="s">
        <v>625</v>
      </c>
      <c r="C190" s="906"/>
      <c r="D190" s="906"/>
      <c r="E190" s="906"/>
      <c r="F190" s="906"/>
      <c r="G190" s="906"/>
      <c r="H190" s="937"/>
      <c r="I190" s="906"/>
      <c r="J190" s="906"/>
      <c r="K190" s="906"/>
      <c r="L190" s="906"/>
      <c r="M190" s="906"/>
      <c r="N190" s="906"/>
      <c r="O190" s="906"/>
      <c r="P190" s="906"/>
      <c r="Q190" s="906"/>
      <c r="R190" s="906"/>
      <c r="S190" s="906"/>
      <c r="T190" s="906"/>
      <c r="U190" s="906"/>
      <c r="V190" s="906"/>
      <c r="W190" s="906"/>
      <c r="X190" s="906"/>
      <c r="Y190" s="906"/>
      <c r="Z190" s="906"/>
      <c r="AA190" s="906"/>
      <c r="AB190" s="906"/>
      <c r="AD190" s="904"/>
      <c r="AE190" s="904"/>
      <c r="AF190" s="904"/>
      <c r="AG190" s="904"/>
      <c r="AH190" s="904"/>
      <c r="AI190" s="904"/>
      <c r="AJ190" s="904"/>
      <c r="AK190" s="904"/>
      <c r="AL190" s="904"/>
      <c r="AM190" s="904"/>
      <c r="AN190" s="904"/>
      <c r="AO190" s="904"/>
      <c r="AP190" s="904"/>
      <c r="AQ190" s="904"/>
      <c r="AR190" s="904"/>
      <c r="AS190" s="904"/>
      <c r="AT190" s="904"/>
      <c r="AU190" s="904"/>
      <c r="AV190" s="904"/>
      <c r="AW190" s="904"/>
      <c r="AX190" s="904"/>
      <c r="AY190" s="904"/>
      <c r="AZ190" s="904"/>
    </row>
    <row r="191" spans="1:79" s="1091" customFormat="1" ht="27" customHeight="1">
      <c r="A191" s="936"/>
      <c r="B191" s="1216" t="s">
        <v>624</v>
      </c>
      <c r="C191" s="906"/>
      <c r="D191" s="906"/>
      <c r="E191" s="906"/>
      <c r="F191" s="1727" t="str">
        <f>IF(項目一覧!$C$69=0,"",IF(項目一覧!$C$71=0,項目一覧!$C$69&amp;項目一覧!$C$70,項目一覧!$C$69&amp;項目一覧!$C$70&amp;項目一覧!$C$71))</f>
        <v/>
      </c>
      <c r="G191" s="1727"/>
      <c r="H191" s="1727"/>
      <c r="I191" s="1727"/>
      <c r="J191" s="1727"/>
      <c r="K191" s="1727"/>
      <c r="L191" s="1727"/>
      <c r="M191" s="1727"/>
      <c r="N191" s="1727"/>
      <c r="O191" s="1727"/>
      <c r="P191" s="1727"/>
      <c r="Q191" s="1727"/>
      <c r="R191" s="1727"/>
      <c r="S191" s="1727"/>
      <c r="T191" s="1727"/>
      <c r="U191" s="1727"/>
      <c r="V191" s="1727"/>
      <c r="W191" s="1727"/>
      <c r="X191" s="1727"/>
      <c r="Y191" s="1727"/>
      <c r="Z191" s="1727"/>
      <c r="AA191" s="1727"/>
      <c r="AB191" s="1727"/>
    </row>
    <row r="192" spans="1:79" s="1091" customFormat="1" ht="27" customHeight="1">
      <c r="A192" s="936"/>
      <c r="B192" s="1216" t="s">
        <v>623</v>
      </c>
      <c r="C192" s="906"/>
      <c r="D192" s="906"/>
      <c r="E192" s="906"/>
      <c r="F192" s="1730" t="str">
        <f>IF(項目一覧!$C$72=0,"",IF(項目一覧!$C$74=0,項目一覧!$C$72&amp;項目一覧!$C$73,項目一覧!$C$72&amp;項目一覧!$C$73&amp;項目一覧!$C$74))</f>
        <v/>
      </c>
      <c r="G192" s="1730"/>
      <c r="H192" s="1730"/>
      <c r="I192" s="1730"/>
      <c r="J192" s="1730"/>
      <c r="K192" s="1730"/>
      <c r="L192" s="1730"/>
      <c r="M192" s="1730"/>
      <c r="N192" s="1730"/>
      <c r="O192" s="1730"/>
      <c r="P192" s="1730"/>
      <c r="Q192" s="1730"/>
      <c r="R192" s="1730"/>
      <c r="S192" s="1730"/>
      <c r="T192" s="1730"/>
      <c r="U192" s="1730"/>
      <c r="V192" s="1730"/>
      <c r="W192" s="1730"/>
      <c r="X192" s="1730"/>
      <c r="Y192" s="1730"/>
      <c r="Z192" s="1730"/>
      <c r="AA192" s="1730"/>
      <c r="AB192" s="1730"/>
    </row>
    <row r="193" spans="1:55" s="1091" customFormat="1" ht="17.899999999999999" customHeight="1">
      <c r="A193" s="959" t="s">
        <v>102</v>
      </c>
      <c r="B193" s="937" t="s">
        <v>622</v>
      </c>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06"/>
    </row>
    <row r="194" spans="1:55" s="1091" customFormat="1" ht="17.899999999999999" customHeight="1">
      <c r="A194" s="936"/>
      <c r="B194" s="906" t="s">
        <v>621</v>
      </c>
      <c r="C194" s="906"/>
      <c r="D194" s="906"/>
      <c r="E194" s="906"/>
      <c r="F194" s="906"/>
      <c r="G194" s="906"/>
      <c r="H194" s="906"/>
      <c r="I194" s="906"/>
      <c r="J194" s="906"/>
      <c r="K194" s="906"/>
      <c r="L194" s="906"/>
      <c r="M194" s="906"/>
      <c r="N194" s="906"/>
      <c r="O194" s="906"/>
      <c r="P194" s="906"/>
      <c r="Q194" s="906"/>
      <c r="R194" s="906" t="s">
        <v>114</v>
      </c>
      <c r="S194" s="1662">
        <f>$AK$194</f>
        <v>0</v>
      </c>
      <c r="T194" s="1662"/>
      <c r="U194" s="1662"/>
      <c r="V194" s="906" t="s">
        <v>113</v>
      </c>
      <c r="W194" s="975"/>
      <c r="X194" s="975"/>
      <c r="Y194" s="975"/>
      <c r="AA194" s="906"/>
      <c r="AB194" s="906"/>
      <c r="AC194" s="1076"/>
      <c r="AE194" s="906" t="s">
        <v>620</v>
      </c>
      <c r="AK194" s="1954"/>
      <c r="AL194" s="1955"/>
      <c r="AM194" s="1955"/>
      <c r="AN194" s="1955"/>
      <c r="AO194" s="1955"/>
      <c r="AP194" s="1955"/>
      <c r="AQ194" s="1956"/>
    </row>
    <row r="195" spans="1:55" s="1091" customFormat="1" ht="17.899999999999999" customHeight="1">
      <c r="A195" s="936"/>
      <c r="B195" s="906" t="s">
        <v>619</v>
      </c>
      <c r="C195" s="906"/>
      <c r="D195" s="906"/>
      <c r="E195" s="906"/>
      <c r="F195" s="906"/>
      <c r="G195" s="975" t="str">
        <f>IF(項目一覧!$D$116=TRUE,"■","□")</f>
        <v>□</v>
      </c>
      <c r="H195" s="906" t="s">
        <v>128</v>
      </c>
      <c r="I195" s="906"/>
      <c r="J195" s="975"/>
      <c r="K195" s="975" t="str">
        <f>IF(項目一覧!$E$116=TRUE,"■","□")</f>
        <v>□</v>
      </c>
      <c r="L195" s="906" t="s">
        <v>127</v>
      </c>
      <c r="M195" s="906"/>
      <c r="N195" s="906"/>
      <c r="O195" s="975" t="str">
        <f>IF(項目一覧!$F$116=TRUE,"■","□")</f>
        <v>□</v>
      </c>
      <c r="P195" s="906" t="s">
        <v>126</v>
      </c>
      <c r="Q195" s="906"/>
      <c r="R195" s="906"/>
      <c r="S195" s="975" t="str">
        <f>IF(項目一覧!$G$116=TRUE,"■","□")</f>
        <v>□</v>
      </c>
      <c r="T195" s="906" t="s">
        <v>125</v>
      </c>
      <c r="U195" s="906"/>
      <c r="W195" s="906"/>
      <c r="X195" s="906"/>
      <c r="Y195" s="906"/>
      <c r="Z195" s="906"/>
      <c r="AA195" s="906"/>
      <c r="AB195" s="906"/>
      <c r="AC195" s="904"/>
      <c r="AE195" s="906"/>
    </row>
    <row r="196" spans="1:55" s="1091" customFormat="1" ht="17.899999999999999" customHeight="1">
      <c r="A196" s="906"/>
      <c r="B196" s="906"/>
      <c r="C196" s="906"/>
      <c r="D196" s="906"/>
      <c r="E196" s="906"/>
      <c r="F196" s="906"/>
      <c r="G196" s="975" t="str">
        <f>IF(項目一覧!$I$116=TRUE,"■","□")</f>
        <v>□</v>
      </c>
      <c r="H196" s="906" t="s">
        <v>123</v>
      </c>
      <c r="I196" s="906"/>
      <c r="J196" s="906"/>
      <c r="K196" s="906"/>
      <c r="L196" s="906"/>
      <c r="M196" s="975" t="str">
        <f>IF(項目一覧!$J$116=TRUE,"■","□")</f>
        <v>□</v>
      </c>
      <c r="N196" s="906" t="s">
        <v>122</v>
      </c>
      <c r="O196" s="906"/>
      <c r="P196" s="906"/>
      <c r="Q196" s="906"/>
      <c r="R196" s="906"/>
      <c r="S196" s="906"/>
      <c r="T196" s="975" t="s">
        <v>618</v>
      </c>
      <c r="U196" s="906" t="s">
        <v>617</v>
      </c>
      <c r="V196" s="906"/>
      <c r="W196" s="906"/>
      <c r="X196" s="906"/>
      <c r="Y196" s="906"/>
      <c r="Z196" s="906"/>
      <c r="AA196" s="906"/>
      <c r="AB196" s="906"/>
      <c r="AE196" s="906"/>
    </row>
    <row r="197" spans="1:55" s="1091" customFormat="1" ht="17.899999999999999" customHeight="1">
      <c r="A197" s="906"/>
      <c r="B197" s="906" t="s">
        <v>616</v>
      </c>
      <c r="C197" s="906"/>
      <c r="D197" s="906"/>
      <c r="E197" s="906"/>
      <c r="F197" s="906"/>
      <c r="G197" s="975"/>
      <c r="H197" s="906"/>
      <c r="I197" s="906"/>
      <c r="J197" s="906"/>
      <c r="K197" s="906"/>
      <c r="L197" s="906"/>
      <c r="M197" s="975"/>
      <c r="N197" s="906"/>
      <c r="O197" s="906"/>
      <c r="P197" s="906"/>
      <c r="Q197" s="906"/>
      <c r="R197" s="906"/>
      <c r="S197" s="1986">
        <f>$AK$197</f>
        <v>0</v>
      </c>
      <c r="T197" s="1986"/>
      <c r="U197" s="1986"/>
      <c r="V197" s="1986"/>
      <c r="W197" s="1986"/>
      <c r="X197" s="1986"/>
      <c r="Y197" s="1986"/>
      <c r="Z197" s="1986"/>
      <c r="AA197" s="1986"/>
      <c r="AB197" s="935"/>
      <c r="AE197" s="906" t="s">
        <v>615</v>
      </c>
      <c r="AK197" s="1954"/>
      <c r="AL197" s="1955"/>
      <c r="AM197" s="1955"/>
      <c r="AN197" s="1955"/>
      <c r="AO197" s="1955"/>
      <c r="AP197" s="1955"/>
      <c r="AQ197" s="1955"/>
      <c r="AR197" s="1955"/>
      <c r="AS197" s="1956"/>
      <c r="AT197" s="904"/>
      <c r="AU197" s="904"/>
      <c r="AV197" s="904"/>
      <c r="AW197" s="904"/>
      <c r="AX197" s="904"/>
      <c r="AY197" s="904"/>
      <c r="AZ197" s="904"/>
      <c r="BA197" s="904"/>
      <c r="BB197" s="904"/>
    </row>
    <row r="198" spans="1:55" s="1091" customFormat="1" ht="21" customHeight="1">
      <c r="A198" s="972" t="s">
        <v>102</v>
      </c>
      <c r="B198" s="973" t="s">
        <v>614</v>
      </c>
      <c r="C198" s="973"/>
      <c r="D198" s="973"/>
      <c r="E198" s="973"/>
      <c r="F198" s="973"/>
      <c r="G198" s="973"/>
      <c r="H198" s="973"/>
      <c r="I198" s="973"/>
      <c r="J198" s="973"/>
      <c r="K198" s="973"/>
      <c r="L198" s="973"/>
      <c r="M198" s="973" t="s">
        <v>114</v>
      </c>
      <c r="N198" s="1678">
        <f>$AK$198</f>
        <v>0</v>
      </c>
      <c r="O198" s="1678"/>
      <c r="P198" s="1678"/>
      <c r="Q198" s="1678"/>
      <c r="R198" s="1678"/>
      <c r="S198" s="1678"/>
      <c r="T198" s="1678"/>
      <c r="U198" s="1678"/>
      <c r="V198" s="973" t="s">
        <v>113</v>
      </c>
      <c r="W198" s="973"/>
      <c r="X198" s="973"/>
      <c r="Y198" s="973"/>
      <c r="Z198" s="973"/>
      <c r="AA198" s="973"/>
      <c r="AB198" s="935"/>
      <c r="AE198" s="906" t="s">
        <v>613</v>
      </c>
      <c r="AK198" s="1954"/>
      <c r="AL198" s="1955"/>
      <c r="AM198" s="1955"/>
      <c r="AN198" s="1955"/>
      <c r="AO198" s="1955"/>
      <c r="AP198" s="1955"/>
      <c r="AQ198" s="1955"/>
      <c r="AR198" s="1956"/>
      <c r="AS198" s="904"/>
      <c r="AT198" s="904"/>
      <c r="AU198" s="904"/>
      <c r="AV198" s="904"/>
      <c r="AW198" s="904"/>
      <c r="AX198" s="904"/>
      <c r="AY198" s="904"/>
      <c r="AZ198" s="904"/>
      <c r="BA198" s="904"/>
      <c r="BB198" s="904"/>
    </row>
    <row r="199" spans="1:55" s="1091" customFormat="1" ht="21" customHeight="1">
      <c r="A199" s="972" t="s">
        <v>102</v>
      </c>
      <c r="B199" s="973" t="s">
        <v>612</v>
      </c>
      <c r="C199" s="973"/>
      <c r="D199" s="973"/>
      <c r="E199" s="973"/>
      <c r="F199" s="973"/>
      <c r="G199" s="973"/>
      <c r="H199" s="973"/>
      <c r="I199" s="973"/>
      <c r="J199" s="973" t="str">
        <f>IF(AK199="","","令和")</f>
        <v/>
      </c>
      <c r="K199" s="973"/>
      <c r="L199" s="972" t="str">
        <f>IF(AK199=0,"",IF(DATE(2019,5,1)&gt;AK199,YEAR(AK199)-1988,IF(YEAR(AK199)-2018=1,"元",YEAR(AK199)-2018)))</f>
        <v/>
      </c>
      <c r="M199" s="973" t="s">
        <v>603</v>
      </c>
      <c r="N199" s="973"/>
      <c r="O199" s="973" t="str">
        <f>IF(AK199=0,"",MONTH(AK199))</f>
        <v/>
      </c>
      <c r="P199" s="973" t="s">
        <v>602</v>
      </c>
      <c r="Q199" s="973"/>
      <c r="R199" s="973" t="str">
        <f>IF(AK199=0,"",DAY(AK199))</f>
        <v/>
      </c>
      <c r="S199" s="973" t="s">
        <v>601</v>
      </c>
      <c r="T199" s="973"/>
      <c r="U199" s="973"/>
      <c r="V199" s="973"/>
      <c r="W199" s="973"/>
      <c r="X199" s="973"/>
      <c r="Y199" s="973"/>
      <c r="Z199" s="973"/>
      <c r="AA199" s="973"/>
      <c r="AB199" s="935"/>
      <c r="AC199" s="906"/>
      <c r="AD199" s="906"/>
      <c r="AE199" s="906" t="s">
        <v>611</v>
      </c>
      <c r="AF199" s="906"/>
      <c r="AG199" s="904"/>
      <c r="AH199" s="904"/>
      <c r="AI199" s="904"/>
      <c r="AJ199" s="906"/>
      <c r="AK199" s="1948"/>
      <c r="AL199" s="1949"/>
      <c r="AM199" s="1949"/>
      <c r="AN199" s="1949"/>
      <c r="AO199" s="1950"/>
      <c r="AP199" s="904"/>
      <c r="AQ199" s="904"/>
      <c r="AR199" s="904"/>
      <c r="AS199" s="904"/>
      <c r="AT199" s="904"/>
      <c r="AU199" s="904"/>
      <c r="AV199" s="904"/>
      <c r="AW199" s="904"/>
      <c r="AX199" s="904"/>
      <c r="AY199" s="904"/>
      <c r="AZ199" s="904"/>
      <c r="BA199" s="904"/>
      <c r="BB199" s="904"/>
    </row>
    <row r="200" spans="1:55" s="1091" customFormat="1" ht="21" customHeight="1">
      <c r="A200" s="972" t="s">
        <v>102</v>
      </c>
      <c r="B200" s="973" t="s">
        <v>610</v>
      </c>
      <c r="C200" s="973"/>
      <c r="D200" s="973"/>
      <c r="E200" s="973"/>
      <c r="F200" s="973"/>
      <c r="G200" s="973"/>
      <c r="H200" s="973"/>
      <c r="I200" s="973"/>
      <c r="J200" s="1985">
        <f>$AK$200</f>
        <v>0</v>
      </c>
      <c r="K200" s="1985"/>
      <c r="L200" s="1985"/>
      <c r="M200" s="1985"/>
      <c r="N200" s="1985"/>
      <c r="O200" s="1985"/>
      <c r="P200" s="1985"/>
      <c r="Q200" s="1985"/>
      <c r="R200" s="1985"/>
      <c r="S200" s="1985"/>
      <c r="T200" s="1985"/>
      <c r="U200" s="1985"/>
      <c r="V200" s="1985"/>
      <c r="W200" s="1985"/>
      <c r="X200" s="1985"/>
      <c r="Y200" s="1985"/>
      <c r="Z200" s="1985"/>
      <c r="AA200" s="1985"/>
      <c r="AB200" s="935"/>
      <c r="AE200" s="906" t="s">
        <v>609</v>
      </c>
      <c r="AK200" s="1954"/>
      <c r="AL200" s="1955"/>
      <c r="AM200" s="1955"/>
      <c r="AN200" s="1955"/>
      <c r="AO200" s="1955"/>
      <c r="AP200" s="1955"/>
      <c r="AQ200" s="1955"/>
      <c r="AR200" s="1955"/>
      <c r="AS200" s="1955"/>
      <c r="AT200" s="1955"/>
      <c r="AU200" s="1955"/>
      <c r="AV200" s="1955"/>
      <c r="AW200" s="1955"/>
      <c r="AX200" s="1955"/>
      <c r="AY200" s="1955"/>
      <c r="AZ200" s="1955"/>
      <c r="BA200" s="1955"/>
      <c r="BB200" s="1956"/>
    </row>
    <row r="201" spans="1:55" s="1091" customFormat="1" ht="21" customHeight="1">
      <c r="A201" s="972" t="s">
        <v>102</v>
      </c>
      <c r="B201" s="973" t="s">
        <v>608</v>
      </c>
      <c r="C201" s="973"/>
      <c r="D201" s="973"/>
      <c r="E201" s="973"/>
      <c r="F201" s="973"/>
      <c r="G201" s="973"/>
      <c r="H201" s="973"/>
      <c r="I201" s="973"/>
      <c r="J201" s="973" t="str">
        <f>IF(AK201="","","令和")</f>
        <v/>
      </c>
      <c r="K201" s="973"/>
      <c r="L201" s="973" t="str">
        <f>IF(AK201=0,"",IF(DATE(2019,5,1)&gt;AK201,YEAR(AK201)-1988,IF(YEAR(AK201)-2018=1,"元",YEAR(AK201)-2018)))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E201" s="906" t="s">
        <v>607</v>
      </c>
      <c r="AF201" s="906"/>
      <c r="AG201" s="904"/>
      <c r="AH201" s="904"/>
      <c r="AI201" s="904"/>
      <c r="AJ201" s="906"/>
      <c r="AK201" s="1948"/>
      <c r="AL201" s="1949"/>
      <c r="AM201" s="1949"/>
      <c r="AN201" s="1949"/>
      <c r="AO201" s="1950"/>
      <c r="AP201" s="904"/>
      <c r="AQ201" s="904"/>
      <c r="AR201" s="904"/>
      <c r="AS201" s="904"/>
      <c r="AT201" s="904"/>
      <c r="AU201" s="904"/>
      <c r="AV201" s="904"/>
      <c r="AW201" s="904"/>
      <c r="AX201" s="904"/>
      <c r="AY201" s="904"/>
      <c r="AZ201" s="904"/>
      <c r="BA201" s="904"/>
      <c r="BB201" s="904"/>
    </row>
    <row r="202" spans="1:55" s="1091" customFormat="1" ht="21" customHeight="1">
      <c r="A202" s="972" t="s">
        <v>102</v>
      </c>
      <c r="B202" s="973" t="s">
        <v>606</v>
      </c>
      <c r="C202" s="973"/>
      <c r="D202" s="973"/>
      <c r="E202" s="973"/>
      <c r="F202" s="973"/>
      <c r="G202" s="973"/>
      <c r="H202" s="973"/>
      <c r="I202" s="973"/>
      <c r="J202" s="973" t="str">
        <f>IF(AK202="","","令和")</f>
        <v/>
      </c>
      <c r="K202" s="973"/>
      <c r="L202" s="973" t="str">
        <f>IF(AK202=0,"",IF(DATE(2019,5,1)&gt;AK202,YEAR(AK202)-1988,IF(YEAR(AK202)-2018=1,"元",YEAR(AK202)-2018)))</f>
        <v/>
      </c>
      <c r="M202" s="973" t="s">
        <v>603</v>
      </c>
      <c r="N202" s="973"/>
      <c r="O202" s="973" t="str">
        <f>IF(AK202=0,"",MONTH(AK202))</f>
        <v/>
      </c>
      <c r="P202" s="973" t="s">
        <v>602</v>
      </c>
      <c r="Q202" s="973"/>
      <c r="R202" s="973" t="str">
        <f>IF(AK202=0,"",DAY(AK202))</f>
        <v/>
      </c>
      <c r="S202" s="973" t="s">
        <v>601</v>
      </c>
      <c r="T202" s="973"/>
      <c r="U202" s="973"/>
      <c r="V202" s="973"/>
      <c r="W202" s="973"/>
      <c r="X202" s="973"/>
      <c r="Y202" s="973"/>
      <c r="Z202" s="973"/>
      <c r="AA202" s="973"/>
      <c r="AB202" s="935"/>
      <c r="AE202" s="906" t="s">
        <v>605</v>
      </c>
      <c r="AF202" s="906"/>
      <c r="AG202" s="904"/>
      <c r="AH202" s="904"/>
      <c r="AI202" s="904"/>
      <c r="AJ202" s="906"/>
      <c r="AK202" s="1948"/>
      <c r="AL202" s="1949"/>
      <c r="AM202" s="1949"/>
      <c r="AN202" s="1949"/>
      <c r="AO202" s="1950"/>
    </row>
    <row r="203" spans="1:55" s="1091" customFormat="1" ht="17.899999999999999" customHeight="1">
      <c r="A203" s="936" t="s">
        <v>102</v>
      </c>
      <c r="B203" s="906" t="s">
        <v>604</v>
      </c>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6"/>
      <c r="AE203" s="906"/>
    </row>
    <row r="204" spans="1:55" s="1091" customFormat="1" ht="17.899999999999999" customHeight="1">
      <c r="A204" s="906"/>
      <c r="B204" s="906" t="s">
        <v>596</v>
      </c>
      <c r="C204" s="906"/>
      <c r="D204" s="906"/>
      <c r="E204" s="906"/>
      <c r="F204" s="906"/>
      <c r="G204" s="906"/>
      <c r="H204" s="906"/>
      <c r="I204" s="906"/>
      <c r="J204" s="906"/>
      <c r="K204" s="906"/>
      <c r="L204" s="906"/>
      <c r="M204" s="906"/>
      <c r="N204" s="906"/>
      <c r="O204" s="1707">
        <f>INDEX(値一覧項目!$O$2:$O$16,$AU$204)</f>
        <v>0</v>
      </c>
      <c r="P204" s="1707"/>
      <c r="Q204" s="1707"/>
      <c r="R204" s="1707"/>
      <c r="S204" s="1707"/>
      <c r="T204" s="1707"/>
      <c r="U204" s="1707"/>
      <c r="V204" s="1707"/>
      <c r="W204" s="1707"/>
      <c r="X204" s="1707"/>
      <c r="Y204" s="906"/>
      <c r="Z204" s="906"/>
      <c r="AA204" s="906"/>
      <c r="AB204" s="906"/>
      <c r="AE204" s="906" t="s">
        <v>587</v>
      </c>
      <c r="AU204" s="1094">
        <v>1</v>
      </c>
    </row>
    <row r="205" spans="1:55" s="1091" customFormat="1" ht="17.899999999999999" customHeight="1">
      <c r="A205" s="906"/>
      <c r="B205" s="906" t="s">
        <v>657</v>
      </c>
      <c r="C205" s="906"/>
      <c r="D205" s="906"/>
      <c r="E205" s="906"/>
      <c r="F205" s="906"/>
      <c r="G205" s="906"/>
      <c r="H205" s="906"/>
      <c r="I205" s="906"/>
      <c r="J205" s="906"/>
      <c r="K205" s="906"/>
      <c r="L205" s="906"/>
      <c r="M205" s="906"/>
      <c r="N205" s="906"/>
      <c r="O205" s="906" t="str">
        <f>IF(AK205="","","令和")</f>
        <v/>
      </c>
      <c r="P205" s="906"/>
      <c r="Q205" s="906" t="str">
        <f>IF(AK205=0,"",IF(DATE(2019,5,1)&gt;AK205,YEAR(AK205)-1988,IF(YEAR(AK205)-2018=1,"元",YEAR(AK205)-2018)))</f>
        <v/>
      </c>
      <c r="R205" s="906" t="s">
        <v>603</v>
      </c>
      <c r="S205" s="906"/>
      <c r="T205" s="906" t="str">
        <f>IF(AK205=0,"",MONTH(AK205))</f>
        <v/>
      </c>
      <c r="U205" s="906" t="s">
        <v>602</v>
      </c>
      <c r="V205" s="906"/>
      <c r="W205" s="906" t="str">
        <f>IF(AK205=0,"",DAY(AK205))</f>
        <v/>
      </c>
      <c r="X205" s="906" t="s">
        <v>601</v>
      </c>
      <c r="Y205" s="906"/>
      <c r="Z205" s="906"/>
      <c r="AA205" s="906"/>
      <c r="AB205" s="906"/>
      <c r="AE205" s="906" t="s">
        <v>600</v>
      </c>
      <c r="AK205" s="1948"/>
      <c r="AL205" s="1949"/>
      <c r="AM205" s="1949"/>
      <c r="AN205" s="1949"/>
      <c r="AO205" s="1950"/>
      <c r="AP205" s="904"/>
      <c r="AQ205" s="904"/>
    </row>
    <row r="206" spans="1:55" s="1091" customFormat="1" ht="17.899999999999999" customHeight="1">
      <c r="A206" s="906"/>
      <c r="B206" s="906" t="s">
        <v>599</v>
      </c>
      <c r="C206" s="906"/>
      <c r="D206" s="906"/>
      <c r="E206" s="906"/>
      <c r="F206" s="906"/>
      <c r="G206" s="906"/>
      <c r="H206" s="906"/>
      <c r="I206" s="906"/>
      <c r="J206" s="935"/>
      <c r="K206" s="906"/>
      <c r="L206" s="935"/>
      <c r="M206" s="906"/>
      <c r="N206" s="906"/>
      <c r="O206" s="1761">
        <f>$AK$206</f>
        <v>0</v>
      </c>
      <c r="P206" s="1982"/>
      <c r="Q206" s="1982"/>
      <c r="R206" s="1982"/>
      <c r="S206" s="1982"/>
      <c r="T206" s="1982"/>
      <c r="U206" s="1982"/>
      <c r="V206" s="906" t="s">
        <v>656</v>
      </c>
      <c r="W206" s="906"/>
      <c r="X206" s="906"/>
      <c r="Y206" s="906"/>
      <c r="Z206" s="906"/>
      <c r="AA206" s="906"/>
      <c r="AB206" s="935"/>
      <c r="AE206" s="906" t="s">
        <v>598</v>
      </c>
      <c r="AK206" s="1979"/>
      <c r="AL206" s="1980"/>
      <c r="AM206" s="1980"/>
      <c r="AN206" s="1980"/>
      <c r="AO206" s="1980"/>
      <c r="AP206" s="1980"/>
      <c r="AQ206" s="1981"/>
    </row>
    <row r="207" spans="1:55" s="1091" customFormat="1" ht="17.899999999999999" customHeight="1">
      <c r="A207" s="959" t="s">
        <v>102</v>
      </c>
      <c r="B207" s="937" t="s">
        <v>597</v>
      </c>
      <c r="C207" s="937"/>
      <c r="D207" s="937"/>
      <c r="E207" s="937"/>
      <c r="F207" s="937"/>
      <c r="G207" s="937"/>
      <c r="H207" s="937"/>
      <c r="I207" s="937"/>
      <c r="K207" s="937" t="s">
        <v>585</v>
      </c>
      <c r="L207" s="1746">
        <f>INDEX(値一覧項目!$R$2:$R$7,$BC$207)</f>
        <v>0</v>
      </c>
      <c r="M207" s="1746"/>
      <c r="N207" s="1746"/>
      <c r="O207" s="1746"/>
      <c r="P207" s="1746"/>
      <c r="Q207" s="1746"/>
      <c r="R207" s="1746"/>
      <c r="S207" s="978" t="s">
        <v>584</v>
      </c>
      <c r="T207" s="978" t="s">
        <v>585</v>
      </c>
      <c r="U207" s="1746">
        <f>INDEX(値一覧項目!$R$2:$R$7,$BC$208)</f>
        <v>0</v>
      </c>
      <c r="V207" s="1746"/>
      <c r="W207" s="1746"/>
      <c r="X207" s="1746"/>
      <c r="Y207" s="1746"/>
      <c r="Z207" s="1746"/>
      <c r="AA207" s="1746"/>
      <c r="AB207" s="937" t="s">
        <v>584</v>
      </c>
      <c r="AE207" s="1054" t="s">
        <v>655</v>
      </c>
      <c r="BC207" s="1091">
        <v>1</v>
      </c>
    </row>
    <row r="208" spans="1:55" s="1091" customFormat="1" ht="17.899999999999999" customHeight="1">
      <c r="A208" s="936"/>
      <c r="B208" s="906" t="s">
        <v>596</v>
      </c>
      <c r="C208" s="906"/>
      <c r="D208" s="906"/>
      <c r="E208" s="906"/>
      <c r="F208" s="906"/>
      <c r="G208" s="906"/>
      <c r="H208" s="906"/>
      <c r="I208" s="906"/>
      <c r="K208" s="906" t="s">
        <v>585</v>
      </c>
      <c r="L208" s="1756">
        <f>INDEX(値一覧項目!$O$2:$O$16,$AU$208)</f>
        <v>0</v>
      </c>
      <c r="M208" s="1756"/>
      <c r="N208" s="1756"/>
      <c r="O208" s="1756"/>
      <c r="P208" s="1756"/>
      <c r="Q208" s="1756"/>
      <c r="R208" s="1756"/>
      <c r="S208" s="938" t="s">
        <v>584</v>
      </c>
      <c r="T208" s="938" t="s">
        <v>585</v>
      </c>
      <c r="U208" s="1756">
        <f>INDEX(値一覧項目!$O$2:$O$16,$AU$212)</f>
        <v>0</v>
      </c>
      <c r="V208" s="1756"/>
      <c r="W208" s="1756"/>
      <c r="X208" s="1756"/>
      <c r="Y208" s="1756"/>
      <c r="Z208" s="1756"/>
      <c r="AA208" s="1756"/>
      <c r="AB208" s="906" t="s">
        <v>584</v>
      </c>
      <c r="AE208" s="906" t="s">
        <v>587</v>
      </c>
      <c r="AU208" s="1091">
        <v>1</v>
      </c>
      <c r="BC208" s="1091">
        <v>1</v>
      </c>
    </row>
    <row r="209" spans="1:58" s="1091" customFormat="1" ht="17.899999999999999" customHeight="1">
      <c r="A209" s="936"/>
      <c r="B209" s="906" t="s">
        <v>595</v>
      </c>
      <c r="C209" s="906"/>
      <c r="D209" s="906"/>
      <c r="E209" s="906"/>
      <c r="F209" s="906"/>
      <c r="G209" s="906"/>
      <c r="H209" s="906"/>
      <c r="I209" s="906"/>
      <c r="K209" s="906" t="s">
        <v>585</v>
      </c>
      <c r="L209" s="1662">
        <f>$AK$209</f>
        <v>0</v>
      </c>
      <c r="M209" s="1662"/>
      <c r="N209" s="1662"/>
      <c r="O209" s="1662"/>
      <c r="P209" s="1662"/>
      <c r="Q209" s="1662"/>
      <c r="R209" s="1662"/>
      <c r="S209" s="938" t="s">
        <v>584</v>
      </c>
      <c r="T209" s="938" t="s">
        <v>585</v>
      </c>
      <c r="U209" s="1662">
        <f>$AT$209</f>
        <v>0</v>
      </c>
      <c r="V209" s="1662"/>
      <c r="W209" s="1662"/>
      <c r="X209" s="1662"/>
      <c r="Y209" s="1662"/>
      <c r="Z209" s="1662"/>
      <c r="AA209" s="1662"/>
      <c r="AB209" s="906" t="s">
        <v>584</v>
      </c>
      <c r="AE209" s="906" t="s">
        <v>594</v>
      </c>
      <c r="AK209" s="1954"/>
      <c r="AL209" s="1955"/>
      <c r="AM209" s="1955"/>
      <c r="AN209" s="1955"/>
      <c r="AO209" s="1955"/>
      <c r="AP209" s="1955"/>
      <c r="AQ209" s="1955"/>
      <c r="AR209" s="1956"/>
      <c r="AT209" s="1954"/>
      <c r="AU209" s="1955"/>
      <c r="AV209" s="1955"/>
      <c r="AW209" s="1955"/>
      <c r="AX209" s="1955"/>
      <c r="AY209" s="1955"/>
      <c r="AZ209" s="1955"/>
      <c r="BA209" s="1956"/>
      <c r="BC209" s="1091">
        <v>1</v>
      </c>
    </row>
    <row r="210" spans="1:58" s="1091" customFormat="1" ht="17.899999999999999" customHeight="1">
      <c r="A210" s="936"/>
      <c r="B210" s="906" t="s">
        <v>593</v>
      </c>
      <c r="C210" s="906"/>
      <c r="D210" s="906"/>
      <c r="E210" s="906"/>
      <c r="F210" s="906"/>
      <c r="G210" s="906"/>
      <c r="H210" s="906"/>
      <c r="I210" s="906"/>
      <c r="K210" s="906" t="s">
        <v>585</v>
      </c>
      <c r="L210" s="1662">
        <f>$AK$210</f>
        <v>0</v>
      </c>
      <c r="M210" s="1662"/>
      <c r="N210" s="1662"/>
      <c r="O210" s="1662"/>
      <c r="P210" s="1662"/>
      <c r="Q210" s="1662"/>
      <c r="R210" s="1662"/>
      <c r="S210" s="938" t="s">
        <v>584</v>
      </c>
      <c r="T210" s="938" t="s">
        <v>585</v>
      </c>
      <c r="U210" s="1662">
        <f>$AT$210</f>
        <v>0</v>
      </c>
      <c r="V210" s="1662"/>
      <c r="W210" s="1662"/>
      <c r="X210" s="1662"/>
      <c r="Y210" s="1662"/>
      <c r="Z210" s="1662"/>
      <c r="AA210" s="1662"/>
      <c r="AB210" s="906" t="s">
        <v>584</v>
      </c>
      <c r="AE210" s="1091" t="s">
        <v>592</v>
      </c>
      <c r="AK210" s="1954"/>
      <c r="AL210" s="1955"/>
      <c r="AM210" s="1955"/>
      <c r="AN210" s="1955"/>
      <c r="AO210" s="1955"/>
      <c r="AP210" s="1955"/>
      <c r="AQ210" s="1955"/>
      <c r="AR210" s="1956"/>
      <c r="AS210" s="904"/>
      <c r="AT210" s="1954"/>
      <c r="AU210" s="1955"/>
      <c r="AV210" s="1955"/>
      <c r="AW210" s="1955"/>
      <c r="AX210" s="1955"/>
      <c r="AY210" s="1955"/>
      <c r="AZ210" s="1955"/>
      <c r="BA210" s="1956"/>
      <c r="BB210" s="904"/>
      <c r="BC210" s="1091">
        <v>1</v>
      </c>
    </row>
    <row r="211" spans="1:58" s="1091" customFormat="1" ht="17.899999999999999" customHeight="1">
      <c r="A211" s="936"/>
      <c r="B211" s="906" t="s">
        <v>591</v>
      </c>
      <c r="C211" s="906"/>
      <c r="D211" s="906"/>
      <c r="E211" s="906"/>
      <c r="F211" s="906"/>
      <c r="G211" s="906"/>
      <c r="H211" s="906"/>
      <c r="I211" s="906"/>
      <c r="K211" s="935" t="s">
        <v>585</v>
      </c>
      <c r="L211" s="1984" t="str">
        <f>IF(AK211="","",IF(DATE(2019,5,1)&gt;AK211,AK211,"令和"&amp;IF(YEAR(AK211)-2018=1,"元",YEAR(AK211)-2018)&amp;"年"&amp;MONTH(AK211)&amp;"月"&amp;DAY(AK211)&amp;"日"))</f>
        <v/>
      </c>
      <c r="M211" s="1984"/>
      <c r="N211" s="1984"/>
      <c r="O211" s="1984"/>
      <c r="P211" s="1984"/>
      <c r="Q211" s="1984"/>
      <c r="R211" s="1984"/>
      <c r="S211" s="941" t="s">
        <v>584</v>
      </c>
      <c r="T211" s="941" t="s">
        <v>585</v>
      </c>
      <c r="U211" s="1984" t="str">
        <f>IF(AT211="","",IF(DATE(2019,5,1)&gt;AT211,AT211,"令和"&amp;IF(YEAR(AT211)-2018=1,"元",YEAR(AT211)-2018)&amp;"年"&amp;MONTH(AT211)&amp;"月"&amp;DAY(AT211)&amp;"日"))</f>
        <v/>
      </c>
      <c r="V211" s="1984"/>
      <c r="W211" s="1984"/>
      <c r="X211" s="1984"/>
      <c r="Y211" s="1984"/>
      <c r="Z211" s="1984"/>
      <c r="AA211" s="1984"/>
      <c r="AB211" s="935" t="s">
        <v>584</v>
      </c>
      <c r="AE211" s="1091" t="s">
        <v>590</v>
      </c>
      <c r="AK211" s="1948"/>
      <c r="AL211" s="1949"/>
      <c r="AM211" s="1949"/>
      <c r="AN211" s="1949"/>
      <c r="AO211" s="1950"/>
      <c r="AP211" s="904"/>
      <c r="AQ211" s="904"/>
      <c r="AR211" s="904"/>
      <c r="AS211" s="904"/>
      <c r="AT211" s="1948"/>
      <c r="AU211" s="1949"/>
      <c r="AV211" s="1949"/>
      <c r="AW211" s="1949"/>
      <c r="AX211" s="1950"/>
      <c r="AY211" s="904"/>
      <c r="AZ211" s="904"/>
      <c r="BA211" s="904"/>
      <c r="BB211" s="904"/>
      <c r="BC211" s="1091">
        <v>1</v>
      </c>
    </row>
    <row r="212" spans="1:58" s="1091" customFormat="1" ht="17.899999999999999" customHeight="1">
      <c r="A212" s="959" t="s">
        <v>102</v>
      </c>
      <c r="B212" s="937" t="s">
        <v>589</v>
      </c>
      <c r="C212" s="937"/>
      <c r="D212" s="937"/>
      <c r="E212" s="937"/>
      <c r="F212" s="937"/>
      <c r="G212" s="937"/>
      <c r="H212" s="937"/>
      <c r="I212" s="937"/>
      <c r="J212" s="937"/>
      <c r="K212" s="937" t="s">
        <v>585</v>
      </c>
      <c r="L212" s="1746">
        <f>INDEX(値一覧項目!$R$2:$R$7,$BC$209)</f>
        <v>0</v>
      </c>
      <c r="M212" s="1746"/>
      <c r="N212" s="1746"/>
      <c r="O212" s="1746"/>
      <c r="P212" s="1746"/>
      <c r="Q212" s="1746"/>
      <c r="R212" s="1746"/>
      <c r="S212" s="978" t="s">
        <v>584</v>
      </c>
      <c r="T212" s="978" t="s">
        <v>585</v>
      </c>
      <c r="U212" s="1746">
        <f>INDEX(値一覧項目!$R$2:$R$7,$BC$210)</f>
        <v>0</v>
      </c>
      <c r="V212" s="1746"/>
      <c r="W212" s="1746"/>
      <c r="X212" s="1746"/>
      <c r="Y212" s="1746"/>
      <c r="Z212" s="1746"/>
      <c r="AA212" s="1746"/>
      <c r="AB212" s="906" t="s">
        <v>584</v>
      </c>
      <c r="AE212" s="1054" t="s">
        <v>654</v>
      </c>
      <c r="AU212" s="1091">
        <v>1</v>
      </c>
    </row>
    <row r="213" spans="1:58" s="1091" customFormat="1" ht="17.899999999999999" customHeight="1">
      <c r="A213" s="936"/>
      <c r="B213" s="906" t="s">
        <v>588</v>
      </c>
      <c r="C213" s="906"/>
      <c r="D213" s="906"/>
      <c r="E213" s="906"/>
      <c r="F213" s="906"/>
      <c r="G213" s="906"/>
      <c r="H213" s="906"/>
      <c r="I213" s="906"/>
      <c r="J213" s="906"/>
      <c r="K213" s="906" t="s">
        <v>585</v>
      </c>
      <c r="L213" s="1756">
        <f>INDEX(値一覧項目!$O$2:$O$16,$AU$213)</f>
        <v>0</v>
      </c>
      <c r="M213" s="1756"/>
      <c r="N213" s="1756"/>
      <c r="O213" s="1756"/>
      <c r="P213" s="1756"/>
      <c r="Q213" s="1756"/>
      <c r="R213" s="1756"/>
      <c r="S213" s="938" t="s">
        <v>584</v>
      </c>
      <c r="T213" s="938" t="s">
        <v>585</v>
      </c>
      <c r="U213" s="1756">
        <f>INDEX(値一覧項目!$O$2:$O$16,$BC$211)</f>
        <v>0</v>
      </c>
      <c r="V213" s="1756"/>
      <c r="W213" s="1756"/>
      <c r="X213" s="1756"/>
      <c r="Y213" s="1756"/>
      <c r="Z213" s="1756"/>
      <c r="AA213" s="1756"/>
      <c r="AB213" s="906" t="s">
        <v>584</v>
      </c>
      <c r="AE213" s="906" t="s">
        <v>587</v>
      </c>
      <c r="AU213" s="1094">
        <v>1</v>
      </c>
    </row>
    <row r="214" spans="1:58" s="1091" customFormat="1" ht="17.899999999999999" customHeight="1">
      <c r="A214" s="936"/>
      <c r="B214" s="906" t="s">
        <v>586</v>
      </c>
      <c r="C214" s="906"/>
      <c r="D214" s="906"/>
      <c r="E214" s="906"/>
      <c r="F214" s="906"/>
      <c r="G214" s="906"/>
      <c r="H214" s="906"/>
      <c r="I214" s="906"/>
      <c r="J214" s="906"/>
      <c r="K214" s="906" t="s">
        <v>585</v>
      </c>
      <c r="L214" s="1984" t="str">
        <f>IF(AK214="","",IF(DATE(2019,5,1)&gt;AK214,AK214,"令和"&amp;IF(YEAR(AK214)-2018=1,"元",YEAR(AK214)-2018)&amp;"年"&amp;MONTH(AK214)&amp;"月"&amp;DAY(AK214)&amp;"日"))</f>
        <v/>
      </c>
      <c r="M214" s="1984"/>
      <c r="N214" s="1984"/>
      <c r="O214" s="1984"/>
      <c r="P214" s="1984"/>
      <c r="Q214" s="1984"/>
      <c r="R214" s="1984"/>
      <c r="S214" s="941" t="s">
        <v>584</v>
      </c>
      <c r="T214" s="941" t="s">
        <v>585</v>
      </c>
      <c r="U214" s="1984" t="str">
        <f>IF(AT214="","",IF(DATE(2019,5,1)&gt;AT214,AT214,"令和"&amp;IF(YEAR(AT214)-2018=1,"元",YEAR(AT214)-2018)&amp;"年"&amp;MONTH(AT214)&amp;"月"&amp;DAY(AT214)&amp;"日"))</f>
        <v/>
      </c>
      <c r="V214" s="1984"/>
      <c r="W214" s="1984"/>
      <c r="X214" s="1984"/>
      <c r="Y214" s="1984"/>
      <c r="Z214" s="1984"/>
      <c r="AA214" s="1984"/>
      <c r="AB214" s="935" t="s">
        <v>584</v>
      </c>
      <c r="AE214" s="906" t="s">
        <v>583</v>
      </c>
      <c r="AK214" s="1948"/>
      <c r="AL214" s="1949"/>
      <c r="AM214" s="1949"/>
      <c r="AN214" s="1949"/>
      <c r="AO214" s="1950"/>
      <c r="AP214" s="904"/>
      <c r="AQ214" s="904"/>
      <c r="AR214" s="904"/>
      <c r="AS214" s="904"/>
      <c r="AT214" s="1948"/>
      <c r="AU214" s="1949"/>
      <c r="AV214" s="1949"/>
      <c r="AW214" s="1949"/>
      <c r="AX214" s="1950"/>
      <c r="AY214" s="904"/>
      <c r="AZ214" s="904"/>
      <c r="BA214" s="904"/>
      <c r="BB214" s="904"/>
      <c r="BC214" s="904"/>
      <c r="BD214" s="904"/>
      <c r="BE214" s="904"/>
      <c r="BF214" s="904"/>
    </row>
    <row r="215" spans="1:58" s="1091" customFormat="1" ht="17.899999999999999" customHeight="1">
      <c r="A215" s="959" t="s">
        <v>102</v>
      </c>
      <c r="B215" s="937" t="s">
        <v>582</v>
      </c>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06"/>
      <c r="AK215" s="904"/>
      <c r="AL215" s="904"/>
      <c r="AM215" s="904"/>
      <c r="AN215" s="904"/>
      <c r="AO215" s="904"/>
      <c r="AP215" s="904"/>
      <c r="AQ215" s="904"/>
      <c r="AR215" s="904"/>
      <c r="AS215" s="904"/>
      <c r="AT215" s="904"/>
      <c r="AU215" s="904"/>
      <c r="AV215" s="904"/>
      <c r="AW215" s="904"/>
      <c r="AX215" s="904"/>
      <c r="AY215" s="904"/>
      <c r="AZ215" s="904"/>
      <c r="BA215" s="904"/>
      <c r="BB215" s="904"/>
      <c r="BC215" s="904"/>
      <c r="BD215" s="904"/>
      <c r="BE215" s="904"/>
      <c r="BF215" s="904"/>
    </row>
    <row r="216" spans="1:58" s="1091" customFormat="1" ht="17.899999999999999" customHeight="1">
      <c r="A216" s="936"/>
      <c r="B216" s="906" t="s">
        <v>581</v>
      </c>
      <c r="K216" s="1983">
        <f>$AK$216</f>
        <v>0</v>
      </c>
      <c r="L216" s="1983"/>
      <c r="M216" s="1983"/>
      <c r="N216" s="1983"/>
      <c r="O216" s="1983"/>
      <c r="P216" s="1983"/>
      <c r="Q216" s="1983"/>
      <c r="R216" s="1983"/>
      <c r="S216" s="1983"/>
      <c r="T216" s="1983"/>
      <c r="U216" s="1983"/>
      <c r="V216" s="1983"/>
      <c r="W216" s="1983"/>
      <c r="X216" s="1983"/>
      <c r="Y216" s="1983"/>
      <c r="Z216" s="1983"/>
      <c r="AA216" s="1983"/>
      <c r="AE216" s="1091" t="s">
        <v>580</v>
      </c>
      <c r="AK216" s="1954"/>
      <c r="AL216" s="1955"/>
      <c r="AM216" s="1955"/>
      <c r="AN216" s="1955"/>
      <c r="AO216" s="1955"/>
      <c r="AP216" s="1955"/>
      <c r="AQ216" s="1955"/>
      <c r="AR216" s="1955"/>
      <c r="AS216" s="1955"/>
      <c r="AT216" s="1955"/>
      <c r="AU216" s="1955"/>
      <c r="AV216" s="1955"/>
      <c r="AW216" s="1955"/>
      <c r="AX216" s="1955"/>
      <c r="AY216" s="1955"/>
      <c r="AZ216" s="1955"/>
      <c r="BA216" s="1956"/>
      <c r="BB216" s="904"/>
      <c r="BC216" s="904"/>
      <c r="BD216" s="904"/>
      <c r="BE216" s="904"/>
      <c r="BF216" s="904"/>
    </row>
    <row r="217" spans="1:58" s="1091" customFormat="1" ht="17.899999999999999" customHeight="1">
      <c r="A217" s="936"/>
      <c r="B217" s="906" t="s">
        <v>579</v>
      </c>
      <c r="K217" s="1978">
        <f>$AK$217</f>
        <v>0</v>
      </c>
      <c r="L217" s="1978"/>
      <c r="M217" s="1978"/>
      <c r="N217" s="1978"/>
      <c r="O217" s="1978"/>
      <c r="P217" s="1978"/>
      <c r="Q217" s="1978"/>
      <c r="R217" s="1978"/>
      <c r="S217" s="1978"/>
      <c r="T217" s="1978"/>
      <c r="U217" s="1978"/>
      <c r="V217" s="1978"/>
      <c r="W217" s="1978"/>
      <c r="X217" s="1978"/>
      <c r="Y217" s="1978"/>
      <c r="Z217" s="1978"/>
      <c r="AA217" s="1978"/>
      <c r="AB217" s="1336"/>
      <c r="AE217" s="1091" t="s">
        <v>578</v>
      </c>
      <c r="AK217" s="1954"/>
      <c r="AL217" s="1955"/>
      <c r="AM217" s="1955"/>
      <c r="AN217" s="1955"/>
      <c r="AO217" s="1955"/>
      <c r="AP217" s="1955"/>
      <c r="AQ217" s="1955"/>
      <c r="AR217" s="1955"/>
      <c r="AS217" s="1955"/>
      <c r="AT217" s="1955"/>
      <c r="AU217" s="1955"/>
      <c r="AV217" s="1955"/>
      <c r="AW217" s="1955"/>
      <c r="AX217" s="1955"/>
      <c r="AY217" s="1955"/>
      <c r="AZ217" s="1955"/>
      <c r="BA217" s="1956"/>
      <c r="BB217" s="904"/>
      <c r="BC217" s="904"/>
      <c r="BD217" s="904"/>
      <c r="BE217" s="904"/>
      <c r="BF217" s="904"/>
    </row>
    <row r="218" spans="1:58" s="1091" customFormat="1" ht="17.899999999999999" customHeight="1">
      <c r="A218" s="959" t="s">
        <v>102</v>
      </c>
      <c r="B218" s="937" t="s">
        <v>577</v>
      </c>
      <c r="C218" s="1340"/>
      <c r="D218" s="1340"/>
      <c r="E218" s="1340"/>
      <c r="F218" s="1340"/>
      <c r="G218" s="1340"/>
      <c r="H218" s="1340"/>
      <c r="I218" s="1340"/>
      <c r="J218" s="1340"/>
      <c r="K218" s="1348"/>
      <c r="L218" s="1348"/>
      <c r="M218" s="1348"/>
      <c r="N218" s="1348"/>
      <c r="O218" s="1348"/>
      <c r="P218" s="1348"/>
      <c r="Q218" s="1348"/>
      <c r="R218" s="1348"/>
      <c r="S218" s="1348"/>
      <c r="T218" s="1348"/>
      <c r="U218" s="1348"/>
      <c r="V218" s="1348"/>
      <c r="W218" s="1348"/>
      <c r="X218" s="1348"/>
      <c r="Y218" s="1348"/>
      <c r="Z218" s="1348"/>
      <c r="AA218" s="1348"/>
      <c r="AK218" s="904"/>
      <c r="AL218" s="904"/>
      <c r="AM218" s="904"/>
      <c r="AN218" s="904"/>
      <c r="AO218" s="904"/>
      <c r="AP218" s="904"/>
      <c r="AQ218" s="904"/>
      <c r="AR218" s="904"/>
      <c r="AS218" s="904"/>
      <c r="AT218" s="904"/>
      <c r="AU218" s="904"/>
      <c r="AV218" s="904"/>
      <c r="AW218" s="904"/>
      <c r="AX218" s="904"/>
      <c r="AY218" s="904"/>
      <c r="AZ218" s="904"/>
      <c r="BA218" s="904"/>
      <c r="BB218" s="904"/>
      <c r="BC218" s="904"/>
      <c r="BD218" s="904"/>
      <c r="BE218" s="904"/>
      <c r="BF218" s="904"/>
    </row>
    <row r="219" spans="1:58" s="1091" customFormat="1" ht="17.899999999999999" customHeight="1">
      <c r="A219" s="936"/>
      <c r="F219" s="1675" t="str">
        <f>IF($AK$219="","",$AK$219)</f>
        <v/>
      </c>
      <c r="G219" s="1675"/>
      <c r="H219" s="1675"/>
      <c r="I219" s="1675"/>
      <c r="J219" s="1675"/>
      <c r="K219" s="1675"/>
      <c r="L219" s="1675"/>
      <c r="M219" s="1675"/>
      <c r="N219" s="1675"/>
      <c r="O219" s="1675"/>
      <c r="P219" s="1675"/>
      <c r="Q219" s="1675"/>
      <c r="R219" s="1675"/>
      <c r="S219" s="1675"/>
      <c r="T219" s="1675"/>
      <c r="U219" s="1675"/>
      <c r="V219" s="1675"/>
      <c r="W219" s="1675"/>
      <c r="X219" s="1675"/>
      <c r="Y219" s="1675"/>
      <c r="Z219" s="1675"/>
      <c r="AA219" s="1675"/>
      <c r="AE219" s="1091" t="s">
        <v>576</v>
      </c>
      <c r="AK219" s="2008"/>
      <c r="AL219" s="2009"/>
      <c r="AM219" s="2009"/>
      <c r="AN219" s="2009"/>
      <c r="AO219" s="2009"/>
      <c r="AP219" s="2009"/>
      <c r="AQ219" s="2009"/>
      <c r="AR219" s="2009"/>
      <c r="AS219" s="2009"/>
      <c r="AT219" s="2009"/>
      <c r="AU219" s="2009"/>
      <c r="AV219" s="2009"/>
      <c r="AW219" s="2009"/>
      <c r="AX219" s="2009"/>
      <c r="AY219" s="2009"/>
      <c r="AZ219" s="2009"/>
      <c r="BA219" s="2009"/>
      <c r="BB219" s="2009"/>
      <c r="BC219" s="2009"/>
      <c r="BD219" s="2009"/>
      <c r="BE219" s="2009"/>
      <c r="BF219" s="2010"/>
    </row>
    <row r="220" spans="1:58" s="1091" customFormat="1" ht="17.899999999999999" customHeight="1">
      <c r="F220" s="1675"/>
      <c r="G220" s="1675"/>
      <c r="H220" s="1675"/>
      <c r="I220" s="1675"/>
      <c r="J220" s="1675"/>
      <c r="K220" s="1675"/>
      <c r="L220" s="1675"/>
      <c r="M220" s="1675"/>
      <c r="N220" s="1675"/>
      <c r="O220" s="1675"/>
      <c r="P220" s="1675"/>
      <c r="Q220" s="1675"/>
      <c r="R220" s="1675"/>
      <c r="S220" s="1675"/>
      <c r="T220" s="1675"/>
      <c r="U220" s="1675"/>
      <c r="V220" s="1675"/>
      <c r="W220" s="1675"/>
      <c r="X220" s="1675"/>
      <c r="Y220" s="1675"/>
      <c r="Z220" s="1675"/>
      <c r="AA220" s="1675"/>
      <c r="AK220" s="2011"/>
      <c r="AL220" s="2012"/>
      <c r="AM220" s="2012"/>
      <c r="AN220" s="2012"/>
      <c r="AO220" s="2012"/>
      <c r="AP220" s="2012"/>
      <c r="AQ220" s="2012"/>
      <c r="AR220" s="2012"/>
      <c r="AS220" s="2012"/>
      <c r="AT220" s="2012"/>
      <c r="AU220" s="2012"/>
      <c r="AV220" s="2012"/>
      <c r="AW220" s="2012"/>
      <c r="AX220" s="2012"/>
      <c r="AY220" s="2012"/>
      <c r="AZ220" s="2012"/>
      <c r="BA220" s="2012"/>
      <c r="BB220" s="2012"/>
      <c r="BC220" s="2012"/>
      <c r="BD220" s="2012"/>
      <c r="BE220" s="2012"/>
      <c r="BF220" s="2013"/>
    </row>
    <row r="221" spans="1:58" s="1091" customFormat="1" ht="17.899999999999999" customHeight="1">
      <c r="F221" s="1676"/>
      <c r="G221" s="1676"/>
      <c r="H221" s="1676"/>
      <c r="I221" s="1676"/>
      <c r="J221" s="1676"/>
      <c r="K221" s="1676"/>
      <c r="L221" s="1676"/>
      <c r="M221" s="1676"/>
      <c r="N221" s="1676"/>
      <c r="O221" s="1676"/>
      <c r="P221" s="1676"/>
      <c r="Q221" s="1676"/>
      <c r="R221" s="1676"/>
      <c r="S221" s="1676"/>
      <c r="T221" s="1676"/>
      <c r="U221" s="1676"/>
      <c r="V221" s="1676"/>
      <c r="W221" s="1676"/>
      <c r="X221" s="1676"/>
      <c r="Y221" s="1676"/>
      <c r="Z221" s="1676"/>
      <c r="AA221" s="1676"/>
      <c r="AB221" s="1336"/>
      <c r="AD221" s="904"/>
      <c r="AE221" s="904"/>
      <c r="AF221" s="904"/>
      <c r="AG221" s="904"/>
      <c r="AH221" s="904"/>
      <c r="AI221" s="904"/>
      <c r="AJ221" s="904"/>
      <c r="AK221" s="2014"/>
      <c r="AL221" s="2015"/>
      <c r="AM221" s="2015"/>
      <c r="AN221" s="2015"/>
      <c r="AO221" s="2015"/>
      <c r="AP221" s="2015"/>
      <c r="AQ221" s="2015"/>
      <c r="AR221" s="2015"/>
      <c r="AS221" s="2015"/>
      <c r="AT221" s="2015"/>
      <c r="AU221" s="2015"/>
      <c r="AV221" s="2015"/>
      <c r="AW221" s="2015"/>
      <c r="AX221" s="2015"/>
      <c r="AY221" s="2015"/>
      <c r="AZ221" s="2015"/>
      <c r="BA221" s="2015"/>
      <c r="BB221" s="2015"/>
      <c r="BC221" s="2015"/>
      <c r="BD221" s="2015"/>
      <c r="BE221" s="2015"/>
      <c r="BF221" s="2016"/>
    </row>
    <row r="222" spans="1:58" ht="17.899999999999999" customHeight="1">
      <c r="A222" s="1340"/>
      <c r="B222" s="1340"/>
      <c r="C222" s="1340"/>
      <c r="D222" s="1340"/>
      <c r="E222" s="1340"/>
      <c r="F222" s="1340"/>
      <c r="G222" s="1340"/>
      <c r="H222" s="1340"/>
      <c r="I222" s="1340"/>
      <c r="J222" s="1340"/>
      <c r="K222" s="1340"/>
      <c r="L222" s="1340"/>
      <c r="M222" s="1340"/>
      <c r="N222" s="1340"/>
      <c r="O222" s="1340"/>
      <c r="P222" s="1340"/>
      <c r="Q222" s="1340"/>
      <c r="R222" s="1340"/>
      <c r="S222" s="1340"/>
      <c r="T222" s="1340"/>
      <c r="U222" s="1340"/>
      <c r="V222" s="1340"/>
      <c r="W222" s="1340"/>
      <c r="X222" s="1340"/>
      <c r="Y222" s="1340"/>
      <c r="Z222" s="1340"/>
      <c r="AA222" s="1340"/>
      <c r="AB222" s="1091"/>
      <c r="AC222" s="1091"/>
    </row>
    <row r="223" spans="1:58">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c r="AB223" s="1091"/>
      <c r="AC223" s="1091"/>
    </row>
    <row r="224" spans="1:58">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c r="AB224" s="1091"/>
      <c r="AC224" s="1091"/>
    </row>
    <row r="225" spans="1:31" ht="17.2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c r="AB225" s="1091"/>
      <c r="AC225" s="1091"/>
    </row>
    <row r="226" spans="1:31" ht="11.25" customHeight="1">
      <c r="AE226" s="1345"/>
    </row>
    <row r="227" spans="1:31" ht="17.25" customHeight="1">
      <c r="A227" s="1309" t="s">
        <v>541</v>
      </c>
      <c r="B227" s="1309"/>
      <c r="C227" s="1309"/>
      <c r="D227" s="1309"/>
      <c r="E227" s="1309"/>
      <c r="F227" s="1309"/>
      <c r="G227" s="1309"/>
      <c r="H227" s="1309"/>
      <c r="I227" s="1309"/>
      <c r="J227" s="1309"/>
      <c r="K227" s="1309"/>
      <c r="L227" s="1309"/>
      <c r="M227" s="1309"/>
      <c r="N227" s="1309"/>
      <c r="O227" s="1309"/>
      <c r="P227" s="1309"/>
      <c r="Q227" s="1309"/>
      <c r="R227" s="1309"/>
      <c r="S227" s="1309"/>
      <c r="T227" s="1309"/>
      <c r="U227" s="1309"/>
      <c r="V227" s="1309"/>
      <c r="W227" s="1309"/>
      <c r="X227" s="1309"/>
      <c r="Y227" s="1309"/>
      <c r="Z227" s="1309"/>
      <c r="AA227" s="1309"/>
      <c r="AE227" s="1343" t="s">
        <v>575</v>
      </c>
    </row>
    <row r="228" spans="1:31" s="903" customFormat="1" ht="17.25" customHeight="1">
      <c r="A228" s="903" t="s">
        <v>574</v>
      </c>
    </row>
    <row r="229" spans="1:31" ht="17.149999999999999" customHeight="1">
      <c r="A229" s="1344"/>
      <c r="B229" s="916"/>
      <c r="C229" s="916"/>
      <c r="D229" s="916"/>
      <c r="E229" s="1057"/>
      <c r="F229" s="2002" t="s">
        <v>573</v>
      </c>
      <c r="G229" s="2003"/>
      <c r="H229" s="2004"/>
      <c r="I229" s="1991" t="s">
        <v>572</v>
      </c>
      <c r="J229" s="1992"/>
      <c r="K229" s="1992"/>
      <c r="L229" s="1992"/>
      <c r="M229" s="1993"/>
      <c r="N229" s="2002" t="s">
        <v>571</v>
      </c>
      <c r="O229" s="2003"/>
      <c r="P229" s="2004"/>
      <c r="Q229" s="2002" t="s">
        <v>653</v>
      </c>
      <c r="R229" s="2003"/>
      <c r="S229" s="2003"/>
      <c r="T229" s="2003"/>
      <c r="U229" s="2004"/>
      <c r="V229" s="2002" t="s">
        <v>569</v>
      </c>
      <c r="W229" s="2003"/>
      <c r="X229" s="2003"/>
      <c r="Y229" s="2004"/>
      <c r="Z229" s="2017" t="s">
        <v>652</v>
      </c>
      <c r="AA229" s="2018"/>
      <c r="AB229" s="2018"/>
      <c r="AC229" s="2019"/>
    </row>
    <row r="230" spans="1:31" ht="17.149999999999999" customHeight="1">
      <c r="A230" s="1279"/>
      <c r="E230" s="1063"/>
      <c r="F230" s="2005"/>
      <c r="G230" s="2006"/>
      <c r="H230" s="2007"/>
      <c r="I230" s="1699"/>
      <c r="J230" s="1700"/>
      <c r="K230" s="1700"/>
      <c r="L230" s="1700"/>
      <c r="M230" s="1701"/>
      <c r="N230" s="2005"/>
      <c r="O230" s="2006"/>
      <c r="P230" s="2007"/>
      <c r="Q230" s="2005"/>
      <c r="R230" s="2006"/>
      <c r="S230" s="2006"/>
      <c r="T230" s="2006"/>
      <c r="U230" s="2007"/>
      <c r="V230" s="2005"/>
      <c r="W230" s="2006"/>
      <c r="X230" s="2006"/>
      <c r="Y230" s="2007"/>
      <c r="Z230" s="2005"/>
      <c r="AA230" s="2006"/>
      <c r="AB230" s="2006"/>
      <c r="AC230" s="2007"/>
    </row>
    <row r="231" spans="1:31" ht="17.149999999999999" customHeight="1">
      <c r="A231" s="1279"/>
      <c r="E231" s="1063"/>
      <c r="F231" s="1988"/>
      <c r="G231" s="1989"/>
      <c r="H231" s="1990"/>
      <c r="I231" s="1702"/>
      <c r="J231" s="1703"/>
      <c r="K231" s="1703"/>
      <c r="L231" s="1703"/>
      <c r="M231" s="1704"/>
      <c r="N231" s="1988"/>
      <c r="O231" s="1989"/>
      <c r="P231" s="1990"/>
      <c r="Q231" s="1988"/>
      <c r="R231" s="1989"/>
      <c r="S231" s="1989"/>
      <c r="T231" s="1989"/>
      <c r="U231" s="1990"/>
      <c r="V231" s="1988"/>
      <c r="W231" s="1989"/>
      <c r="X231" s="1989"/>
      <c r="Y231" s="1990"/>
      <c r="Z231" s="1988"/>
      <c r="AA231" s="1989"/>
      <c r="AB231" s="1989"/>
      <c r="AC231" s="1990"/>
    </row>
    <row r="232" spans="1:31" ht="17.149999999999999" customHeight="1">
      <c r="A232" s="2053" t="s">
        <v>567</v>
      </c>
      <c r="B232" s="2054"/>
      <c r="C232" s="2054"/>
      <c r="D232" s="2054"/>
      <c r="E232" s="2055"/>
      <c r="F232" s="2062"/>
      <c r="G232" s="2045"/>
      <c r="H232" s="2046"/>
      <c r="I232" s="2023"/>
      <c r="J232" s="2024"/>
      <c r="K232" s="2024"/>
      <c r="L232" s="2024"/>
      <c r="M232" s="2025"/>
      <c r="N232" s="2023"/>
      <c r="O232" s="2024"/>
      <c r="P232" s="2025"/>
      <c r="Q232" s="2023"/>
      <c r="R232" s="2024"/>
      <c r="S232" s="2024"/>
      <c r="T232" s="2024"/>
      <c r="U232" s="2025"/>
      <c r="V232" s="2023"/>
      <c r="W232" s="2024"/>
      <c r="X232" s="2024"/>
      <c r="Y232" s="2025"/>
      <c r="Z232" s="2032"/>
      <c r="AA232" s="2033"/>
      <c r="AB232" s="2033"/>
      <c r="AC232" s="2034"/>
    </row>
    <row r="233" spans="1:31" ht="17.149999999999999" customHeight="1">
      <c r="A233" s="2056"/>
      <c r="B233" s="2057"/>
      <c r="C233" s="2057"/>
      <c r="D233" s="2057"/>
      <c r="E233" s="2058"/>
      <c r="F233" s="2047"/>
      <c r="G233" s="2048"/>
      <c r="H233" s="2049"/>
      <c r="I233" s="2026"/>
      <c r="J233" s="2027"/>
      <c r="K233" s="2027"/>
      <c r="L233" s="2027"/>
      <c r="M233" s="2028"/>
      <c r="N233" s="2026"/>
      <c r="O233" s="2027"/>
      <c r="P233" s="2028"/>
      <c r="Q233" s="2026"/>
      <c r="R233" s="2027"/>
      <c r="S233" s="2027"/>
      <c r="T233" s="2027"/>
      <c r="U233" s="2028"/>
      <c r="V233" s="2026"/>
      <c r="W233" s="2027"/>
      <c r="X233" s="2027"/>
      <c r="Y233" s="2028"/>
      <c r="Z233" s="2026"/>
      <c r="AA233" s="2027"/>
      <c r="AB233" s="2027"/>
      <c r="AC233" s="2028"/>
    </row>
    <row r="234" spans="1:31" ht="17.149999999999999" customHeight="1">
      <c r="A234" s="2056"/>
      <c r="B234" s="2057"/>
      <c r="C234" s="2057"/>
      <c r="D234" s="2057"/>
      <c r="E234" s="2058"/>
      <c r="F234" s="2047"/>
      <c r="G234" s="2048"/>
      <c r="H234" s="2049"/>
      <c r="I234" s="2026"/>
      <c r="J234" s="2027"/>
      <c r="K234" s="2027"/>
      <c r="L234" s="2027"/>
      <c r="M234" s="2028"/>
      <c r="N234" s="2026"/>
      <c r="O234" s="2027"/>
      <c r="P234" s="2028"/>
      <c r="Q234" s="2026"/>
      <c r="R234" s="2027"/>
      <c r="S234" s="2027"/>
      <c r="T234" s="2027"/>
      <c r="U234" s="2028"/>
      <c r="V234" s="2026"/>
      <c r="W234" s="2027"/>
      <c r="X234" s="2027"/>
      <c r="Y234" s="2028"/>
      <c r="Z234" s="2026"/>
      <c r="AA234" s="2027"/>
      <c r="AB234" s="2027"/>
      <c r="AC234" s="2028"/>
    </row>
    <row r="235" spans="1:31" ht="17.149999999999999" customHeight="1">
      <c r="A235" s="2059"/>
      <c r="B235" s="2060"/>
      <c r="C235" s="2060"/>
      <c r="D235" s="2060"/>
      <c r="E235" s="2061"/>
      <c r="F235" s="2050"/>
      <c r="G235" s="2051"/>
      <c r="H235" s="2052"/>
      <c r="I235" s="2029"/>
      <c r="J235" s="2030"/>
      <c r="K235" s="2030"/>
      <c r="L235" s="2030"/>
      <c r="M235" s="2031"/>
      <c r="N235" s="2029"/>
      <c r="O235" s="2030"/>
      <c r="P235" s="2031"/>
      <c r="Q235" s="2029"/>
      <c r="R235" s="2030"/>
      <c r="S235" s="2030"/>
      <c r="T235" s="2030"/>
      <c r="U235" s="2031"/>
      <c r="V235" s="2029"/>
      <c r="W235" s="2030"/>
      <c r="X235" s="2030"/>
      <c r="Y235" s="2031"/>
      <c r="Z235" s="2029"/>
      <c r="AA235" s="2030"/>
      <c r="AB235" s="2030"/>
      <c r="AC235" s="2031"/>
    </row>
    <row r="236" spans="1:31" ht="17.149999999999999" customHeight="1">
      <c r="A236" s="2035" t="s">
        <v>566</v>
      </c>
      <c r="B236" s="2036"/>
      <c r="C236" s="2036"/>
      <c r="D236" s="2036"/>
      <c r="E236" s="2037"/>
      <c r="F236" s="2044"/>
      <c r="G236" s="2045"/>
      <c r="H236" s="2046"/>
      <c r="I236" s="2023"/>
      <c r="J236" s="2024"/>
      <c r="K236" s="2024"/>
      <c r="L236" s="2024"/>
      <c r="M236" s="2025"/>
      <c r="N236" s="2023"/>
      <c r="O236" s="2024"/>
      <c r="P236" s="2025"/>
      <c r="Q236" s="2023"/>
      <c r="R236" s="2024"/>
      <c r="S236" s="2024"/>
      <c r="T236" s="2024"/>
      <c r="U236" s="2025"/>
      <c r="V236" s="2023"/>
      <c r="W236" s="2024"/>
      <c r="X236" s="2024"/>
      <c r="Y236" s="2025"/>
      <c r="Z236" s="2032"/>
      <c r="AA236" s="2033"/>
      <c r="AB236" s="2033"/>
      <c r="AC236" s="2034"/>
    </row>
    <row r="237" spans="1:31" ht="17.149999999999999" customHeight="1">
      <c r="A237" s="2038"/>
      <c r="B237" s="2039"/>
      <c r="C237" s="2039"/>
      <c r="D237" s="2039"/>
      <c r="E237" s="2040"/>
      <c r="F237" s="2047"/>
      <c r="G237" s="2048"/>
      <c r="H237" s="2049"/>
      <c r="I237" s="2026"/>
      <c r="J237" s="2027"/>
      <c r="K237" s="2027"/>
      <c r="L237" s="2027"/>
      <c r="M237" s="2028"/>
      <c r="N237" s="2026"/>
      <c r="O237" s="2027"/>
      <c r="P237" s="2028"/>
      <c r="Q237" s="2026"/>
      <c r="R237" s="2027"/>
      <c r="S237" s="2027"/>
      <c r="T237" s="2027"/>
      <c r="U237" s="2028"/>
      <c r="V237" s="2026"/>
      <c r="W237" s="2027"/>
      <c r="X237" s="2027"/>
      <c r="Y237" s="2028"/>
      <c r="Z237" s="2026"/>
      <c r="AA237" s="2027"/>
      <c r="AB237" s="2027"/>
      <c r="AC237" s="2028"/>
    </row>
    <row r="238" spans="1:31" ht="17.149999999999999" customHeight="1">
      <c r="A238" s="2038"/>
      <c r="B238" s="2039"/>
      <c r="C238" s="2039"/>
      <c r="D238" s="2039"/>
      <c r="E238" s="2040"/>
      <c r="F238" s="2047"/>
      <c r="G238" s="2048"/>
      <c r="H238" s="2049"/>
      <c r="I238" s="2026"/>
      <c r="J238" s="2027"/>
      <c r="K238" s="2027"/>
      <c r="L238" s="2027"/>
      <c r="M238" s="2028"/>
      <c r="N238" s="2026"/>
      <c r="O238" s="2027"/>
      <c r="P238" s="2028"/>
      <c r="Q238" s="2026"/>
      <c r="R238" s="2027"/>
      <c r="S238" s="2027"/>
      <c r="T238" s="2027"/>
      <c r="U238" s="2028"/>
      <c r="V238" s="2026"/>
      <c r="W238" s="2027"/>
      <c r="X238" s="2027"/>
      <c r="Y238" s="2028"/>
      <c r="Z238" s="2026"/>
      <c r="AA238" s="2027"/>
      <c r="AB238" s="2027"/>
      <c r="AC238" s="2028"/>
    </row>
    <row r="239" spans="1:31" ht="17.149999999999999" customHeight="1">
      <c r="A239" s="2038"/>
      <c r="B239" s="2039"/>
      <c r="C239" s="2039"/>
      <c r="D239" s="2039"/>
      <c r="E239" s="2040"/>
      <c r="F239" s="2047"/>
      <c r="G239" s="2048"/>
      <c r="H239" s="2049"/>
      <c r="I239" s="2026"/>
      <c r="J239" s="2027"/>
      <c r="K239" s="2027"/>
      <c r="L239" s="2027"/>
      <c r="M239" s="2028"/>
      <c r="N239" s="2026"/>
      <c r="O239" s="2027"/>
      <c r="P239" s="2028"/>
      <c r="Q239" s="2026"/>
      <c r="R239" s="2027"/>
      <c r="S239" s="2027"/>
      <c r="T239" s="2027"/>
      <c r="U239" s="2028"/>
      <c r="V239" s="2026"/>
      <c r="W239" s="2027"/>
      <c r="X239" s="2027"/>
      <c r="Y239" s="2028"/>
      <c r="Z239" s="2026"/>
      <c r="AA239" s="2027"/>
      <c r="AB239" s="2027"/>
      <c r="AC239" s="2028"/>
    </row>
    <row r="240" spans="1:31" ht="17.149999999999999" customHeight="1">
      <c r="A240" s="2041"/>
      <c r="B240" s="2042"/>
      <c r="C240" s="2042"/>
      <c r="D240" s="2042"/>
      <c r="E240" s="2043"/>
      <c r="F240" s="2050"/>
      <c r="G240" s="2051"/>
      <c r="H240" s="2052"/>
      <c r="I240" s="2029"/>
      <c r="J240" s="2030"/>
      <c r="K240" s="2030"/>
      <c r="L240" s="2030"/>
      <c r="M240" s="2031"/>
      <c r="N240" s="2029"/>
      <c r="O240" s="2030"/>
      <c r="P240" s="2031"/>
      <c r="Q240" s="2029"/>
      <c r="R240" s="2030"/>
      <c r="S240" s="2030"/>
      <c r="T240" s="2030"/>
      <c r="U240" s="2031"/>
      <c r="V240" s="2029"/>
      <c r="W240" s="2030"/>
      <c r="X240" s="2030"/>
      <c r="Y240" s="2031"/>
      <c r="Z240" s="2029"/>
      <c r="AA240" s="2030"/>
      <c r="AB240" s="2030"/>
      <c r="AC240" s="2031"/>
    </row>
    <row r="241" spans="1:29" ht="17.149999999999999" customHeight="1">
      <c r="A241" s="2035" t="s">
        <v>565</v>
      </c>
      <c r="B241" s="2036"/>
      <c r="C241" s="2036"/>
      <c r="D241" s="2036"/>
      <c r="E241" s="2037"/>
      <c r="F241" s="2023"/>
      <c r="G241" s="2024"/>
      <c r="H241" s="2025"/>
      <c r="I241" s="2023"/>
      <c r="J241" s="2024"/>
      <c r="K241" s="2024"/>
      <c r="L241" s="2024"/>
      <c r="M241" s="2025"/>
      <c r="N241" s="2023"/>
      <c r="O241" s="2024"/>
      <c r="P241" s="2025"/>
      <c r="Q241" s="2023"/>
      <c r="R241" s="2024"/>
      <c r="S241" s="2024"/>
      <c r="T241" s="2024"/>
      <c r="U241" s="2025"/>
      <c r="V241" s="2023"/>
      <c r="W241" s="2024"/>
      <c r="X241" s="2024"/>
      <c r="Y241" s="2025"/>
      <c r="Z241" s="2032"/>
      <c r="AA241" s="2033"/>
      <c r="AB241" s="2033"/>
      <c r="AC241" s="2034"/>
    </row>
    <row r="242" spans="1:29" ht="17.149999999999999" customHeight="1">
      <c r="A242" s="2038"/>
      <c r="B242" s="2039"/>
      <c r="C242" s="2039"/>
      <c r="D242" s="2039"/>
      <c r="E242" s="2040"/>
      <c r="F242" s="2026"/>
      <c r="G242" s="2027"/>
      <c r="H242" s="2028"/>
      <c r="I242" s="2026"/>
      <c r="J242" s="2027"/>
      <c r="K242" s="2027"/>
      <c r="L242" s="2027"/>
      <c r="M242" s="2028"/>
      <c r="N242" s="2026"/>
      <c r="O242" s="2027"/>
      <c r="P242" s="2028"/>
      <c r="Q242" s="2026"/>
      <c r="R242" s="2027"/>
      <c r="S242" s="2027"/>
      <c r="T242" s="2027"/>
      <c r="U242" s="2028"/>
      <c r="V242" s="2026"/>
      <c r="W242" s="2027"/>
      <c r="X242" s="2027"/>
      <c r="Y242" s="2028"/>
      <c r="Z242" s="2026"/>
      <c r="AA242" s="2027"/>
      <c r="AB242" s="2027"/>
      <c r="AC242" s="2028"/>
    </row>
    <row r="243" spans="1:29" ht="17.149999999999999" customHeight="1">
      <c r="A243" s="2038"/>
      <c r="B243" s="2039"/>
      <c r="C243" s="2039"/>
      <c r="D243" s="2039"/>
      <c r="E243" s="2040"/>
      <c r="F243" s="2026"/>
      <c r="G243" s="2027"/>
      <c r="H243" s="2028"/>
      <c r="I243" s="2026"/>
      <c r="J243" s="2027"/>
      <c r="K243" s="2027"/>
      <c r="L243" s="2027"/>
      <c r="M243" s="2028"/>
      <c r="N243" s="2026"/>
      <c r="O243" s="2027"/>
      <c r="P243" s="2028"/>
      <c r="Q243" s="2026"/>
      <c r="R243" s="2027"/>
      <c r="S243" s="2027"/>
      <c r="T243" s="2027"/>
      <c r="U243" s="2028"/>
      <c r="V243" s="2026"/>
      <c r="W243" s="2027"/>
      <c r="X243" s="2027"/>
      <c r="Y243" s="2028"/>
      <c r="Z243" s="2026"/>
      <c r="AA243" s="2027"/>
      <c r="AB243" s="2027"/>
      <c r="AC243" s="2028"/>
    </row>
    <row r="244" spans="1:29" ht="17.149999999999999" customHeight="1">
      <c r="A244" s="2041"/>
      <c r="B244" s="2042"/>
      <c r="C244" s="2042"/>
      <c r="D244" s="2042"/>
      <c r="E244" s="2043"/>
      <c r="F244" s="2029"/>
      <c r="G244" s="2030"/>
      <c r="H244" s="2031"/>
      <c r="I244" s="2029"/>
      <c r="J244" s="2030"/>
      <c r="K244" s="2030"/>
      <c r="L244" s="2030"/>
      <c r="M244" s="2031"/>
      <c r="N244" s="2029"/>
      <c r="O244" s="2030"/>
      <c r="P244" s="2031"/>
      <c r="Q244" s="2029"/>
      <c r="R244" s="2030"/>
      <c r="S244" s="2030"/>
      <c r="T244" s="2030"/>
      <c r="U244" s="2031"/>
      <c r="V244" s="2029"/>
      <c r="W244" s="2030"/>
      <c r="X244" s="2030"/>
      <c r="Y244" s="2031"/>
      <c r="Z244" s="2029"/>
      <c r="AA244" s="2030"/>
      <c r="AB244" s="2030"/>
      <c r="AC244" s="2031"/>
    </row>
    <row r="245" spans="1:29" ht="17.149999999999999" customHeight="1">
      <c r="A245" s="2053" t="s">
        <v>564</v>
      </c>
      <c r="B245" s="2054"/>
      <c r="C245" s="2054"/>
      <c r="D245" s="2054"/>
      <c r="E245" s="2055"/>
      <c r="F245" s="2023"/>
      <c r="G245" s="2024"/>
      <c r="H245" s="2025"/>
      <c r="I245" s="2023"/>
      <c r="J245" s="2024"/>
      <c r="K245" s="2024"/>
      <c r="L245" s="2024"/>
      <c r="M245" s="2025"/>
      <c r="N245" s="2023"/>
      <c r="O245" s="2024"/>
      <c r="P245" s="2025"/>
      <c r="Q245" s="2023"/>
      <c r="R245" s="2024"/>
      <c r="S245" s="2024"/>
      <c r="T245" s="2024"/>
      <c r="U245" s="2025"/>
      <c r="V245" s="2023"/>
      <c r="W245" s="2024"/>
      <c r="X245" s="2024"/>
      <c r="Y245" s="2025"/>
      <c r="Z245" s="2032"/>
      <c r="AA245" s="2033"/>
      <c r="AB245" s="2033"/>
      <c r="AC245" s="2034"/>
    </row>
    <row r="246" spans="1:29" ht="17.149999999999999" customHeight="1">
      <c r="A246" s="2056"/>
      <c r="B246" s="2057"/>
      <c r="C246" s="2057"/>
      <c r="D246" s="2057"/>
      <c r="E246" s="2058"/>
      <c r="F246" s="2026"/>
      <c r="G246" s="2027"/>
      <c r="H246" s="2028"/>
      <c r="I246" s="2026"/>
      <c r="J246" s="2027"/>
      <c r="K246" s="2027"/>
      <c r="L246" s="2027"/>
      <c r="M246" s="2028"/>
      <c r="N246" s="2026"/>
      <c r="O246" s="2027"/>
      <c r="P246" s="2028"/>
      <c r="Q246" s="2026"/>
      <c r="R246" s="2027"/>
      <c r="S246" s="2027"/>
      <c r="T246" s="2027"/>
      <c r="U246" s="2028"/>
      <c r="V246" s="2026"/>
      <c r="W246" s="2027"/>
      <c r="X246" s="2027"/>
      <c r="Y246" s="2028"/>
      <c r="Z246" s="2026"/>
      <c r="AA246" s="2027"/>
      <c r="AB246" s="2027"/>
      <c r="AC246" s="2028"/>
    </row>
    <row r="247" spans="1:29" ht="17.149999999999999" customHeight="1">
      <c r="A247" s="2056"/>
      <c r="B247" s="2057"/>
      <c r="C247" s="2057"/>
      <c r="D247" s="2057"/>
      <c r="E247" s="2058"/>
      <c r="F247" s="2026"/>
      <c r="G247" s="2027"/>
      <c r="H247" s="2028"/>
      <c r="I247" s="2026"/>
      <c r="J247" s="2027"/>
      <c r="K247" s="2027"/>
      <c r="L247" s="2027"/>
      <c r="M247" s="2028"/>
      <c r="N247" s="2026"/>
      <c r="O247" s="2027"/>
      <c r="P247" s="2028"/>
      <c r="Q247" s="2026"/>
      <c r="R247" s="2027"/>
      <c r="S247" s="2027"/>
      <c r="T247" s="2027"/>
      <c r="U247" s="2028"/>
      <c r="V247" s="2026"/>
      <c r="W247" s="2027"/>
      <c r="X247" s="2027"/>
      <c r="Y247" s="2028"/>
      <c r="Z247" s="2026"/>
      <c r="AA247" s="2027"/>
      <c r="AB247" s="2027"/>
      <c r="AC247" s="2028"/>
    </row>
    <row r="248" spans="1:29" ht="17.149999999999999" customHeight="1">
      <c r="A248" s="2059"/>
      <c r="B248" s="2060"/>
      <c r="C248" s="2060"/>
      <c r="D248" s="2060"/>
      <c r="E248" s="2061"/>
      <c r="F248" s="2029"/>
      <c r="G248" s="2030"/>
      <c r="H248" s="2031"/>
      <c r="I248" s="2029"/>
      <c r="J248" s="2030"/>
      <c r="K248" s="2030"/>
      <c r="L248" s="2030"/>
      <c r="M248" s="2031"/>
      <c r="N248" s="2029"/>
      <c r="O248" s="2030"/>
      <c r="P248" s="2031"/>
      <c r="Q248" s="2029"/>
      <c r="R248" s="2030"/>
      <c r="S248" s="2030"/>
      <c r="T248" s="2030"/>
      <c r="U248" s="2031"/>
      <c r="V248" s="2029"/>
      <c r="W248" s="2030"/>
      <c r="X248" s="2030"/>
      <c r="Y248" s="2031"/>
      <c r="Z248" s="2029"/>
      <c r="AA248" s="2030"/>
      <c r="AB248" s="2030"/>
      <c r="AC248" s="2031"/>
    </row>
    <row r="249" spans="1:29" ht="17.149999999999999" customHeight="1">
      <c r="A249" s="2035" t="s">
        <v>563</v>
      </c>
      <c r="B249" s="2036"/>
      <c r="C249" s="2036"/>
      <c r="D249" s="2036"/>
      <c r="E249" s="2037"/>
      <c r="F249" s="2023"/>
      <c r="G249" s="2024"/>
      <c r="H249" s="2025"/>
      <c r="I249" s="2023"/>
      <c r="J249" s="2024"/>
      <c r="K249" s="2024"/>
      <c r="L249" s="2024"/>
      <c r="M249" s="2025"/>
      <c r="N249" s="2023"/>
      <c r="O249" s="2024"/>
      <c r="P249" s="2025"/>
      <c r="Q249" s="2023"/>
      <c r="R249" s="2024"/>
      <c r="S249" s="2024"/>
      <c r="T249" s="2024"/>
      <c r="U249" s="2025"/>
      <c r="V249" s="2023"/>
      <c r="W249" s="2024"/>
      <c r="X249" s="2024"/>
      <c r="Y249" s="2025"/>
      <c r="Z249" s="2032"/>
      <c r="AA249" s="2033"/>
      <c r="AB249" s="2033"/>
      <c r="AC249" s="2034"/>
    </row>
    <row r="250" spans="1:29" ht="17.149999999999999" customHeight="1">
      <c r="A250" s="2038"/>
      <c r="B250" s="2039"/>
      <c r="C250" s="2039"/>
      <c r="D250" s="2039"/>
      <c r="E250" s="2040"/>
      <c r="F250" s="2026"/>
      <c r="G250" s="2027"/>
      <c r="H250" s="2028"/>
      <c r="I250" s="2026"/>
      <c r="J250" s="2027"/>
      <c r="K250" s="2027"/>
      <c r="L250" s="2027"/>
      <c r="M250" s="2028"/>
      <c r="N250" s="2026"/>
      <c r="O250" s="2027"/>
      <c r="P250" s="2028"/>
      <c r="Q250" s="2026"/>
      <c r="R250" s="2027"/>
      <c r="S250" s="2027"/>
      <c r="T250" s="2027"/>
      <c r="U250" s="2028"/>
      <c r="V250" s="2026"/>
      <c r="W250" s="2027"/>
      <c r="X250" s="2027"/>
      <c r="Y250" s="2028"/>
      <c r="Z250" s="2026"/>
      <c r="AA250" s="2027"/>
      <c r="AB250" s="2027"/>
      <c r="AC250" s="2028"/>
    </row>
    <row r="251" spans="1:29" ht="17.149999999999999" customHeight="1">
      <c r="A251" s="2038"/>
      <c r="B251" s="2039"/>
      <c r="C251" s="2039"/>
      <c r="D251" s="2039"/>
      <c r="E251" s="2040"/>
      <c r="F251" s="2026"/>
      <c r="G251" s="2027"/>
      <c r="H251" s="2028"/>
      <c r="I251" s="2026"/>
      <c r="J251" s="2027"/>
      <c r="K251" s="2027"/>
      <c r="L251" s="2027"/>
      <c r="M251" s="2028"/>
      <c r="N251" s="2026"/>
      <c r="O251" s="2027"/>
      <c r="P251" s="2028"/>
      <c r="Q251" s="2026"/>
      <c r="R251" s="2027"/>
      <c r="S251" s="2027"/>
      <c r="T251" s="2027"/>
      <c r="U251" s="2028"/>
      <c r="V251" s="2026"/>
      <c r="W251" s="2027"/>
      <c r="X251" s="2027"/>
      <c r="Y251" s="2028"/>
      <c r="Z251" s="2026"/>
      <c r="AA251" s="2027"/>
      <c r="AB251" s="2027"/>
      <c r="AC251" s="2028"/>
    </row>
    <row r="252" spans="1:29" ht="17.149999999999999" customHeight="1">
      <c r="A252" s="2041"/>
      <c r="B252" s="2042"/>
      <c r="C252" s="2042"/>
      <c r="D252" s="2042"/>
      <c r="E252" s="2043"/>
      <c r="F252" s="2029"/>
      <c r="G252" s="2030"/>
      <c r="H252" s="2031"/>
      <c r="I252" s="2029"/>
      <c r="J252" s="2030"/>
      <c r="K252" s="2030"/>
      <c r="L252" s="2030"/>
      <c r="M252" s="2031"/>
      <c r="N252" s="2029"/>
      <c r="O252" s="2030"/>
      <c r="P252" s="2031"/>
      <c r="Q252" s="2029"/>
      <c r="R252" s="2030"/>
      <c r="S252" s="2030"/>
      <c r="T252" s="2030"/>
      <c r="U252" s="2031"/>
      <c r="V252" s="2029"/>
      <c r="W252" s="2030"/>
      <c r="X252" s="2030"/>
      <c r="Y252" s="2031"/>
      <c r="Z252" s="2029"/>
      <c r="AA252" s="2030"/>
      <c r="AB252" s="2030"/>
      <c r="AC252" s="2031"/>
    </row>
    <row r="253" spans="1:29" ht="17.149999999999999" customHeight="1">
      <c r="A253" s="2035" t="s">
        <v>562</v>
      </c>
      <c r="B253" s="2036"/>
      <c r="C253" s="2036"/>
      <c r="D253" s="2036"/>
      <c r="E253" s="2037"/>
      <c r="F253" s="2023"/>
      <c r="G253" s="2024"/>
      <c r="H253" s="2025"/>
      <c r="I253" s="2023"/>
      <c r="J253" s="2024"/>
      <c r="K253" s="2024"/>
      <c r="L253" s="2024"/>
      <c r="M253" s="2025"/>
      <c r="N253" s="2023"/>
      <c r="O253" s="2024"/>
      <c r="P253" s="2025"/>
      <c r="Q253" s="2023"/>
      <c r="R253" s="2024"/>
      <c r="S253" s="2024"/>
      <c r="T253" s="2024"/>
      <c r="U253" s="2025"/>
      <c r="V253" s="2023"/>
      <c r="W253" s="2024"/>
      <c r="X253" s="2024"/>
      <c r="Y253" s="2025"/>
      <c r="Z253" s="2032"/>
      <c r="AA253" s="2033"/>
      <c r="AB253" s="2033"/>
      <c r="AC253" s="2034"/>
    </row>
    <row r="254" spans="1:29" ht="17.149999999999999" customHeight="1">
      <c r="A254" s="2038"/>
      <c r="B254" s="2039"/>
      <c r="C254" s="2039"/>
      <c r="D254" s="2039"/>
      <c r="E254" s="2040"/>
      <c r="F254" s="2026"/>
      <c r="G254" s="2027"/>
      <c r="H254" s="2028"/>
      <c r="I254" s="2026"/>
      <c r="J254" s="2027"/>
      <c r="K254" s="2027"/>
      <c r="L254" s="2027"/>
      <c r="M254" s="2028"/>
      <c r="N254" s="2026"/>
      <c r="O254" s="2027"/>
      <c r="P254" s="2028"/>
      <c r="Q254" s="2026"/>
      <c r="R254" s="2027"/>
      <c r="S254" s="2027"/>
      <c r="T254" s="2027"/>
      <c r="U254" s="2028"/>
      <c r="V254" s="2026"/>
      <c r="W254" s="2027"/>
      <c r="X254" s="2027"/>
      <c r="Y254" s="2028"/>
      <c r="Z254" s="2026"/>
      <c r="AA254" s="2027"/>
      <c r="AB254" s="2027"/>
      <c r="AC254" s="2028"/>
    </row>
    <row r="255" spans="1:29" ht="17.149999999999999" customHeight="1">
      <c r="A255" s="2038"/>
      <c r="B255" s="2039"/>
      <c r="C255" s="2039"/>
      <c r="D255" s="2039"/>
      <c r="E255" s="2040"/>
      <c r="F255" s="2026"/>
      <c r="G255" s="2027"/>
      <c r="H255" s="2028"/>
      <c r="I255" s="2026"/>
      <c r="J255" s="2027"/>
      <c r="K255" s="2027"/>
      <c r="L255" s="2027"/>
      <c r="M255" s="2028"/>
      <c r="N255" s="2026"/>
      <c r="O255" s="2027"/>
      <c r="P255" s="2028"/>
      <c r="Q255" s="2026"/>
      <c r="R255" s="2027"/>
      <c r="S255" s="2027"/>
      <c r="T255" s="2027"/>
      <c r="U255" s="2028"/>
      <c r="V255" s="2026"/>
      <c r="W255" s="2027"/>
      <c r="X255" s="2027"/>
      <c r="Y255" s="2028"/>
      <c r="Z255" s="2026"/>
      <c r="AA255" s="2027"/>
      <c r="AB255" s="2027"/>
      <c r="AC255" s="2028"/>
    </row>
    <row r="256" spans="1:29" ht="17.149999999999999" customHeight="1">
      <c r="A256" s="2041"/>
      <c r="B256" s="2042"/>
      <c r="C256" s="2042"/>
      <c r="D256" s="2042"/>
      <c r="E256" s="2043"/>
      <c r="F256" s="2029"/>
      <c r="G256" s="2030"/>
      <c r="H256" s="2031"/>
      <c r="I256" s="2029"/>
      <c r="J256" s="2030"/>
      <c r="K256" s="2030"/>
      <c r="L256" s="2030"/>
      <c r="M256" s="2031"/>
      <c r="N256" s="2029"/>
      <c r="O256" s="2030"/>
      <c r="P256" s="2031"/>
      <c r="Q256" s="2029"/>
      <c r="R256" s="2030"/>
      <c r="S256" s="2030"/>
      <c r="T256" s="2030"/>
      <c r="U256" s="2031"/>
      <c r="V256" s="2029"/>
      <c r="W256" s="2030"/>
      <c r="X256" s="2030"/>
      <c r="Y256" s="2031"/>
      <c r="Z256" s="2029"/>
      <c r="AA256" s="2030"/>
      <c r="AB256" s="2030"/>
      <c r="AC256" s="2031"/>
    </row>
    <row r="257" spans="1:29" ht="17.25" customHeight="1">
      <c r="A257" s="2035" t="s">
        <v>651</v>
      </c>
      <c r="B257" s="2036"/>
      <c r="C257" s="2036"/>
      <c r="D257" s="2036"/>
      <c r="E257" s="2037"/>
      <c r="F257" s="2023"/>
      <c r="G257" s="2024"/>
      <c r="H257" s="2025"/>
      <c r="I257" s="2023"/>
      <c r="J257" s="2024"/>
      <c r="K257" s="2024"/>
      <c r="L257" s="2024"/>
      <c r="M257" s="2025"/>
      <c r="N257" s="2023"/>
      <c r="O257" s="2024"/>
      <c r="P257" s="2025"/>
      <c r="Q257" s="2023"/>
      <c r="R257" s="2024"/>
      <c r="S257" s="2024"/>
      <c r="T257" s="2024"/>
      <c r="U257" s="2025"/>
      <c r="V257" s="2023"/>
      <c r="W257" s="2024"/>
      <c r="X257" s="2024"/>
      <c r="Y257" s="2025"/>
      <c r="Z257" s="2032"/>
      <c r="AA257" s="2033"/>
      <c r="AB257" s="2033"/>
      <c r="AC257" s="2034"/>
    </row>
    <row r="258" spans="1:29" ht="17.25" customHeight="1">
      <c r="A258" s="2038"/>
      <c r="B258" s="2039"/>
      <c r="C258" s="2039"/>
      <c r="D258" s="2039"/>
      <c r="E258" s="2040"/>
      <c r="F258" s="2026"/>
      <c r="G258" s="2027"/>
      <c r="H258" s="2028"/>
      <c r="I258" s="2026"/>
      <c r="J258" s="2027"/>
      <c r="K258" s="2027"/>
      <c r="L258" s="2027"/>
      <c r="M258" s="2028"/>
      <c r="N258" s="2026"/>
      <c r="O258" s="2027"/>
      <c r="P258" s="2028"/>
      <c r="Q258" s="2026"/>
      <c r="R258" s="2027"/>
      <c r="S258" s="2027"/>
      <c r="T258" s="2027"/>
      <c r="U258" s="2028"/>
      <c r="V258" s="2026"/>
      <c r="W258" s="2027"/>
      <c r="X258" s="2027"/>
      <c r="Y258" s="2028"/>
      <c r="Z258" s="2026"/>
      <c r="AA258" s="2027"/>
      <c r="AB258" s="2027"/>
      <c r="AC258" s="2028"/>
    </row>
    <row r="259" spans="1:29" ht="17.25" customHeight="1">
      <c r="A259" s="2038"/>
      <c r="B259" s="2039"/>
      <c r="C259" s="2039"/>
      <c r="D259" s="2039"/>
      <c r="E259" s="2040"/>
      <c r="F259" s="2026"/>
      <c r="G259" s="2027"/>
      <c r="H259" s="2028"/>
      <c r="I259" s="2026"/>
      <c r="J259" s="2027"/>
      <c r="K259" s="2027"/>
      <c r="L259" s="2027"/>
      <c r="M259" s="2028"/>
      <c r="N259" s="2026"/>
      <c r="O259" s="2027"/>
      <c r="P259" s="2028"/>
      <c r="Q259" s="2026"/>
      <c r="R259" s="2027"/>
      <c r="S259" s="2027"/>
      <c r="T259" s="2027"/>
      <c r="U259" s="2028"/>
      <c r="V259" s="2026"/>
      <c r="W259" s="2027"/>
      <c r="X259" s="2027"/>
      <c r="Y259" s="2028"/>
      <c r="Z259" s="2026"/>
      <c r="AA259" s="2027"/>
      <c r="AB259" s="2027"/>
      <c r="AC259" s="2028"/>
    </row>
    <row r="260" spans="1:29" ht="17.25" customHeight="1">
      <c r="A260" s="2041"/>
      <c r="B260" s="2042"/>
      <c r="C260" s="2042"/>
      <c r="D260" s="2042"/>
      <c r="E260" s="2043"/>
      <c r="F260" s="2029"/>
      <c r="G260" s="2030"/>
      <c r="H260" s="2031"/>
      <c r="I260" s="2029"/>
      <c r="J260" s="2030"/>
      <c r="K260" s="2030"/>
      <c r="L260" s="2030"/>
      <c r="M260" s="2031"/>
      <c r="N260" s="2029"/>
      <c r="O260" s="2030"/>
      <c r="P260" s="2031"/>
      <c r="Q260" s="2029"/>
      <c r="R260" s="2030"/>
      <c r="S260" s="2030"/>
      <c r="T260" s="2030"/>
      <c r="U260" s="2031"/>
      <c r="V260" s="2029"/>
      <c r="W260" s="2030"/>
      <c r="X260" s="2030"/>
      <c r="Y260" s="2031"/>
      <c r="Z260" s="2029"/>
      <c r="AA260" s="2030"/>
      <c r="AB260" s="2030"/>
      <c r="AC260" s="2031"/>
    </row>
    <row r="261" spans="1:29" ht="17.25" customHeight="1">
      <c r="A261" s="2053" t="s">
        <v>560</v>
      </c>
      <c r="B261" s="2054"/>
      <c r="C261" s="2054"/>
      <c r="D261" s="2054"/>
      <c r="E261" s="2055"/>
      <c r="F261" s="2023"/>
      <c r="G261" s="2024"/>
      <c r="H261" s="2025"/>
      <c r="I261" s="2023"/>
      <c r="J261" s="2024"/>
      <c r="K261" s="2024"/>
      <c r="L261" s="2024"/>
      <c r="M261" s="2025"/>
      <c r="N261" s="2023"/>
      <c r="O261" s="2024"/>
      <c r="P261" s="2025"/>
      <c r="Q261" s="2023"/>
      <c r="R261" s="2024"/>
      <c r="S261" s="2024"/>
      <c r="T261" s="2024"/>
      <c r="U261" s="2025"/>
      <c r="V261" s="2023"/>
      <c r="W261" s="2024"/>
      <c r="X261" s="2024"/>
      <c r="Y261" s="2025"/>
      <c r="Z261" s="2032"/>
      <c r="AA261" s="2033"/>
      <c r="AB261" s="2033"/>
      <c r="AC261" s="2034"/>
    </row>
    <row r="262" spans="1:29" ht="17.25" customHeight="1">
      <c r="A262" s="2056"/>
      <c r="B262" s="2057"/>
      <c r="C262" s="2057"/>
      <c r="D262" s="2057"/>
      <c r="E262" s="2058"/>
      <c r="F262" s="2026"/>
      <c r="G262" s="2027"/>
      <c r="H262" s="2028"/>
      <c r="I262" s="2026"/>
      <c r="J262" s="2027"/>
      <c r="K262" s="2027"/>
      <c r="L262" s="2027"/>
      <c r="M262" s="2028"/>
      <c r="N262" s="2026"/>
      <c r="O262" s="2027"/>
      <c r="P262" s="2028"/>
      <c r="Q262" s="2026"/>
      <c r="R262" s="2027"/>
      <c r="S262" s="2027"/>
      <c r="T262" s="2027"/>
      <c r="U262" s="2028"/>
      <c r="V262" s="2026"/>
      <c r="W262" s="2027"/>
      <c r="X262" s="2027"/>
      <c r="Y262" s="2028"/>
      <c r="Z262" s="2026"/>
      <c r="AA262" s="2027"/>
      <c r="AB262" s="2027"/>
      <c r="AC262" s="2028"/>
    </row>
    <row r="263" spans="1:29" ht="17.25" customHeight="1">
      <c r="A263" s="2056"/>
      <c r="B263" s="2057"/>
      <c r="C263" s="2057"/>
      <c r="D263" s="2057"/>
      <c r="E263" s="2058"/>
      <c r="F263" s="2026"/>
      <c r="G263" s="2027"/>
      <c r="H263" s="2028"/>
      <c r="I263" s="2026"/>
      <c r="J263" s="2027"/>
      <c r="K263" s="2027"/>
      <c r="L263" s="2027"/>
      <c r="M263" s="2028"/>
      <c r="N263" s="2026"/>
      <c r="O263" s="2027"/>
      <c r="P263" s="2028"/>
      <c r="Q263" s="2026"/>
      <c r="R263" s="2027"/>
      <c r="S263" s="2027"/>
      <c r="T263" s="2027"/>
      <c r="U263" s="2028"/>
      <c r="V263" s="2026"/>
      <c r="W263" s="2027"/>
      <c r="X263" s="2027"/>
      <c r="Y263" s="2028"/>
      <c r="Z263" s="2026"/>
      <c r="AA263" s="2027"/>
      <c r="AB263" s="2027"/>
      <c r="AC263" s="2028"/>
    </row>
    <row r="264" spans="1:29" ht="17.25" customHeight="1">
      <c r="A264" s="2059"/>
      <c r="B264" s="2060"/>
      <c r="C264" s="2060"/>
      <c r="D264" s="2060"/>
      <c r="E264" s="2061"/>
      <c r="F264" s="2029"/>
      <c r="G264" s="2030"/>
      <c r="H264" s="2031"/>
      <c r="I264" s="2029"/>
      <c r="J264" s="2030"/>
      <c r="K264" s="2030"/>
      <c r="L264" s="2030"/>
      <c r="M264" s="2031"/>
      <c r="N264" s="2029"/>
      <c r="O264" s="2030"/>
      <c r="P264" s="2031"/>
      <c r="Q264" s="2029"/>
      <c r="R264" s="2030"/>
      <c r="S264" s="2030"/>
      <c r="T264" s="2030"/>
      <c r="U264" s="2031"/>
      <c r="V264" s="2029"/>
      <c r="W264" s="2030"/>
      <c r="X264" s="2030"/>
      <c r="Y264" s="2031"/>
      <c r="Z264" s="2029"/>
      <c r="AA264" s="2030"/>
      <c r="AB264" s="2030"/>
      <c r="AC264" s="2031"/>
    </row>
    <row r="265" spans="1:29" ht="17.149999999999999" customHeight="1">
      <c r="A265" s="2053" t="s">
        <v>559</v>
      </c>
      <c r="B265" s="2054"/>
      <c r="C265" s="2054"/>
      <c r="D265" s="2054"/>
      <c r="E265" s="2055"/>
      <c r="F265" s="2023"/>
      <c r="G265" s="2024"/>
      <c r="H265" s="2025"/>
      <c r="I265" s="2023"/>
      <c r="J265" s="2024"/>
      <c r="K265" s="2024"/>
      <c r="L265" s="2024"/>
      <c r="M265" s="2025"/>
      <c r="N265" s="2023"/>
      <c r="O265" s="2024"/>
      <c r="P265" s="2025"/>
      <c r="Q265" s="2023"/>
      <c r="R265" s="2024"/>
      <c r="S265" s="2024"/>
      <c r="T265" s="2024"/>
      <c r="U265" s="2025"/>
      <c r="V265" s="2023"/>
      <c r="W265" s="2024"/>
      <c r="X265" s="2024"/>
      <c r="Y265" s="2025"/>
      <c r="Z265" s="2032"/>
      <c r="AA265" s="2033"/>
      <c r="AB265" s="2033"/>
      <c r="AC265" s="2034"/>
    </row>
    <row r="266" spans="1:29" ht="17.149999999999999" customHeight="1">
      <c r="A266" s="2056"/>
      <c r="B266" s="2057"/>
      <c r="C266" s="2057"/>
      <c r="D266" s="2057"/>
      <c r="E266" s="2058"/>
      <c r="F266" s="2026"/>
      <c r="G266" s="2027"/>
      <c r="H266" s="2028"/>
      <c r="I266" s="2026"/>
      <c r="J266" s="2027"/>
      <c r="K266" s="2027"/>
      <c r="L266" s="2027"/>
      <c r="M266" s="2028"/>
      <c r="N266" s="2026"/>
      <c r="O266" s="2027"/>
      <c r="P266" s="2028"/>
      <c r="Q266" s="2026"/>
      <c r="R266" s="2027"/>
      <c r="S266" s="2027"/>
      <c r="T266" s="2027"/>
      <c r="U266" s="2028"/>
      <c r="V266" s="2026"/>
      <c r="W266" s="2027"/>
      <c r="X266" s="2027"/>
      <c r="Y266" s="2028"/>
      <c r="Z266" s="2026"/>
      <c r="AA266" s="2027"/>
      <c r="AB266" s="2027"/>
      <c r="AC266" s="2028"/>
    </row>
    <row r="267" spans="1:29" ht="17.149999999999999" customHeight="1">
      <c r="A267" s="2056"/>
      <c r="B267" s="2057"/>
      <c r="C267" s="2057"/>
      <c r="D267" s="2057"/>
      <c r="E267" s="2058"/>
      <c r="F267" s="2026"/>
      <c r="G267" s="2027"/>
      <c r="H267" s="2028"/>
      <c r="I267" s="2026"/>
      <c r="J267" s="2027"/>
      <c r="K267" s="2027"/>
      <c r="L267" s="2027"/>
      <c r="M267" s="2028"/>
      <c r="N267" s="2026"/>
      <c r="O267" s="2027"/>
      <c r="P267" s="2028"/>
      <c r="Q267" s="2026"/>
      <c r="R267" s="2027"/>
      <c r="S267" s="2027"/>
      <c r="T267" s="2027"/>
      <c r="U267" s="2028"/>
      <c r="V267" s="2026"/>
      <c r="W267" s="2027"/>
      <c r="X267" s="2027"/>
      <c r="Y267" s="2028"/>
      <c r="Z267" s="2026"/>
      <c r="AA267" s="2027"/>
      <c r="AB267" s="2027"/>
      <c r="AC267" s="2028"/>
    </row>
    <row r="268" spans="1:29" ht="17.149999999999999" customHeight="1">
      <c r="A268" s="2059"/>
      <c r="B268" s="2060"/>
      <c r="C268" s="2060"/>
      <c r="D268" s="2060"/>
      <c r="E268" s="2061"/>
      <c r="F268" s="2029"/>
      <c r="G268" s="2030"/>
      <c r="H268" s="2031"/>
      <c r="I268" s="2029"/>
      <c r="J268" s="2030"/>
      <c r="K268" s="2030"/>
      <c r="L268" s="2030"/>
      <c r="M268" s="2031"/>
      <c r="N268" s="2029"/>
      <c r="O268" s="2030"/>
      <c r="P268" s="2031"/>
      <c r="Q268" s="2029"/>
      <c r="R268" s="2030"/>
      <c r="S268" s="2030"/>
      <c r="T268" s="2030"/>
      <c r="U268" s="2031"/>
      <c r="V268" s="2029"/>
      <c r="W268" s="2030"/>
      <c r="X268" s="2030"/>
      <c r="Y268" s="2031"/>
      <c r="Z268" s="2029"/>
      <c r="AA268" s="2030"/>
      <c r="AB268" s="2030"/>
      <c r="AC268" s="2031"/>
    </row>
    <row r="269" spans="1:29" ht="17.149999999999999" customHeight="1">
      <c r="A269" s="2035" t="s">
        <v>650</v>
      </c>
      <c r="B269" s="2036"/>
      <c r="C269" s="2036"/>
      <c r="D269" s="2036"/>
      <c r="E269" s="2037"/>
      <c r="F269" s="2023"/>
      <c r="G269" s="2024"/>
      <c r="H269" s="2025"/>
      <c r="I269" s="2023"/>
      <c r="J269" s="2024"/>
      <c r="K269" s="2024"/>
      <c r="L269" s="2024"/>
      <c r="M269" s="2025"/>
      <c r="N269" s="2023"/>
      <c r="O269" s="2024"/>
      <c r="P269" s="2025"/>
      <c r="Q269" s="2023"/>
      <c r="R269" s="2024"/>
      <c r="S269" s="2024"/>
      <c r="T269" s="2024"/>
      <c r="U269" s="2025"/>
      <c r="V269" s="2023"/>
      <c r="W269" s="2024"/>
      <c r="X269" s="2024"/>
      <c r="Y269" s="2025"/>
      <c r="Z269" s="2032"/>
      <c r="AA269" s="2033"/>
      <c r="AB269" s="2033"/>
      <c r="AC269" s="2034"/>
    </row>
    <row r="270" spans="1:29" ht="17.149999999999999" customHeight="1">
      <c r="A270" s="2038"/>
      <c r="B270" s="2039"/>
      <c r="C270" s="2039"/>
      <c r="D270" s="2039"/>
      <c r="E270" s="2040"/>
      <c r="F270" s="2026"/>
      <c r="G270" s="2027"/>
      <c r="H270" s="2028"/>
      <c r="I270" s="2026"/>
      <c r="J270" s="2027"/>
      <c r="K270" s="2027"/>
      <c r="L270" s="2027"/>
      <c r="M270" s="2028"/>
      <c r="N270" s="2026"/>
      <c r="O270" s="2027"/>
      <c r="P270" s="2028"/>
      <c r="Q270" s="2026"/>
      <c r="R270" s="2027"/>
      <c r="S270" s="2027"/>
      <c r="T270" s="2027"/>
      <c r="U270" s="2028"/>
      <c r="V270" s="2026"/>
      <c r="W270" s="2027"/>
      <c r="X270" s="2027"/>
      <c r="Y270" s="2028"/>
      <c r="Z270" s="2026"/>
      <c r="AA270" s="2027"/>
      <c r="AB270" s="2027"/>
      <c r="AC270" s="2028"/>
    </row>
    <row r="271" spans="1:29" ht="17.149999999999999" customHeight="1">
      <c r="A271" s="2038"/>
      <c r="B271" s="2039"/>
      <c r="C271" s="2039"/>
      <c r="D271" s="2039"/>
      <c r="E271" s="2040"/>
      <c r="F271" s="2026"/>
      <c r="G271" s="2027"/>
      <c r="H271" s="2028"/>
      <c r="I271" s="2026"/>
      <c r="J271" s="2027"/>
      <c r="K271" s="2027"/>
      <c r="L271" s="2027"/>
      <c r="M271" s="2028"/>
      <c r="N271" s="2026"/>
      <c r="O271" s="2027"/>
      <c r="P271" s="2028"/>
      <c r="Q271" s="2026"/>
      <c r="R271" s="2027"/>
      <c r="S271" s="2027"/>
      <c r="T271" s="2027"/>
      <c r="U271" s="2028"/>
      <c r="V271" s="2026"/>
      <c r="W271" s="2027"/>
      <c r="X271" s="2027"/>
      <c r="Y271" s="2028"/>
      <c r="Z271" s="2026"/>
      <c r="AA271" s="2027"/>
      <c r="AB271" s="2027"/>
      <c r="AC271" s="2028"/>
    </row>
    <row r="272" spans="1:29" ht="17.149999999999999" customHeight="1">
      <c r="A272" s="2038"/>
      <c r="B272" s="2039"/>
      <c r="C272" s="2039"/>
      <c r="D272" s="2039"/>
      <c r="E272" s="2040"/>
      <c r="F272" s="2026"/>
      <c r="G272" s="2027"/>
      <c r="H272" s="2028"/>
      <c r="I272" s="2026"/>
      <c r="J272" s="2027"/>
      <c r="K272" s="2027"/>
      <c r="L272" s="2027"/>
      <c r="M272" s="2028"/>
      <c r="N272" s="2026"/>
      <c r="O272" s="2027"/>
      <c r="P272" s="2028"/>
      <c r="Q272" s="2026"/>
      <c r="R272" s="2027"/>
      <c r="S272" s="2027"/>
      <c r="T272" s="2027"/>
      <c r="U272" s="2028"/>
      <c r="V272" s="2026"/>
      <c r="W272" s="2027"/>
      <c r="X272" s="2027"/>
      <c r="Y272" s="2028"/>
      <c r="Z272" s="2026"/>
      <c r="AA272" s="2027"/>
      <c r="AB272" s="2027"/>
      <c r="AC272" s="2028"/>
    </row>
    <row r="273" spans="1:29" ht="17.149999999999999" customHeight="1">
      <c r="A273" s="2041"/>
      <c r="B273" s="2042"/>
      <c r="C273" s="2042"/>
      <c r="D273" s="2042"/>
      <c r="E273" s="2043"/>
      <c r="F273" s="2029"/>
      <c r="G273" s="2030"/>
      <c r="H273" s="2031"/>
      <c r="I273" s="2029"/>
      <c r="J273" s="2030"/>
      <c r="K273" s="2030"/>
      <c r="L273" s="2030"/>
      <c r="M273" s="2031"/>
      <c r="N273" s="2029"/>
      <c r="O273" s="2030"/>
      <c r="P273" s="2031"/>
      <c r="Q273" s="2029"/>
      <c r="R273" s="2030"/>
      <c r="S273" s="2030"/>
      <c r="T273" s="2030"/>
      <c r="U273" s="2031"/>
      <c r="V273" s="2029"/>
      <c r="W273" s="2030"/>
      <c r="X273" s="2030"/>
      <c r="Y273" s="2031"/>
      <c r="Z273" s="2029"/>
      <c r="AA273" s="2030"/>
      <c r="AB273" s="2030"/>
      <c r="AC273" s="2031"/>
    </row>
    <row r="274" spans="1:29" ht="17.149999999999999" customHeight="1">
      <c r="A274" s="2065" t="s">
        <v>558</v>
      </c>
      <c r="B274" s="2066"/>
      <c r="C274" s="2066"/>
      <c r="D274" s="2066"/>
      <c r="E274" s="2067"/>
      <c r="F274" s="2074"/>
      <c r="G274" s="2033"/>
      <c r="H274" s="2033"/>
      <c r="I274" s="2033"/>
      <c r="J274" s="2033"/>
      <c r="K274" s="2033"/>
      <c r="L274" s="2033"/>
      <c r="M274" s="2033"/>
      <c r="N274" s="2033"/>
      <c r="O274" s="2033"/>
      <c r="P274" s="2033"/>
      <c r="Q274" s="2033"/>
      <c r="R274" s="2033"/>
      <c r="S274" s="2033"/>
      <c r="T274" s="2033"/>
      <c r="U274" s="2033"/>
      <c r="V274" s="2033"/>
      <c r="W274" s="2033"/>
      <c r="X274" s="2033"/>
      <c r="Y274" s="2033"/>
      <c r="Z274" s="2033"/>
      <c r="AA274" s="2033"/>
      <c r="AB274" s="2033"/>
      <c r="AC274" s="2063"/>
    </row>
    <row r="275" spans="1:29" ht="17.149999999999999" customHeight="1">
      <c r="A275" s="2068"/>
      <c r="B275" s="2069"/>
      <c r="C275" s="2069"/>
      <c r="D275" s="2069"/>
      <c r="E275" s="2070"/>
      <c r="F275" s="2026"/>
      <c r="G275" s="2027"/>
      <c r="H275" s="2027"/>
      <c r="I275" s="2027"/>
      <c r="J275" s="2027"/>
      <c r="K275" s="2027"/>
      <c r="L275" s="2027"/>
      <c r="M275" s="2027"/>
      <c r="N275" s="2027"/>
      <c r="O275" s="2027"/>
      <c r="P275" s="2027"/>
      <c r="Q275" s="2027"/>
      <c r="R275" s="2027"/>
      <c r="S275" s="2027"/>
      <c r="T275" s="2027"/>
      <c r="U275" s="2027"/>
      <c r="V275" s="2027"/>
      <c r="W275" s="2027"/>
      <c r="X275" s="2027"/>
      <c r="Y275" s="2027"/>
      <c r="Z275" s="2027"/>
      <c r="AA275" s="2027"/>
      <c r="AB275" s="2027"/>
      <c r="AC275" s="2028"/>
    </row>
    <row r="276" spans="1:29" ht="17.149999999999999" customHeight="1">
      <c r="A276" s="2071"/>
      <c r="B276" s="2072"/>
      <c r="C276" s="2072"/>
      <c r="D276" s="2072"/>
      <c r="E276" s="2073"/>
      <c r="F276" s="2029"/>
      <c r="G276" s="2064"/>
      <c r="H276" s="2064"/>
      <c r="I276" s="2064"/>
      <c r="J276" s="2064"/>
      <c r="K276" s="2064"/>
      <c r="L276" s="2064"/>
      <c r="M276" s="2064"/>
      <c r="N276" s="2064"/>
      <c r="O276" s="2064"/>
      <c r="P276" s="2064"/>
      <c r="Q276" s="2064"/>
      <c r="R276" s="2064"/>
      <c r="S276" s="2064"/>
      <c r="T276" s="2064"/>
      <c r="U276" s="2064"/>
      <c r="V276" s="2064"/>
      <c r="W276" s="2064"/>
      <c r="X276" s="2064"/>
      <c r="Y276" s="2064"/>
      <c r="Z276" s="2064"/>
      <c r="AA276" s="2064"/>
      <c r="AB276" s="2064"/>
      <c r="AC276" s="2031"/>
    </row>
  </sheetData>
  <sheetProtection selectLockedCells="1"/>
  <mergeCells count="177">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84"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107950</xdr:colOff>
                    <xdr:row>39</xdr:row>
                    <xdr:rowOff>31750</xdr:rowOff>
                  </from>
                  <to>
                    <xdr:col>36</xdr:col>
                    <xdr:colOff>317500</xdr:colOff>
                    <xdr:row>40</xdr:row>
                    <xdr:rowOff>31750</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203200</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203200</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203200</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203200</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25400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25400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zoomScaleNormal="100" workbookViewId="0">
      <selection activeCell="R1" sqref="R1"/>
    </sheetView>
  </sheetViews>
  <sheetFormatPr defaultColWidth="9" defaultRowHeight="13"/>
  <cols>
    <col min="1" max="27" width="3.08203125" style="904" customWidth="1"/>
    <col min="28" max="28" width="5.33203125" style="904" customWidth="1"/>
    <col min="29" max="29" width="2.33203125" style="904" customWidth="1"/>
    <col min="30" max="30" width="2.83203125" style="904" customWidth="1"/>
    <col min="31" max="31" width="3.08203125" style="904" customWidth="1"/>
    <col min="32" max="40" width="3" style="904" customWidth="1"/>
    <col min="41" max="41" width="7.75" style="904" customWidth="1"/>
    <col min="42" max="46" width="3" style="904" customWidth="1"/>
    <col min="47" max="47" width="3.25" style="904" hidden="1" customWidth="1"/>
    <col min="48" max="61" width="3" style="904" customWidth="1"/>
    <col min="62" max="62" width="3.08203125" style="904" customWidth="1"/>
    <col min="63" max="63" width="3.08203125" style="904" hidden="1" customWidth="1"/>
    <col min="64" max="94" width="3.08203125" style="904" customWidth="1"/>
    <col min="95" max="16384" width="9" style="904"/>
  </cols>
  <sheetData>
    <row r="1" spans="1:58" s="897" customFormat="1" ht="38.25" customHeight="1" thickBot="1">
      <c r="A1" s="1047" t="s">
        <v>3776</v>
      </c>
      <c r="Q1" s="898" t="s">
        <v>64</v>
      </c>
      <c r="R1" s="898"/>
      <c r="S1" s="898"/>
      <c r="T1" s="898"/>
      <c r="U1" s="1093"/>
      <c r="X1" s="1093"/>
      <c r="AD1" s="900" t="s">
        <v>487</v>
      </c>
    </row>
    <row r="2" spans="1:58" s="1053" customFormat="1" ht="12" customHeight="1" thickTop="1">
      <c r="A2" s="1219"/>
      <c r="Q2" s="1220"/>
      <c r="R2" s="1220"/>
      <c r="S2" s="1220"/>
      <c r="T2" s="1220"/>
      <c r="AD2" s="1221"/>
    </row>
    <row r="3" spans="1:58" ht="12" customHeight="1">
      <c r="B3" s="1054" t="str">
        <f>IF(作業メニュー!AM13=TRUE, "第四十二号の十三様式（第八条の二の二関係）（Ａ４） ", "第十九号様式（第四条、第四条の四の二関係）")</f>
        <v>第十九号様式（第四条、第四条の四の二関係）</v>
      </c>
    </row>
    <row r="4" spans="1:58" ht="6.75" customHeight="1"/>
    <row r="5" spans="1:58" ht="19" customHeight="1">
      <c r="A5" s="1190" t="str">
        <f>IF(作業メニュー!AM13=TRUE, "工事完了通知書", "完了検査申請書")</f>
        <v>完了検査申請書</v>
      </c>
      <c r="B5" s="1190"/>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row>
    <row r="6" spans="1:58" ht="19" customHeight="1">
      <c r="A6" s="1329"/>
      <c r="B6" s="1329"/>
      <c r="C6" s="1329"/>
      <c r="D6" s="1329"/>
      <c r="E6" s="1329"/>
      <c r="F6" s="1329"/>
      <c r="G6" s="1329"/>
      <c r="H6" s="1329"/>
      <c r="I6" s="1329"/>
      <c r="J6" s="1329"/>
      <c r="K6" s="1329"/>
      <c r="L6" s="1329"/>
      <c r="M6" s="1329"/>
      <c r="N6" s="1329"/>
      <c r="O6" s="1329"/>
      <c r="P6" s="1329"/>
      <c r="Q6" s="1329"/>
      <c r="R6" s="1329"/>
      <c r="S6" s="1329"/>
      <c r="T6" s="1329"/>
      <c r="U6" s="1329"/>
      <c r="V6" s="1329"/>
      <c r="W6" s="1329"/>
      <c r="X6" s="1329"/>
      <c r="Y6" s="1329"/>
      <c r="Z6" s="1329"/>
      <c r="AA6" s="1329"/>
    </row>
    <row r="7" spans="1:58" ht="19" customHeight="1">
      <c r="A7" s="1309" t="s">
        <v>649</v>
      </c>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row>
    <row r="8" spans="1:58" ht="19" customHeight="1">
      <c r="A8" s="1309"/>
      <c r="B8" s="1309"/>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row>
    <row r="9" spans="1:58" ht="19" customHeight="1">
      <c r="A9" s="1941"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941"/>
      <c r="C9" s="1941"/>
      <c r="D9" s="1941"/>
      <c r="E9" s="1941"/>
      <c r="F9" s="1941"/>
      <c r="G9" s="1941"/>
      <c r="H9" s="1941"/>
      <c r="I9" s="1941"/>
      <c r="J9" s="1941"/>
      <c r="K9" s="1941"/>
      <c r="L9" s="1941"/>
      <c r="M9" s="1941"/>
      <c r="N9" s="1941"/>
      <c r="O9" s="1941"/>
      <c r="P9" s="1941"/>
      <c r="Q9" s="1941"/>
      <c r="R9" s="1941"/>
      <c r="S9" s="1941"/>
      <c r="T9" s="1941"/>
      <c r="U9" s="1941"/>
      <c r="V9" s="1941"/>
      <c r="W9" s="1941"/>
      <c r="X9" s="1941"/>
      <c r="Y9" s="1941"/>
      <c r="Z9" s="1941"/>
      <c r="AA9" s="1941"/>
      <c r="AB9" s="1941"/>
    </row>
    <row r="10" spans="1:58" ht="19" customHeight="1">
      <c r="A10" s="1941"/>
      <c r="B10" s="1941"/>
      <c r="C10" s="1941"/>
      <c r="D10" s="1941"/>
      <c r="E10" s="1941"/>
      <c r="F10" s="1941"/>
      <c r="G10" s="1941"/>
      <c r="H10" s="1941"/>
      <c r="I10" s="1941"/>
      <c r="J10" s="1941"/>
      <c r="K10" s="1941"/>
      <c r="L10" s="1941"/>
      <c r="M10" s="1941"/>
      <c r="N10" s="1941"/>
      <c r="O10" s="1941"/>
      <c r="P10" s="1941"/>
      <c r="Q10" s="1941"/>
      <c r="R10" s="1941"/>
      <c r="S10" s="1941"/>
      <c r="T10" s="1941"/>
      <c r="U10" s="1941"/>
      <c r="V10" s="1941"/>
      <c r="W10" s="1941"/>
      <c r="X10" s="1941"/>
      <c r="Y10" s="1941"/>
      <c r="Z10" s="1941"/>
      <c r="AA10" s="1941"/>
      <c r="AB10" s="1941"/>
    </row>
    <row r="11" spans="1:58" ht="19" customHeight="1">
      <c r="A11" s="1941"/>
      <c r="B11" s="1941"/>
      <c r="C11" s="1941"/>
      <c r="D11" s="1941"/>
      <c r="E11" s="1941"/>
      <c r="F11" s="1941"/>
      <c r="G11" s="1941"/>
      <c r="H11" s="1941"/>
      <c r="I11" s="1941"/>
      <c r="J11" s="1941"/>
      <c r="K11" s="1941"/>
      <c r="L11" s="1941"/>
      <c r="M11" s="1941"/>
      <c r="N11" s="1941"/>
      <c r="O11" s="1941"/>
      <c r="P11" s="1941"/>
      <c r="Q11" s="1941"/>
      <c r="R11" s="1941"/>
      <c r="S11" s="1941"/>
      <c r="T11" s="1941"/>
      <c r="U11" s="1941"/>
      <c r="V11" s="1941"/>
      <c r="W11" s="1941"/>
      <c r="X11" s="1941"/>
      <c r="Y11" s="1941"/>
      <c r="Z11" s="1941"/>
      <c r="AA11" s="1941"/>
      <c r="AB11" s="1941"/>
    </row>
    <row r="12" spans="1:58" ht="10.5" customHeight="1">
      <c r="A12" s="1330"/>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row>
    <row r="13" spans="1:58" ht="10.5" customHeight="1">
      <c r="A13" s="1330"/>
      <c r="B13" s="1062"/>
      <c r="C13" s="1062"/>
      <c r="D13" s="1062"/>
      <c r="E13" s="1062"/>
      <c r="F13" s="1062"/>
      <c r="G13" s="1062"/>
      <c r="H13" s="1062"/>
      <c r="I13" s="1062"/>
      <c r="J13" s="1062"/>
      <c r="K13" s="1062"/>
      <c r="L13" s="1062"/>
      <c r="M13" s="1062"/>
      <c r="N13" s="1062"/>
      <c r="O13" s="1062"/>
      <c r="P13" s="1062"/>
      <c r="Q13" s="1062"/>
      <c r="R13" s="1062"/>
      <c r="S13" s="1062"/>
      <c r="T13" s="1062"/>
      <c r="U13" s="1062"/>
      <c r="V13" s="1062"/>
      <c r="W13" s="1062"/>
      <c r="X13" s="1062"/>
      <c r="Y13" s="1062"/>
      <c r="Z13" s="1062"/>
      <c r="AA13" s="1062"/>
    </row>
    <row r="14" spans="1:58" ht="10.5" customHeight="1">
      <c r="A14" s="1330"/>
      <c r="B14" s="1062"/>
      <c r="C14" s="1062"/>
      <c r="D14" s="1062"/>
      <c r="E14" s="1062"/>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row>
    <row r="15" spans="1:58" ht="10.5" customHeight="1">
      <c r="A15" s="1325"/>
      <c r="B15" s="1062"/>
      <c r="C15" s="1062"/>
      <c r="D15" s="1062"/>
      <c r="E15" s="1062"/>
      <c r="F15" s="1062"/>
      <c r="G15" s="1062"/>
      <c r="H15" s="1062"/>
      <c r="I15" s="1062"/>
      <c r="J15" s="1062"/>
      <c r="K15" s="1062"/>
      <c r="L15" s="1062"/>
      <c r="M15" s="1062"/>
      <c r="N15" s="1062"/>
      <c r="O15" s="1062"/>
      <c r="P15" s="1062"/>
      <c r="Q15" s="1062"/>
      <c r="R15" s="1062"/>
      <c r="S15" s="1062"/>
      <c r="T15" s="1062"/>
      <c r="U15" s="1062"/>
      <c r="V15" s="1062"/>
      <c r="W15" s="1062"/>
      <c r="X15" s="1062"/>
      <c r="Y15" s="1062"/>
      <c r="Z15" s="1062"/>
      <c r="AA15" s="1062"/>
    </row>
    <row r="16" spans="1:58" ht="10.5" customHeight="1">
      <c r="A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03"/>
      <c r="AA16" s="903"/>
    </row>
    <row r="17" spans="2:41" ht="19" customHeight="1">
      <c r="B17" s="1724" t="str">
        <f>IF('確認申請書（建築）入力'!$M$4=0,"",'確認申請書（建築）入力'!$M$4)</f>
        <v>指定確認検査機関
　株式会社東日本住宅評価センター　様</v>
      </c>
      <c r="C17" s="1724"/>
      <c r="D17" s="1724"/>
      <c r="E17" s="1724"/>
      <c r="F17" s="1724"/>
      <c r="G17" s="1724"/>
      <c r="H17" s="1724"/>
      <c r="I17" s="1724"/>
      <c r="J17" s="1724"/>
      <c r="K17" s="1724"/>
      <c r="L17" s="1724"/>
      <c r="M17" s="1724"/>
      <c r="N17" s="1724"/>
      <c r="O17" s="1724"/>
      <c r="P17" s="1724"/>
      <c r="Q17" s="1724"/>
    </row>
    <row r="18" spans="2:41" ht="19" customHeight="1">
      <c r="B18" s="1724"/>
      <c r="C18" s="1724"/>
      <c r="D18" s="1724"/>
      <c r="E18" s="1724"/>
      <c r="F18" s="1724"/>
      <c r="G18" s="1724"/>
      <c r="H18" s="1724"/>
      <c r="I18" s="1724"/>
      <c r="J18" s="1724"/>
      <c r="K18" s="1724"/>
      <c r="L18" s="1724"/>
      <c r="M18" s="1724"/>
      <c r="N18" s="1724"/>
      <c r="O18" s="1724"/>
      <c r="P18" s="1724"/>
      <c r="Q18" s="1724"/>
      <c r="U18" s="908" t="str">
        <f>IF(作業メニュー!AM13=TRUE, "第", "")</f>
        <v/>
      </c>
      <c r="V18" s="1754"/>
      <c r="W18" s="1754"/>
      <c r="X18" s="1754"/>
      <c r="Y18" s="1754"/>
      <c r="Z18" s="1754"/>
      <c r="AA18" s="907" t="str">
        <f>IF(作業メニュー!AM13=TRUE, "号", "")</f>
        <v/>
      </c>
      <c r="AE18" s="1067" t="s">
        <v>555</v>
      </c>
    </row>
    <row r="19" spans="2:41" ht="19" customHeight="1">
      <c r="S19" s="2099" t="str">
        <f>IF($AK$19="","　　　年　　　　月　　　　日",IF(YEAR($AK$19)-2018&gt;0,"令和"&amp;IF(YEAR($AK$19)-2018=1,"元",YEAR($AK$19)-2018)&amp;"年"&amp;MONTH($AK$19)&amp;"月"&amp;DAY($AK$19)&amp;"日"))</f>
        <v>　　　年　　　　月　　　　日</v>
      </c>
      <c r="T19" s="1977"/>
      <c r="U19" s="1977"/>
      <c r="V19" s="1977"/>
      <c r="W19" s="1977"/>
      <c r="X19" s="1977"/>
      <c r="Y19" s="1977"/>
      <c r="Z19" s="1977"/>
      <c r="AA19" s="1977"/>
      <c r="AE19" s="906" t="s">
        <v>675</v>
      </c>
      <c r="AF19" s="906"/>
      <c r="AJ19" s="906"/>
      <c r="AK19" s="1948"/>
      <c r="AL19" s="1949"/>
      <c r="AM19" s="1949"/>
      <c r="AN19" s="1949"/>
      <c r="AO19" s="1950"/>
    </row>
    <row r="20" spans="2:41" ht="11.25" customHeight="1">
      <c r="AE20" s="1091" t="s">
        <v>2815</v>
      </c>
    </row>
    <row r="21" spans="2:41" ht="8.25" customHeight="1">
      <c r="AE21" s="1091"/>
    </row>
    <row r="22" spans="2:41" ht="15" customHeight="1">
      <c r="O22" s="911" t="str">
        <f>項目一覧!$C$183</f>
        <v/>
      </c>
    </row>
    <row r="23" spans="2:41" ht="15.75" customHeight="1">
      <c r="J23" s="976" t="str">
        <f>IF(作業メニュー!AM13=TRUE, "　通　知　者　官　職", "申　請　者　氏　名")</f>
        <v>申　請　者　氏　名</v>
      </c>
      <c r="K23" s="903"/>
      <c r="L23" s="903"/>
      <c r="M23" s="903"/>
      <c r="N23" s="903"/>
      <c r="O23" s="911" t="str">
        <f>項目一覧!$C$4</f>
        <v/>
      </c>
      <c r="P23" s="903"/>
      <c r="Q23" s="903"/>
      <c r="R23" s="903"/>
      <c r="S23" s="903"/>
      <c r="T23" s="903"/>
      <c r="U23" s="903"/>
      <c r="V23" s="903"/>
      <c r="W23" s="903"/>
      <c r="Z23" s="903"/>
    </row>
    <row r="24" spans="2:41" ht="15.75" customHeight="1">
      <c r="I24" s="903"/>
      <c r="J24" s="903"/>
      <c r="K24" s="903"/>
      <c r="L24" s="903"/>
      <c r="M24" s="903"/>
      <c r="N24" s="903"/>
      <c r="O24" s="1301"/>
      <c r="P24" s="907"/>
      <c r="Q24" s="907"/>
      <c r="R24" s="907"/>
      <c r="S24" s="907"/>
      <c r="T24" s="907"/>
      <c r="U24" s="907"/>
      <c r="V24" s="907"/>
      <c r="W24" s="907"/>
      <c r="X24" s="907"/>
      <c r="Y24" s="907"/>
      <c r="Z24" s="907"/>
      <c r="AA24" s="907"/>
      <c r="AB24" s="907"/>
      <c r="AC24" s="907"/>
    </row>
    <row r="25" spans="2:41" ht="15.75" customHeight="1">
      <c r="I25" s="1987" t="str">
        <f>IF(AD25=TRUE,"　　 　　　　　　 氏　名","")</f>
        <v/>
      </c>
      <c r="J25" s="1987"/>
      <c r="K25" s="1987"/>
      <c r="L25" s="1987"/>
      <c r="M25" s="1987"/>
      <c r="N25" s="1987"/>
      <c r="O25" s="903" t="str">
        <f>IF(AD25=TRUE,項目一覧!$C$173,"")</f>
        <v/>
      </c>
      <c r="P25" s="903"/>
      <c r="Q25" s="903"/>
      <c r="R25" s="903"/>
      <c r="S25" s="903"/>
      <c r="T25" s="903"/>
      <c r="U25" s="903"/>
      <c r="V25" s="903"/>
      <c r="W25" s="903"/>
      <c r="Z25" s="903"/>
      <c r="AD25" s="1331" t="b">
        <v>0</v>
      </c>
    </row>
    <row r="26" spans="2:41" ht="15.75" customHeight="1">
      <c r="I26" s="1987"/>
      <c r="J26" s="1987"/>
      <c r="K26" s="1987"/>
      <c r="L26" s="1987"/>
      <c r="M26" s="1987"/>
      <c r="N26" s="1987"/>
      <c r="O26" s="1301"/>
      <c r="P26" s="907"/>
      <c r="Q26" s="907"/>
      <c r="R26" s="907"/>
      <c r="S26" s="907"/>
      <c r="T26" s="907"/>
      <c r="U26" s="907"/>
      <c r="V26" s="907"/>
      <c r="W26" s="907"/>
      <c r="X26" s="907"/>
      <c r="Y26" s="907"/>
      <c r="Z26" s="907"/>
      <c r="AA26" s="907"/>
      <c r="AB26" s="907"/>
      <c r="AC26" s="907"/>
    </row>
    <row r="27" spans="2:41" ht="15.75" customHeight="1">
      <c r="I27" s="1987" t="str">
        <f>IF(AD27=TRUE,"　　 　　　　　　 氏　名","")</f>
        <v/>
      </c>
      <c r="J27" s="1987"/>
      <c r="K27" s="1987"/>
      <c r="L27" s="1987"/>
      <c r="M27" s="1987"/>
      <c r="N27" s="1987"/>
      <c r="O27" s="903" t="str">
        <f>IF(AD27=TRUE,項目一覧!$C$178,"")</f>
        <v/>
      </c>
      <c r="P27" s="903"/>
      <c r="Q27" s="903"/>
      <c r="R27" s="903"/>
      <c r="S27" s="903"/>
      <c r="T27" s="903"/>
      <c r="U27" s="903"/>
      <c r="V27" s="903"/>
      <c r="W27" s="903"/>
      <c r="Z27" s="903"/>
      <c r="AD27" s="1331" t="b">
        <v>0</v>
      </c>
    </row>
    <row r="28" spans="2:41" ht="15.75" customHeight="1">
      <c r="I28" s="1987"/>
      <c r="J28" s="1987"/>
      <c r="K28" s="1987"/>
      <c r="L28" s="1987"/>
      <c r="M28" s="1987"/>
      <c r="N28" s="1987"/>
      <c r="O28" s="907"/>
      <c r="P28" s="907"/>
      <c r="Q28" s="907"/>
      <c r="R28" s="907"/>
      <c r="S28" s="907"/>
      <c r="T28" s="907"/>
      <c r="U28" s="907"/>
      <c r="V28" s="907"/>
      <c r="W28" s="907"/>
      <c r="X28" s="907"/>
      <c r="Y28" s="907"/>
      <c r="Z28" s="907"/>
      <c r="AA28" s="907"/>
      <c r="AB28" s="907"/>
      <c r="AC28" s="907"/>
      <c r="AD28" s="1331"/>
    </row>
    <row r="29" spans="2:41" ht="15.75" customHeight="1">
      <c r="I29" s="1987" t="str">
        <f>IF(AD29=TRUE,"　　 　　　　　　 氏　名","")</f>
        <v/>
      </c>
      <c r="J29" s="1987"/>
      <c r="K29" s="1987"/>
      <c r="L29" s="1987"/>
      <c r="M29" s="1987"/>
      <c r="N29" s="1987"/>
      <c r="O29" s="903" t="str">
        <f>IF(AD29=TRUE,項目一覧!$C$184,"")</f>
        <v/>
      </c>
      <c r="P29" s="903"/>
      <c r="Q29" s="903"/>
      <c r="R29" s="903"/>
      <c r="S29" s="903"/>
      <c r="T29" s="903"/>
      <c r="U29" s="903"/>
      <c r="V29" s="903"/>
      <c r="W29" s="903"/>
      <c r="Z29" s="903"/>
      <c r="AD29" s="1331" t="b">
        <v>0</v>
      </c>
    </row>
    <row r="30" spans="2:41" ht="11.5" customHeight="1">
      <c r="I30" s="1987"/>
      <c r="J30" s="1987"/>
      <c r="K30" s="1987"/>
      <c r="L30" s="1987"/>
      <c r="M30" s="1987"/>
      <c r="N30" s="1987"/>
      <c r="O30" s="907"/>
      <c r="P30" s="907"/>
      <c r="Q30" s="907"/>
      <c r="R30" s="907"/>
      <c r="S30" s="907"/>
      <c r="T30" s="907"/>
      <c r="U30" s="907"/>
      <c r="V30" s="907"/>
      <c r="W30" s="907"/>
      <c r="X30" s="907"/>
      <c r="Y30" s="907"/>
      <c r="Z30" s="907"/>
      <c r="AA30" s="907"/>
      <c r="AB30" s="907"/>
      <c r="AC30" s="907"/>
    </row>
    <row r="31" spans="2:41" ht="11.5" customHeight="1">
      <c r="I31" s="903"/>
      <c r="J31" s="903"/>
      <c r="K31" s="903"/>
      <c r="L31" s="903"/>
      <c r="M31" s="903"/>
      <c r="N31" s="903"/>
      <c r="O31" s="907"/>
      <c r="P31" s="907"/>
      <c r="Q31" s="907"/>
      <c r="R31" s="907"/>
      <c r="S31" s="907"/>
      <c r="T31" s="907"/>
      <c r="U31" s="907"/>
      <c r="V31" s="907"/>
      <c r="W31" s="907"/>
      <c r="X31" s="907"/>
      <c r="Y31" s="907"/>
      <c r="Z31" s="907"/>
      <c r="AA31" s="907"/>
      <c r="AB31" s="907"/>
      <c r="AC31" s="907"/>
    </row>
    <row r="32" spans="2:41" ht="11.5" customHeight="1">
      <c r="I32" s="903"/>
      <c r="J32" s="903"/>
      <c r="K32" s="903"/>
      <c r="L32" s="903"/>
      <c r="M32" s="903"/>
      <c r="N32" s="903"/>
      <c r="O32" s="929"/>
      <c r="P32" s="929"/>
      <c r="Q32" s="929"/>
      <c r="R32" s="929"/>
      <c r="S32" s="929"/>
      <c r="T32" s="929"/>
      <c r="U32" s="929"/>
      <c r="V32" s="929"/>
      <c r="W32" s="929"/>
      <c r="X32" s="929"/>
      <c r="Y32" s="929"/>
      <c r="Z32" s="929"/>
      <c r="AA32" s="929"/>
      <c r="AB32" s="929"/>
    </row>
    <row r="33" spans="1:48" ht="11.5" customHeight="1">
      <c r="I33" s="903"/>
      <c r="J33" s="903"/>
      <c r="K33" s="903"/>
      <c r="L33" s="903"/>
      <c r="M33" s="903"/>
      <c r="N33" s="903"/>
      <c r="O33" s="929"/>
      <c r="P33" s="929"/>
      <c r="Q33" s="929"/>
      <c r="R33" s="929"/>
      <c r="S33" s="929"/>
      <c r="T33" s="929"/>
      <c r="U33" s="929"/>
      <c r="V33" s="929"/>
      <c r="W33" s="929"/>
      <c r="X33" s="929"/>
      <c r="Y33" s="929"/>
      <c r="Z33" s="929"/>
      <c r="AA33" s="929"/>
      <c r="AB33" s="929"/>
    </row>
    <row r="34" spans="1:48" ht="11.5" customHeight="1">
      <c r="I34" s="903"/>
      <c r="J34" s="903"/>
      <c r="K34" s="903"/>
      <c r="L34" s="903"/>
      <c r="M34" s="903"/>
      <c r="N34" s="903"/>
      <c r="O34" s="929"/>
      <c r="P34" s="929"/>
      <c r="Q34" s="929"/>
      <c r="R34" s="929"/>
      <c r="S34" s="929"/>
      <c r="T34" s="929"/>
      <c r="U34" s="929"/>
      <c r="V34" s="929"/>
      <c r="W34" s="929"/>
      <c r="X34" s="929"/>
      <c r="Y34" s="929"/>
      <c r="Z34" s="929"/>
      <c r="AA34" s="929"/>
      <c r="AB34" s="929"/>
    </row>
    <row r="35" spans="1:48" ht="11.5" customHeight="1">
      <c r="A35" s="1054"/>
      <c r="I35" s="903"/>
      <c r="J35" s="903"/>
      <c r="K35" s="903"/>
      <c r="L35" s="903"/>
      <c r="M35" s="903"/>
      <c r="N35" s="903"/>
      <c r="O35" s="929"/>
      <c r="P35" s="929"/>
      <c r="Q35" s="929"/>
      <c r="R35" s="929"/>
      <c r="S35" s="929"/>
      <c r="T35" s="929"/>
      <c r="U35" s="929"/>
      <c r="V35" s="929"/>
      <c r="W35" s="929"/>
      <c r="X35" s="929"/>
      <c r="Y35" s="929"/>
      <c r="Z35" s="929"/>
      <c r="AA35" s="929"/>
      <c r="AB35" s="929"/>
    </row>
    <row r="36" spans="1:48" ht="15.75" customHeight="1">
      <c r="A36" s="974"/>
      <c r="B36" s="974"/>
      <c r="C36" s="974"/>
      <c r="D36" s="974"/>
      <c r="E36" s="974"/>
      <c r="F36" s="974"/>
      <c r="G36" s="974"/>
      <c r="H36" s="974"/>
      <c r="I36" s="974"/>
      <c r="J36" s="974"/>
      <c r="K36" s="974"/>
      <c r="L36" s="974"/>
      <c r="M36" s="974"/>
      <c r="N36" s="974"/>
      <c r="O36" s="1200"/>
      <c r="P36" s="1200"/>
      <c r="Q36" s="1200"/>
      <c r="R36" s="1200"/>
      <c r="S36" s="1200"/>
      <c r="T36" s="1200"/>
      <c r="U36" s="1200"/>
      <c r="V36" s="1200"/>
      <c r="W36" s="1200"/>
      <c r="X36" s="1200"/>
      <c r="Y36" s="1200"/>
      <c r="Z36" s="1200"/>
      <c r="AA36" s="1200"/>
      <c r="AB36" s="1200"/>
    </row>
    <row r="37" spans="1:48" ht="15.75" customHeight="1">
      <c r="O37" s="929"/>
      <c r="P37" s="929"/>
      <c r="Q37" s="929"/>
      <c r="R37" s="929"/>
      <c r="S37" s="929"/>
      <c r="T37" s="929"/>
      <c r="U37" s="929"/>
      <c r="V37" s="929"/>
      <c r="W37" s="929"/>
      <c r="X37" s="929"/>
      <c r="Y37" s="929"/>
      <c r="Z37" s="929"/>
      <c r="AA37" s="929"/>
      <c r="AB37" s="929"/>
    </row>
    <row r="38" spans="1:48" ht="18.75" customHeight="1">
      <c r="A38" s="1309" t="s">
        <v>660</v>
      </c>
      <c r="B38" s="1309"/>
      <c r="C38" s="1309"/>
      <c r="D38" s="1309"/>
      <c r="E38" s="1309"/>
      <c r="F38" s="1309"/>
      <c r="G38" s="1309"/>
      <c r="H38" s="1309"/>
      <c r="I38" s="1309"/>
      <c r="J38" s="1309"/>
      <c r="K38" s="1309"/>
      <c r="L38" s="1309"/>
      <c r="M38" s="1309"/>
      <c r="N38" s="1309"/>
      <c r="O38" s="1309"/>
      <c r="P38" s="1309"/>
      <c r="Q38" s="1309"/>
      <c r="R38" s="1309"/>
      <c r="S38" s="1309"/>
      <c r="T38" s="1309"/>
      <c r="U38" s="1309"/>
      <c r="V38" s="1309"/>
      <c r="W38" s="1309"/>
      <c r="X38" s="1309"/>
      <c r="Y38" s="1309"/>
      <c r="Z38" s="1309"/>
      <c r="AA38" s="1309"/>
    </row>
    <row r="39" spans="1:48" ht="14.25" customHeight="1"/>
    <row r="40" spans="1:48" ht="21" customHeight="1">
      <c r="O40" s="911" t="str">
        <f>項目一覧!$C$50</f>
        <v/>
      </c>
    </row>
    <row r="41" spans="1:48" ht="18.75" customHeight="1">
      <c r="I41" s="903" t="s">
        <v>659</v>
      </c>
      <c r="J41" s="903"/>
      <c r="K41" s="903"/>
      <c r="L41" s="903"/>
      <c r="M41" s="903"/>
      <c r="N41" s="903"/>
      <c r="O41" s="911" t="str">
        <f>項目一覧!$C$46</f>
        <v/>
      </c>
      <c r="R41" s="903"/>
      <c r="S41" s="903"/>
      <c r="T41" s="903"/>
      <c r="U41" s="903"/>
      <c r="V41" s="903"/>
      <c r="W41" s="903"/>
      <c r="X41" s="903"/>
      <c r="Z41" s="903"/>
    </row>
    <row r="42" spans="1:48" ht="18.75" customHeight="1">
      <c r="A42" s="974"/>
      <c r="B42" s="974"/>
      <c r="C42" s="974"/>
      <c r="D42" s="974"/>
      <c r="E42" s="974"/>
      <c r="F42" s="974"/>
      <c r="G42" s="974"/>
      <c r="H42" s="974"/>
      <c r="I42" s="974"/>
      <c r="J42" s="974"/>
      <c r="K42" s="974"/>
      <c r="L42" s="974"/>
      <c r="M42" s="974"/>
      <c r="N42" s="974"/>
      <c r="O42" s="2103"/>
      <c r="P42" s="2103"/>
      <c r="Q42" s="2103"/>
      <c r="R42" s="2103"/>
      <c r="S42" s="2103"/>
      <c r="T42" s="2103"/>
      <c r="U42" s="2103"/>
      <c r="V42" s="2103"/>
      <c r="W42" s="2103"/>
      <c r="X42" s="2103"/>
      <c r="Y42" s="2103"/>
      <c r="Z42" s="2103"/>
      <c r="AA42" s="2103"/>
      <c r="AB42" s="2103"/>
    </row>
    <row r="43" spans="1:48" ht="18.75" customHeight="1">
      <c r="B43" s="903" t="str">
        <f>IF(作業メニュー!AM13=TRUE, "[検査を受ける建築物等]", "[検査を申請する建築物等]")</f>
        <v>[検査を申請する建築物等]</v>
      </c>
      <c r="AF43" s="1067" t="s">
        <v>647</v>
      </c>
    </row>
    <row r="44" spans="1:48" ht="18.75" customHeight="1">
      <c r="C44" s="904" t="str">
        <f>IF(AR44=2,"■","□")</f>
        <v>□</v>
      </c>
      <c r="D44" s="904" t="s">
        <v>646</v>
      </c>
      <c r="L44" s="904" t="str">
        <f>IF(AR44=3,"■","□")</f>
        <v>□</v>
      </c>
      <c r="M44" s="904" t="s">
        <v>645</v>
      </c>
      <c r="U44" s="904" t="str">
        <f>IF(AR44=4,"■","□")</f>
        <v>□</v>
      </c>
      <c r="V44" s="904" t="s">
        <v>658</v>
      </c>
      <c r="AO44" s="1053"/>
      <c r="AP44" s="1053"/>
      <c r="AQ44" s="1053"/>
      <c r="AR44" s="1332">
        <v>1</v>
      </c>
      <c r="AS44" s="1053"/>
      <c r="AT44" s="1053"/>
      <c r="AU44" s="1053"/>
      <c r="AV44" s="1053"/>
    </row>
    <row r="45" spans="1:48" ht="18.75" customHeight="1">
      <c r="C45" s="904" t="str">
        <f>IF(AR44=5,"■","□")</f>
        <v>□</v>
      </c>
      <c r="D45" s="904" t="s">
        <v>3690</v>
      </c>
      <c r="L45" s="904" t="str">
        <f>IF(AR44=6,"■","□")</f>
        <v>□</v>
      </c>
      <c r="M45" s="904" t="s">
        <v>644</v>
      </c>
      <c r="U45" s="904" t="str">
        <f>IF(AR44=7,"■","□")</f>
        <v>□</v>
      </c>
      <c r="V45" s="904" t="s">
        <v>674</v>
      </c>
    </row>
    <row r="46" spans="1:48" ht="12" customHeight="1"/>
    <row r="47" spans="1:48" ht="18.75" customHeight="1">
      <c r="A47" s="1711" t="s">
        <v>643</v>
      </c>
      <c r="B47" s="1712"/>
      <c r="C47" s="1712"/>
      <c r="D47" s="1712"/>
      <c r="E47" s="1712"/>
      <c r="F47" s="1713"/>
      <c r="G47" s="1333" t="s">
        <v>642</v>
      </c>
      <c r="H47" s="1333"/>
      <c r="I47" s="1333"/>
      <c r="J47" s="1334"/>
      <c r="K47" s="1711" t="s">
        <v>641</v>
      </c>
      <c r="L47" s="1712"/>
      <c r="M47" s="1712"/>
      <c r="N47" s="1712"/>
      <c r="O47" s="1712"/>
      <c r="P47" s="1713"/>
      <c r="Q47" s="1711" t="s">
        <v>640</v>
      </c>
      <c r="R47" s="1712"/>
      <c r="S47" s="1712"/>
      <c r="T47" s="1712"/>
      <c r="U47" s="1713"/>
      <c r="V47" s="1711" t="s">
        <v>673</v>
      </c>
      <c r="W47" s="1712"/>
      <c r="X47" s="1712"/>
      <c r="Y47" s="1712"/>
      <c r="Z47" s="1712"/>
      <c r="AA47" s="1712"/>
      <c r="AB47" s="1713"/>
    </row>
    <row r="48" spans="1:48" ht="45.75" customHeight="1">
      <c r="A48" s="1991"/>
      <c r="B48" s="1992"/>
      <c r="C48" s="1992"/>
      <c r="D48" s="1992"/>
      <c r="E48" s="1992"/>
      <c r="F48" s="1993"/>
      <c r="G48" s="1991"/>
      <c r="H48" s="1992"/>
      <c r="I48" s="1992"/>
      <c r="J48" s="1993"/>
      <c r="K48" s="1991" t="s">
        <v>435</v>
      </c>
      <c r="L48" s="1992"/>
      <c r="M48" s="1992"/>
      <c r="N48" s="1992"/>
      <c r="O48" s="1992"/>
      <c r="P48" s="1993"/>
      <c r="Q48" s="1991" t="s">
        <v>435</v>
      </c>
      <c r="R48" s="1992"/>
      <c r="S48" s="1992"/>
      <c r="T48" s="1992"/>
      <c r="U48" s="1993"/>
      <c r="V48" s="2100" t="s">
        <v>2819</v>
      </c>
      <c r="W48" s="2101"/>
      <c r="X48" s="2101"/>
      <c r="Y48" s="2101"/>
      <c r="Z48" s="2101"/>
      <c r="AA48" s="2101"/>
      <c r="AB48" s="2102"/>
    </row>
    <row r="49" spans="1:29" ht="66" customHeight="1">
      <c r="A49" s="1699"/>
      <c r="B49" s="1700"/>
      <c r="C49" s="1700"/>
      <c r="D49" s="1700"/>
      <c r="E49" s="1700"/>
      <c r="F49" s="1701"/>
      <c r="G49" s="1699"/>
      <c r="H49" s="1700"/>
      <c r="I49" s="1700"/>
      <c r="J49" s="1701"/>
      <c r="K49" s="1699"/>
      <c r="L49" s="1700"/>
      <c r="M49" s="1700"/>
      <c r="N49" s="1700"/>
      <c r="O49" s="1700"/>
      <c r="P49" s="1701"/>
      <c r="Q49" s="1699"/>
      <c r="R49" s="1700"/>
      <c r="S49" s="1700"/>
      <c r="T49" s="1700"/>
      <c r="U49" s="1701"/>
      <c r="V49" s="2020" t="s">
        <v>672</v>
      </c>
      <c r="W49" s="2021"/>
      <c r="X49" s="2021"/>
      <c r="Y49" s="2021"/>
      <c r="Z49" s="2021"/>
      <c r="AA49" s="2021"/>
      <c r="AB49" s="2022"/>
    </row>
    <row r="50" spans="1:29" ht="20.149999999999999" customHeight="1">
      <c r="A50" s="1702"/>
      <c r="B50" s="1703"/>
      <c r="C50" s="1703"/>
      <c r="D50" s="1703"/>
      <c r="E50" s="1703"/>
      <c r="F50" s="1704"/>
      <c r="G50" s="1702"/>
      <c r="H50" s="1703"/>
      <c r="I50" s="1703"/>
      <c r="J50" s="1704"/>
      <c r="K50" s="1702"/>
      <c r="L50" s="1703"/>
      <c r="M50" s="1703"/>
      <c r="N50" s="1703"/>
      <c r="O50" s="1703"/>
      <c r="P50" s="1704"/>
      <c r="Q50" s="1702"/>
      <c r="R50" s="1703"/>
      <c r="S50" s="1703"/>
      <c r="T50" s="1703"/>
      <c r="U50" s="1704"/>
      <c r="V50" s="1702" t="s">
        <v>2394</v>
      </c>
      <c r="W50" s="1703"/>
      <c r="X50" s="1703"/>
      <c r="Y50" s="1703"/>
      <c r="Z50" s="1703"/>
      <c r="AA50" s="1703"/>
      <c r="AB50" s="1704"/>
    </row>
    <row r="51" spans="1:29" ht="15.75" customHeight="1">
      <c r="I51" s="903"/>
      <c r="J51" s="903"/>
      <c r="K51" s="903"/>
      <c r="L51" s="903"/>
      <c r="M51" s="903"/>
      <c r="N51" s="903"/>
      <c r="O51" s="903"/>
      <c r="P51" s="903"/>
      <c r="Q51" s="903"/>
      <c r="R51" s="903"/>
      <c r="S51" s="903"/>
      <c r="T51" s="903"/>
      <c r="U51" s="903"/>
      <c r="V51" s="903"/>
      <c r="W51" s="903"/>
      <c r="Z51" s="903"/>
    </row>
    <row r="52" spans="1:29" ht="18" customHeight="1">
      <c r="A52" s="1297" t="s">
        <v>637</v>
      </c>
      <c r="B52" s="1297"/>
      <c r="C52" s="1297"/>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row>
    <row r="53" spans="1:29" ht="18" customHeight="1">
      <c r="A53" s="935"/>
      <c r="B53" s="935" t="s">
        <v>636</v>
      </c>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74"/>
    </row>
    <row r="54" spans="1:29" ht="18" customHeight="1">
      <c r="A54" s="936" t="s">
        <v>628</v>
      </c>
      <c r="B54" s="906" t="s">
        <v>635</v>
      </c>
      <c r="C54" s="906"/>
      <c r="D54" s="906"/>
      <c r="E54" s="906"/>
      <c r="F54" s="906"/>
      <c r="G54" s="906"/>
      <c r="H54" s="906"/>
      <c r="I54" s="906"/>
      <c r="J54" s="906"/>
      <c r="K54" s="906"/>
      <c r="L54" s="906"/>
      <c r="M54" s="906"/>
      <c r="N54" s="906"/>
      <c r="O54" s="906"/>
      <c r="P54" s="906"/>
      <c r="Q54" s="906"/>
      <c r="R54" s="906"/>
      <c r="S54" s="906"/>
      <c r="T54" s="906"/>
      <c r="U54" s="937"/>
      <c r="V54" s="937"/>
      <c r="W54" s="937"/>
      <c r="X54" s="937"/>
      <c r="Y54" s="937"/>
      <c r="Z54" s="937"/>
      <c r="AA54" s="937"/>
    </row>
    <row r="55" spans="1:29" ht="18" customHeight="1">
      <c r="A55" s="936"/>
      <c r="B55" s="906" t="s">
        <v>431</v>
      </c>
      <c r="C55" s="906"/>
      <c r="D55" s="906"/>
      <c r="E55" s="906"/>
      <c r="F55" s="906"/>
      <c r="G55" s="906"/>
      <c r="H55" s="906" t="str">
        <f>IF(項目一覧!$C$21=0,"",項目一覧!$C$21&amp;"  ")&amp;IF(項目一覧!$C$5=0,"",項目一覧!$C$5)</f>
        <v xml:space="preserve">  </v>
      </c>
      <c r="J55" s="906"/>
      <c r="K55" s="906"/>
      <c r="L55" s="906"/>
      <c r="M55" s="906"/>
      <c r="N55" s="906"/>
      <c r="O55" s="906"/>
      <c r="P55" s="906"/>
      <c r="Q55" s="906"/>
      <c r="R55" s="906"/>
      <c r="S55" s="906"/>
      <c r="T55" s="906"/>
      <c r="U55" s="906"/>
      <c r="V55" s="906"/>
      <c r="W55" s="906"/>
      <c r="X55" s="906"/>
      <c r="Y55" s="906"/>
      <c r="Z55" s="906"/>
      <c r="AA55" s="906"/>
    </row>
    <row r="56" spans="1:29" ht="18" customHeight="1">
      <c r="A56" s="936"/>
      <c r="B56" s="906" t="s">
        <v>408</v>
      </c>
      <c r="C56" s="906"/>
      <c r="D56" s="906"/>
      <c r="E56" s="906"/>
      <c r="F56" s="906"/>
      <c r="G56" s="906"/>
      <c r="H56" s="938" t="str">
        <f>IF(項目一覧!$C$183=0,"",項目一覧!$C$183&amp;"  ")&amp;IF(項目一覧!$C$4=0,"",項目一覧!$C$4)</f>
        <v xml:space="preserve">  </v>
      </c>
      <c r="I56" s="939"/>
      <c r="J56" s="938"/>
      <c r="K56" s="938"/>
      <c r="L56" s="938"/>
      <c r="M56" s="938"/>
      <c r="N56" s="938"/>
      <c r="O56" s="938"/>
      <c r="P56" s="938"/>
      <c r="Q56" s="938"/>
      <c r="R56" s="938"/>
      <c r="S56" s="938"/>
      <c r="T56" s="938"/>
      <c r="U56" s="938"/>
      <c r="V56" s="938"/>
      <c r="W56" s="938"/>
      <c r="X56" s="938"/>
      <c r="Y56" s="938"/>
      <c r="Z56" s="938"/>
      <c r="AA56" s="938"/>
      <c r="AB56" s="939"/>
      <c r="AC56" s="939"/>
    </row>
    <row r="57" spans="1:29" ht="18" customHeight="1">
      <c r="A57" s="936"/>
      <c r="B57" s="906" t="s">
        <v>399</v>
      </c>
      <c r="C57" s="906"/>
      <c r="D57" s="906"/>
      <c r="E57" s="906"/>
      <c r="F57" s="906"/>
      <c r="G57" s="906"/>
      <c r="H57" s="938" t="str">
        <f>項目一覧!$C$6</f>
        <v/>
      </c>
      <c r="I57" s="939"/>
      <c r="J57" s="938"/>
      <c r="K57" s="938"/>
      <c r="L57" s="938"/>
      <c r="M57" s="938"/>
      <c r="N57" s="938"/>
      <c r="O57" s="938"/>
      <c r="P57" s="938"/>
      <c r="Q57" s="938"/>
      <c r="R57" s="938"/>
      <c r="S57" s="938"/>
      <c r="T57" s="938"/>
      <c r="U57" s="938"/>
      <c r="V57" s="938"/>
      <c r="W57" s="938"/>
      <c r="X57" s="938"/>
      <c r="Y57" s="938"/>
      <c r="Z57" s="938"/>
      <c r="AA57" s="938"/>
      <c r="AB57" s="939"/>
      <c r="AC57" s="939"/>
    </row>
    <row r="58" spans="1:29" ht="18" customHeight="1">
      <c r="A58" s="936"/>
      <c r="B58" s="906" t="s">
        <v>430</v>
      </c>
      <c r="C58" s="906"/>
      <c r="D58" s="906"/>
      <c r="E58" s="906"/>
      <c r="F58" s="906"/>
      <c r="G58" s="906"/>
      <c r="H58" s="1707" t="str">
        <f>項目一覧!$C$7</f>
        <v/>
      </c>
      <c r="I58" s="1707"/>
      <c r="J58" s="1707"/>
      <c r="K58" s="1707"/>
      <c r="L58" s="1707"/>
      <c r="M58" s="1707"/>
      <c r="N58" s="1707"/>
      <c r="O58" s="1707"/>
      <c r="P58" s="1707"/>
      <c r="Q58" s="1707"/>
      <c r="R58" s="1707"/>
      <c r="S58" s="1707"/>
      <c r="T58" s="1707"/>
      <c r="U58" s="1707"/>
      <c r="V58" s="1707"/>
      <c r="W58" s="1707"/>
      <c r="X58" s="1707"/>
      <c r="Y58" s="1707"/>
      <c r="Z58" s="1707"/>
      <c r="AA58" s="1707"/>
      <c r="AB58" s="1707"/>
      <c r="AC58" s="1707"/>
    </row>
    <row r="59" spans="1:29" ht="18" customHeight="1">
      <c r="A59" s="940"/>
      <c r="B59" s="935" t="s">
        <v>397</v>
      </c>
      <c r="C59" s="935"/>
      <c r="D59" s="935"/>
      <c r="E59" s="935"/>
      <c r="F59" s="935"/>
      <c r="G59" s="935"/>
      <c r="H59" s="941" t="str">
        <f>項目一覧!$C$8</f>
        <v/>
      </c>
      <c r="I59" s="942"/>
      <c r="J59" s="941"/>
      <c r="K59" s="941"/>
      <c r="L59" s="941"/>
      <c r="M59" s="941"/>
      <c r="N59" s="941"/>
      <c r="O59" s="941"/>
      <c r="P59" s="941"/>
      <c r="Q59" s="941"/>
      <c r="R59" s="941"/>
      <c r="S59" s="941"/>
      <c r="T59" s="941"/>
      <c r="U59" s="941"/>
      <c r="V59" s="941"/>
      <c r="W59" s="941"/>
      <c r="X59" s="941"/>
      <c r="Y59" s="941"/>
      <c r="Z59" s="941"/>
      <c r="AA59" s="941"/>
      <c r="AB59" s="942"/>
      <c r="AC59" s="939"/>
    </row>
    <row r="60" spans="1:29" ht="18" customHeight="1">
      <c r="A60" s="936" t="s">
        <v>628</v>
      </c>
      <c r="B60" s="906" t="s">
        <v>429</v>
      </c>
      <c r="C60" s="906"/>
      <c r="D60" s="906"/>
      <c r="E60" s="906"/>
      <c r="F60" s="906"/>
      <c r="G60" s="906"/>
      <c r="H60" s="938"/>
      <c r="I60" s="938"/>
      <c r="J60" s="938"/>
      <c r="K60" s="938"/>
      <c r="L60" s="938"/>
      <c r="M60" s="938"/>
      <c r="N60" s="938"/>
      <c r="O60" s="938"/>
      <c r="P60" s="938"/>
      <c r="Q60" s="938"/>
      <c r="R60" s="938"/>
      <c r="S60" s="938"/>
      <c r="T60" s="938"/>
      <c r="U60" s="938"/>
      <c r="V60" s="938"/>
      <c r="W60" s="938"/>
      <c r="X60" s="938"/>
      <c r="Y60" s="938"/>
      <c r="Z60" s="938"/>
      <c r="AA60" s="938"/>
      <c r="AB60" s="939"/>
      <c r="AC60" s="939"/>
    </row>
    <row r="61" spans="1:29" ht="18" customHeight="1">
      <c r="A61" s="936"/>
      <c r="B61" s="906" t="s">
        <v>409</v>
      </c>
      <c r="C61" s="906"/>
      <c r="D61" s="906"/>
      <c r="E61" s="906"/>
      <c r="F61" s="906"/>
      <c r="G61" s="906"/>
      <c r="H61" s="944" t="str">
        <f>IF(項目一覧!$C$9=0,"","("&amp;項目一覧!$C$9&amp;") 建築士  （"&amp;項目一覧!$C$10&amp;"）登録　第　 "&amp;項目一覧!$C$11&amp;"　号")</f>
        <v>() 建築士  （）登録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8" customHeight="1">
      <c r="A62" s="936"/>
      <c r="B62" s="906" t="s">
        <v>408</v>
      </c>
      <c r="C62" s="906"/>
      <c r="D62" s="906"/>
      <c r="E62" s="906"/>
      <c r="F62" s="906"/>
      <c r="G62" s="906"/>
      <c r="H62" s="938" t="str">
        <f>項目一覧!$C$12</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8" customHeight="1">
      <c r="A63" s="936"/>
      <c r="B63" s="906" t="s">
        <v>407</v>
      </c>
      <c r="C63" s="906"/>
      <c r="D63" s="906"/>
      <c r="E63" s="906"/>
      <c r="F63" s="906"/>
      <c r="G63" s="906"/>
      <c r="H63" s="944" t="str">
        <f>IF(項目一覧!$C$13=0,"","("&amp;項目一覧!$C$13&amp;") 建築士事務所  （"&amp;項目一覧!$C$14&amp;"）知事登録　第　 "&amp;項目一覧!$C$15&amp;"　号")</f>
        <v>() 建築士事務所  （）知事登録　第　 　号</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8" customHeight="1">
      <c r="A64" s="936"/>
      <c r="B64" s="906"/>
      <c r="C64" s="906"/>
      <c r="D64" s="906"/>
      <c r="E64" s="906"/>
      <c r="F64" s="906"/>
      <c r="G64" s="906"/>
      <c r="H64" s="938" t="str">
        <f>項目一覧!$C$16</f>
        <v/>
      </c>
      <c r="I64" s="939"/>
      <c r="J64" s="938"/>
      <c r="K64" s="938"/>
      <c r="L64" s="938"/>
      <c r="M64" s="938"/>
      <c r="N64" s="938"/>
      <c r="O64" s="938"/>
      <c r="P64" s="938"/>
      <c r="Q64" s="938"/>
      <c r="R64" s="938"/>
      <c r="S64" s="938"/>
      <c r="T64" s="938"/>
      <c r="U64" s="938"/>
      <c r="V64" s="938"/>
      <c r="W64" s="938"/>
      <c r="X64" s="938"/>
      <c r="Y64" s="938"/>
      <c r="Z64" s="938"/>
      <c r="AA64" s="938"/>
      <c r="AB64" s="939"/>
      <c r="AC64" s="939"/>
    </row>
    <row r="65" spans="1:29" ht="18" customHeight="1">
      <c r="A65" s="936"/>
      <c r="B65" s="906" t="s">
        <v>406</v>
      </c>
      <c r="C65" s="906"/>
      <c r="D65" s="906"/>
      <c r="E65" s="906"/>
      <c r="F65" s="906"/>
      <c r="G65" s="906"/>
      <c r="H65" s="938" t="str">
        <f>項目一覧!$C$17</f>
        <v/>
      </c>
      <c r="I65" s="939"/>
      <c r="J65" s="938"/>
      <c r="K65" s="938"/>
      <c r="L65" s="938"/>
      <c r="M65" s="938"/>
      <c r="N65" s="938"/>
      <c r="O65" s="938"/>
      <c r="P65" s="938"/>
      <c r="Q65" s="938"/>
      <c r="R65" s="938"/>
      <c r="S65" s="938"/>
      <c r="T65" s="938"/>
      <c r="U65" s="938"/>
      <c r="V65" s="938"/>
      <c r="W65" s="938"/>
      <c r="X65" s="938"/>
      <c r="Y65" s="938"/>
      <c r="Z65" s="938"/>
      <c r="AA65" s="938"/>
      <c r="AB65" s="939"/>
      <c r="AC65" s="939"/>
    </row>
    <row r="66" spans="1:29" ht="18" customHeight="1">
      <c r="A66" s="936"/>
      <c r="B66" s="906" t="s">
        <v>405</v>
      </c>
      <c r="C66" s="906"/>
      <c r="D66" s="906"/>
      <c r="E66" s="906"/>
      <c r="F66" s="906"/>
      <c r="G66" s="906"/>
      <c r="H66" s="1707" t="str">
        <f>項目一覧!$C$18</f>
        <v/>
      </c>
      <c r="I66" s="1707"/>
      <c r="J66" s="1707"/>
      <c r="K66" s="1707"/>
      <c r="L66" s="1707"/>
      <c r="M66" s="1707"/>
      <c r="N66" s="1707"/>
      <c r="O66" s="1707"/>
      <c r="P66" s="1707"/>
      <c r="Q66" s="1707"/>
      <c r="R66" s="1707"/>
      <c r="S66" s="1707"/>
      <c r="T66" s="1707"/>
      <c r="U66" s="1707"/>
      <c r="V66" s="1707"/>
      <c r="W66" s="1707"/>
      <c r="X66" s="1707"/>
      <c r="Y66" s="1707"/>
      <c r="Z66" s="1707"/>
      <c r="AA66" s="1707"/>
      <c r="AB66" s="1707"/>
      <c r="AC66" s="1707"/>
    </row>
    <row r="67" spans="1:29" ht="18" customHeight="1">
      <c r="A67" s="940"/>
      <c r="B67" s="935" t="s">
        <v>404</v>
      </c>
      <c r="C67" s="935"/>
      <c r="D67" s="935"/>
      <c r="E67" s="935"/>
      <c r="F67" s="935"/>
      <c r="G67" s="935"/>
      <c r="H67" s="941" t="str">
        <f>項目一覧!$C$19</f>
        <v/>
      </c>
      <c r="I67" s="942"/>
      <c r="J67" s="941"/>
      <c r="K67" s="941"/>
      <c r="L67" s="941"/>
      <c r="M67" s="941"/>
      <c r="N67" s="941"/>
      <c r="O67" s="941"/>
      <c r="P67" s="941"/>
      <c r="Q67" s="941"/>
      <c r="R67" s="941"/>
      <c r="S67" s="941"/>
      <c r="T67" s="941"/>
      <c r="U67" s="941"/>
      <c r="V67" s="941"/>
      <c r="W67" s="941"/>
      <c r="X67" s="941"/>
      <c r="Y67" s="941"/>
      <c r="Z67" s="941"/>
      <c r="AA67" s="941"/>
      <c r="AB67" s="942"/>
      <c r="AC67" s="939"/>
    </row>
    <row r="68" spans="1:29" ht="18" customHeight="1">
      <c r="A68" s="936" t="s">
        <v>628</v>
      </c>
      <c r="B68" s="906" t="s">
        <v>428</v>
      </c>
      <c r="C68" s="906"/>
      <c r="D68" s="906"/>
      <c r="E68" s="906"/>
      <c r="F68" s="906"/>
      <c r="G68" s="906"/>
      <c r="H68" s="938"/>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8" customHeight="1">
      <c r="A69" s="936"/>
      <c r="B69" s="906" t="s">
        <v>427</v>
      </c>
      <c r="C69" s="906"/>
      <c r="D69" s="906"/>
      <c r="E69" s="906"/>
      <c r="F69" s="906"/>
      <c r="G69" s="906"/>
      <c r="H69" s="938"/>
      <c r="I69" s="938"/>
      <c r="J69" s="938"/>
      <c r="K69" s="938"/>
      <c r="L69" s="938"/>
      <c r="M69" s="938"/>
      <c r="N69" s="938"/>
      <c r="O69" s="938"/>
      <c r="P69" s="938"/>
      <c r="Q69" s="938"/>
      <c r="R69" s="938"/>
      <c r="S69" s="938"/>
      <c r="T69" s="938"/>
      <c r="U69" s="938"/>
      <c r="V69" s="938"/>
      <c r="W69" s="938"/>
      <c r="X69" s="938"/>
      <c r="Y69" s="938"/>
      <c r="Z69" s="938"/>
      <c r="AA69" s="938"/>
      <c r="AB69" s="939"/>
      <c r="AC69" s="939"/>
    </row>
    <row r="70" spans="1:29" ht="18" customHeight="1">
      <c r="A70" s="936"/>
      <c r="B70" s="906" t="s">
        <v>409</v>
      </c>
      <c r="C70" s="906"/>
      <c r="D70" s="906"/>
      <c r="E70" s="906"/>
      <c r="F70" s="906"/>
      <c r="G70" s="906"/>
      <c r="H70" s="944" t="str">
        <f>IF(項目一覧!$C$22=0,"","("&amp;項目一覧!$C$22&amp;") 建築士  （"&amp;項目一覧!$C$23&amp;"）登録　第　 "&amp;項目一覧!$C$24&amp;"　号")</f>
        <v>() 建築士  （）登録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8" customHeight="1">
      <c r="A71" s="936"/>
      <c r="B71" s="906" t="s">
        <v>408</v>
      </c>
      <c r="C71" s="906"/>
      <c r="D71" s="906"/>
      <c r="E71" s="906"/>
      <c r="F71" s="906"/>
      <c r="G71" s="906"/>
      <c r="H71" s="938" t="str">
        <f>項目一覧!$C$25</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8" customHeight="1">
      <c r="A72" s="945"/>
      <c r="B72" s="906" t="s">
        <v>407</v>
      </c>
      <c r="C72" s="906"/>
      <c r="D72" s="906"/>
      <c r="E72" s="906"/>
      <c r="F72" s="906"/>
      <c r="G72" s="906"/>
      <c r="H72" s="944" t="str">
        <f>IF(項目一覧!$C$27=0,"","("&amp;項目一覧!$C$27&amp;") 建築士事務所  （"&amp;項目一覧!$C$28&amp;"）知事登録　第　 "&amp;項目一覧!$C$29&amp;"　号")</f>
        <v>() 建築士事務所  （）知事登録　第　 　号</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8" customHeight="1">
      <c r="A73" s="945"/>
      <c r="B73" s="906"/>
      <c r="C73" s="906"/>
      <c r="D73" s="906"/>
      <c r="E73" s="906"/>
      <c r="F73" s="906"/>
      <c r="G73" s="906"/>
      <c r="H73" s="938" t="str">
        <f>項目一覧!$C$30</f>
        <v/>
      </c>
      <c r="I73" s="939"/>
      <c r="J73" s="938"/>
      <c r="K73" s="938"/>
      <c r="L73" s="938"/>
      <c r="M73" s="938"/>
      <c r="N73" s="938"/>
      <c r="O73" s="938"/>
      <c r="P73" s="938"/>
      <c r="Q73" s="938"/>
      <c r="R73" s="938"/>
      <c r="S73" s="938"/>
      <c r="T73" s="938"/>
      <c r="U73" s="938"/>
      <c r="V73" s="938"/>
      <c r="W73" s="938"/>
      <c r="X73" s="938"/>
      <c r="Y73" s="938"/>
      <c r="Z73" s="938"/>
      <c r="AA73" s="938"/>
      <c r="AB73" s="939"/>
      <c r="AC73" s="939"/>
    </row>
    <row r="74" spans="1:29" ht="18" customHeight="1">
      <c r="A74" s="945"/>
      <c r="B74" s="906" t="s">
        <v>406</v>
      </c>
      <c r="C74" s="906"/>
      <c r="D74" s="906"/>
      <c r="E74" s="906"/>
      <c r="F74" s="906"/>
      <c r="G74" s="906"/>
      <c r="H74" s="938" t="str">
        <f>項目一覧!$C$31</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6" t="s">
        <v>405</v>
      </c>
      <c r="C75" s="906"/>
      <c r="D75" s="906"/>
      <c r="E75" s="906"/>
      <c r="F75" s="906"/>
      <c r="G75" s="906"/>
      <c r="H75" s="1707" t="str">
        <f>項目一覧!$C$32</f>
        <v/>
      </c>
      <c r="I75" s="1707"/>
      <c r="J75" s="1707"/>
      <c r="K75" s="1707"/>
      <c r="L75" s="1707"/>
      <c r="M75" s="1707"/>
      <c r="N75" s="1707"/>
      <c r="O75" s="1707"/>
      <c r="P75" s="1707"/>
      <c r="Q75" s="1707"/>
      <c r="R75" s="1707"/>
      <c r="S75" s="1707"/>
      <c r="T75" s="1707"/>
      <c r="U75" s="1707"/>
      <c r="V75" s="1707"/>
      <c r="W75" s="1707"/>
      <c r="X75" s="1707"/>
      <c r="Y75" s="1707"/>
      <c r="Z75" s="1707"/>
      <c r="AA75" s="1707"/>
      <c r="AB75" s="1707"/>
      <c r="AC75" s="1707"/>
    </row>
    <row r="76" spans="1:29" ht="18" customHeight="1">
      <c r="A76" s="945"/>
      <c r="B76" s="906" t="s">
        <v>404</v>
      </c>
      <c r="C76" s="906"/>
      <c r="D76" s="906"/>
      <c r="E76" s="906"/>
      <c r="F76" s="906"/>
      <c r="G76" s="906"/>
      <c r="H76" s="938" t="str">
        <f>項目一覧!$C$33</f>
        <v/>
      </c>
      <c r="I76" s="939"/>
      <c r="J76" s="938"/>
      <c r="K76" s="938"/>
      <c r="L76" s="938"/>
      <c r="M76" s="938"/>
      <c r="N76" s="938"/>
      <c r="O76" s="938"/>
      <c r="P76" s="938"/>
      <c r="Q76" s="938"/>
      <c r="R76" s="938"/>
      <c r="S76" s="938"/>
      <c r="T76" s="938"/>
      <c r="U76" s="938"/>
      <c r="V76" s="938"/>
      <c r="W76" s="938"/>
      <c r="X76" s="938"/>
      <c r="Y76" s="938"/>
      <c r="Z76" s="938"/>
      <c r="AA76" s="938"/>
      <c r="AB76" s="939"/>
      <c r="AC76" s="939"/>
    </row>
    <row r="77" spans="1:29" ht="18" customHeight="1">
      <c r="A77" s="945"/>
      <c r="B77" s="902" t="s">
        <v>634</v>
      </c>
      <c r="C77" s="906"/>
      <c r="D77" s="906"/>
      <c r="E77" s="906"/>
      <c r="F77" s="906"/>
      <c r="G77" s="906"/>
      <c r="H77" s="1715" t="str">
        <f>項目一覧!$C$35</f>
        <v/>
      </c>
      <c r="I77" s="1715"/>
      <c r="J77" s="1715"/>
      <c r="K77" s="1715"/>
      <c r="L77" s="1715"/>
      <c r="M77" s="1715"/>
      <c r="N77" s="1715"/>
      <c r="O77" s="1715"/>
      <c r="P77" s="1715"/>
      <c r="Q77" s="1715"/>
      <c r="R77" s="1715"/>
      <c r="S77" s="1715"/>
      <c r="T77" s="1715"/>
      <c r="U77" s="1715"/>
      <c r="V77" s="1715"/>
      <c r="W77" s="1715"/>
      <c r="X77" s="1715"/>
      <c r="Y77" s="1715"/>
      <c r="Z77" s="1715"/>
      <c r="AA77" s="1715"/>
      <c r="AB77" s="1715"/>
      <c r="AC77" s="939"/>
    </row>
    <row r="78" spans="1:29" ht="10.5" customHeight="1">
      <c r="A78" s="945"/>
      <c r="B78" s="906"/>
      <c r="C78" s="906"/>
      <c r="D78" s="906"/>
      <c r="E78" s="906"/>
      <c r="F78" s="906"/>
      <c r="G78" s="906"/>
      <c r="H78" s="1715"/>
      <c r="I78" s="1715"/>
      <c r="J78" s="1715"/>
      <c r="K78" s="1715"/>
      <c r="L78" s="1715"/>
      <c r="M78" s="1715"/>
      <c r="N78" s="1715"/>
      <c r="O78" s="1715"/>
      <c r="P78" s="1715"/>
      <c r="Q78" s="1715"/>
      <c r="R78" s="1715"/>
      <c r="S78" s="1715"/>
      <c r="T78" s="1715"/>
      <c r="U78" s="1715"/>
      <c r="V78" s="1715"/>
      <c r="W78" s="1715"/>
      <c r="X78" s="1715"/>
      <c r="Y78" s="1715"/>
      <c r="Z78" s="1715"/>
      <c r="AA78" s="1715"/>
      <c r="AB78" s="1715"/>
      <c r="AC78" s="939"/>
    </row>
    <row r="79" spans="1:29" ht="18" customHeight="1">
      <c r="A79" s="936"/>
      <c r="B79" s="906" t="s">
        <v>426</v>
      </c>
      <c r="C79" s="906"/>
      <c r="D79" s="906"/>
      <c r="E79" s="906"/>
      <c r="F79" s="906"/>
      <c r="G79" s="906"/>
      <c r="H79" s="938"/>
      <c r="I79" s="938"/>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36"/>
      <c r="B80" s="906" t="s">
        <v>409</v>
      </c>
      <c r="C80" s="906"/>
      <c r="D80" s="906"/>
      <c r="E80" s="906"/>
      <c r="F80" s="906"/>
      <c r="G80" s="906"/>
      <c r="H80" s="944" t="str">
        <f>IF(項目一覧!$C$189=0,"","("&amp;項目一覧!$C$189&amp;") 建築士  （"&amp;項目一覧!$C$190&amp;"）登録　第　 "&amp;項目一覧!$C$191&amp;"　号")</f>
        <v>() 建築士  （）登録　第　 　号</v>
      </c>
      <c r="I80" s="939"/>
      <c r="J80" s="938"/>
      <c r="K80" s="938"/>
      <c r="L80" s="938"/>
      <c r="M80" s="938"/>
      <c r="N80" s="938"/>
      <c r="O80" s="938"/>
      <c r="P80" s="938"/>
      <c r="Q80" s="938"/>
      <c r="R80" s="938"/>
      <c r="S80" s="938"/>
      <c r="T80" s="938"/>
      <c r="U80" s="938"/>
      <c r="V80" s="938"/>
      <c r="W80" s="938"/>
      <c r="X80" s="938"/>
      <c r="Y80" s="938"/>
      <c r="Z80" s="938"/>
      <c r="AA80" s="938"/>
      <c r="AB80" s="939"/>
      <c r="AC80" s="939"/>
    </row>
    <row r="81" spans="1:29" ht="18" customHeight="1">
      <c r="A81" s="936"/>
      <c r="B81" s="906" t="s">
        <v>408</v>
      </c>
      <c r="C81" s="906"/>
      <c r="D81" s="906"/>
      <c r="E81" s="906"/>
      <c r="F81" s="906"/>
      <c r="G81" s="906"/>
      <c r="H81" s="938" t="str">
        <f>項目一覧!$C$192</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407</v>
      </c>
      <c r="C82" s="906"/>
      <c r="D82" s="906"/>
      <c r="E82" s="906"/>
      <c r="F82" s="906"/>
      <c r="G82" s="906"/>
      <c r="H82" s="946" t="str">
        <f>IF(項目一覧!$C$194=0,"","("&amp;項目一覧!$C$194&amp;") 建築士事務所  （"&amp;項目一覧!$C$195&amp;"）知事登録　第　 "&amp;項目一覧!$C$196&amp;"　号")</f>
        <v>() 建築士事務所  （）知事登録　第　 　号</v>
      </c>
      <c r="I82" s="939"/>
      <c r="J82" s="939"/>
      <c r="K82" s="939"/>
      <c r="L82" s="939"/>
      <c r="M82" s="939"/>
      <c r="N82" s="939"/>
      <c r="O82" s="939"/>
      <c r="P82" s="939"/>
      <c r="Q82" s="939"/>
      <c r="R82" s="939"/>
      <c r="S82" s="939"/>
      <c r="T82" s="939"/>
      <c r="U82" s="939"/>
      <c r="V82" s="939"/>
      <c r="W82" s="939"/>
      <c r="X82" s="939"/>
      <c r="Y82" s="939"/>
      <c r="Z82" s="939"/>
      <c r="AA82" s="939"/>
      <c r="AB82" s="939"/>
      <c r="AC82" s="939"/>
    </row>
    <row r="83" spans="1:29" ht="18" customHeight="1">
      <c r="A83" s="945"/>
      <c r="B83" s="906"/>
      <c r="C83" s="906"/>
      <c r="D83" s="906"/>
      <c r="E83" s="906"/>
      <c r="F83" s="906"/>
      <c r="G83" s="906"/>
      <c r="H83" s="938" t="str">
        <f>項目一覧!$C$197</f>
        <v/>
      </c>
      <c r="I83" s="939"/>
      <c r="J83" s="938"/>
      <c r="K83" s="938"/>
      <c r="L83" s="938"/>
      <c r="M83" s="938"/>
      <c r="N83" s="938"/>
      <c r="O83" s="938"/>
      <c r="P83" s="938"/>
      <c r="Q83" s="938"/>
      <c r="R83" s="938"/>
      <c r="S83" s="938"/>
      <c r="T83" s="938"/>
      <c r="U83" s="938"/>
      <c r="V83" s="938"/>
      <c r="W83" s="938"/>
      <c r="X83" s="938"/>
      <c r="Y83" s="938"/>
      <c r="Z83" s="938"/>
      <c r="AA83" s="938"/>
      <c r="AB83" s="939"/>
      <c r="AC83" s="939"/>
    </row>
    <row r="84" spans="1:29" ht="18" customHeight="1">
      <c r="A84" s="945"/>
      <c r="B84" s="906" t="s">
        <v>406</v>
      </c>
      <c r="C84" s="906"/>
      <c r="D84" s="906"/>
      <c r="E84" s="906"/>
      <c r="F84" s="906"/>
      <c r="G84" s="906"/>
      <c r="H84" s="938" t="str">
        <f>項目一覧!$C$198</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6" t="s">
        <v>405</v>
      </c>
      <c r="C85" s="906"/>
      <c r="D85" s="906"/>
      <c r="E85" s="906"/>
      <c r="F85" s="906"/>
      <c r="G85" s="906"/>
      <c r="H85" s="1707" t="str">
        <f>項目一覧!$C$199</f>
        <v/>
      </c>
      <c r="I85" s="1707"/>
      <c r="J85" s="1707"/>
      <c r="K85" s="1707"/>
      <c r="L85" s="1707"/>
      <c r="M85" s="1707"/>
      <c r="N85" s="1707"/>
      <c r="O85" s="1707"/>
      <c r="P85" s="1707"/>
      <c r="Q85" s="1707"/>
      <c r="R85" s="1707"/>
      <c r="S85" s="1707"/>
      <c r="T85" s="1707"/>
      <c r="U85" s="1707"/>
      <c r="V85" s="1707"/>
      <c r="W85" s="1707"/>
      <c r="X85" s="1707"/>
      <c r="Y85" s="1707"/>
      <c r="Z85" s="1707"/>
      <c r="AA85" s="1707"/>
      <c r="AB85" s="1707"/>
      <c r="AC85" s="939"/>
    </row>
    <row r="86" spans="1:29" ht="18" customHeight="1">
      <c r="A86" s="945"/>
      <c r="B86" s="906" t="s">
        <v>404</v>
      </c>
      <c r="C86" s="906"/>
      <c r="D86" s="906"/>
      <c r="E86" s="906"/>
      <c r="F86" s="906"/>
      <c r="G86" s="906"/>
      <c r="H86" s="938" t="str">
        <f>項目一覧!$C$200</f>
        <v/>
      </c>
      <c r="I86" s="939"/>
      <c r="J86" s="938"/>
      <c r="K86" s="938"/>
      <c r="L86" s="938"/>
      <c r="M86" s="938"/>
      <c r="N86" s="938"/>
      <c r="O86" s="938"/>
      <c r="P86" s="938"/>
      <c r="Q86" s="938"/>
      <c r="R86" s="938"/>
      <c r="S86" s="938"/>
      <c r="T86" s="938"/>
      <c r="U86" s="938"/>
      <c r="V86" s="938"/>
      <c r="W86" s="938"/>
      <c r="X86" s="938"/>
      <c r="Y86" s="938"/>
      <c r="Z86" s="938"/>
      <c r="AA86" s="938"/>
      <c r="AB86" s="939"/>
      <c r="AC86" s="939"/>
    </row>
    <row r="87" spans="1:29" ht="18" customHeight="1">
      <c r="A87" s="945"/>
      <c r="B87" s="902" t="s">
        <v>634</v>
      </c>
      <c r="C87" s="906"/>
      <c r="D87" s="906"/>
      <c r="E87" s="906"/>
      <c r="F87" s="906"/>
      <c r="G87" s="906"/>
      <c r="H87" s="1715" t="str">
        <f>項目一覧!$C$202</f>
        <v/>
      </c>
      <c r="I87" s="1715"/>
      <c r="J87" s="1715"/>
      <c r="K87" s="1715"/>
      <c r="L87" s="1715"/>
      <c r="M87" s="1715"/>
      <c r="N87" s="1715"/>
      <c r="O87" s="1715"/>
      <c r="P87" s="1715"/>
      <c r="Q87" s="1715"/>
      <c r="R87" s="1715"/>
      <c r="S87" s="1715"/>
      <c r="T87" s="1715"/>
      <c r="U87" s="1715"/>
      <c r="V87" s="1715"/>
      <c r="W87" s="1715"/>
      <c r="X87" s="1715"/>
      <c r="Y87" s="1715"/>
      <c r="Z87" s="1715"/>
      <c r="AA87" s="1715"/>
      <c r="AB87" s="1715"/>
    </row>
    <row r="88" spans="1:29" ht="15.75" customHeight="1">
      <c r="A88" s="936"/>
      <c r="B88" s="906"/>
      <c r="C88" s="906"/>
      <c r="D88" s="906"/>
      <c r="E88" s="906"/>
      <c r="F88" s="906"/>
      <c r="G88" s="906"/>
      <c r="H88" s="1715"/>
      <c r="I88" s="1715"/>
      <c r="J88" s="1715"/>
      <c r="K88" s="1715"/>
      <c r="L88" s="1715"/>
      <c r="M88" s="1715"/>
      <c r="N88" s="1715"/>
      <c r="O88" s="1715"/>
      <c r="P88" s="1715"/>
      <c r="Q88" s="1715"/>
      <c r="R88" s="1715"/>
      <c r="S88" s="1715"/>
      <c r="T88" s="1715"/>
      <c r="U88" s="1715"/>
      <c r="V88" s="1715"/>
      <c r="W88" s="1715"/>
      <c r="X88" s="1715"/>
      <c r="Y88" s="1715"/>
      <c r="Z88" s="1715"/>
      <c r="AA88" s="1715"/>
      <c r="AB88" s="1715"/>
    </row>
    <row r="89" spans="1:29" ht="18" customHeight="1">
      <c r="A89" s="936"/>
      <c r="B89" s="906" t="s">
        <v>409</v>
      </c>
      <c r="C89" s="906"/>
      <c r="D89" s="906"/>
      <c r="E89" s="906"/>
      <c r="F89" s="906"/>
      <c r="G89" s="906"/>
      <c r="H89" s="944" t="str">
        <f>IF(項目一覧!$C$203=0,"","("&amp;項目一覧!$C$203&amp;") 建築士  （"&amp;項目一覧!$C$204&amp;"）登録　第　 "&amp;項目一覧!$C$205&amp;"　号")</f>
        <v>() 建築士  （）登録　第　 　号</v>
      </c>
      <c r="I89" s="939"/>
      <c r="J89" s="938"/>
      <c r="K89" s="938"/>
      <c r="L89" s="938"/>
      <c r="M89" s="938"/>
      <c r="N89" s="938"/>
      <c r="O89" s="938"/>
      <c r="P89" s="938"/>
      <c r="Q89" s="938"/>
      <c r="R89" s="938"/>
      <c r="S89" s="938"/>
      <c r="T89" s="938"/>
      <c r="U89" s="938"/>
      <c r="V89" s="938"/>
      <c r="W89" s="938"/>
      <c r="X89" s="938"/>
      <c r="Y89" s="938"/>
      <c r="Z89" s="938"/>
      <c r="AA89" s="938"/>
      <c r="AB89" s="939"/>
    </row>
    <row r="90" spans="1:29" ht="18" customHeight="1">
      <c r="A90" s="936"/>
      <c r="B90" s="906" t="s">
        <v>408</v>
      </c>
      <c r="C90" s="906"/>
      <c r="D90" s="906"/>
      <c r="E90" s="906"/>
      <c r="F90" s="906"/>
      <c r="G90" s="906"/>
      <c r="H90" s="938" t="str">
        <f>項目一覧!$C$206</f>
        <v/>
      </c>
      <c r="I90" s="939"/>
      <c r="J90" s="938"/>
      <c r="K90" s="938"/>
      <c r="L90" s="938"/>
      <c r="M90" s="938"/>
      <c r="N90" s="938"/>
      <c r="O90" s="938"/>
      <c r="P90" s="938"/>
      <c r="Q90" s="938"/>
      <c r="R90" s="938"/>
      <c r="S90" s="938"/>
      <c r="T90" s="938"/>
      <c r="U90" s="938"/>
      <c r="V90" s="938"/>
      <c r="W90" s="938"/>
      <c r="X90" s="938"/>
      <c r="Y90" s="938"/>
      <c r="Z90" s="938"/>
      <c r="AA90" s="938"/>
      <c r="AB90" s="939"/>
    </row>
    <row r="91" spans="1:29" ht="18" customHeight="1">
      <c r="A91" s="945"/>
      <c r="B91" s="906" t="s">
        <v>407</v>
      </c>
      <c r="C91" s="906"/>
      <c r="D91" s="906"/>
      <c r="E91" s="906"/>
      <c r="F91" s="906"/>
      <c r="G91" s="906"/>
      <c r="H91" s="946" t="str">
        <f>IF(項目一覧!$C$208=0,"","("&amp;項目一覧!$C$208&amp;") 建築士事務所  （"&amp;項目一覧!$C$209&amp;"）知事登録　第　 "&amp;項目一覧!$C$210&amp;"　号")</f>
        <v>() 建築士事務所  （）知事登録　第　 　号</v>
      </c>
      <c r="I91" s="939"/>
      <c r="J91" s="939"/>
      <c r="K91" s="939"/>
      <c r="L91" s="939"/>
      <c r="M91" s="939"/>
      <c r="N91" s="939"/>
      <c r="O91" s="939"/>
      <c r="P91" s="939"/>
      <c r="Q91" s="939"/>
      <c r="R91" s="939"/>
      <c r="S91" s="939"/>
      <c r="T91" s="939"/>
      <c r="U91" s="939"/>
      <c r="V91" s="939"/>
      <c r="W91" s="939"/>
      <c r="X91" s="939"/>
      <c r="Y91" s="939"/>
      <c r="Z91" s="939"/>
      <c r="AA91" s="939"/>
      <c r="AB91" s="939"/>
    </row>
    <row r="92" spans="1:29" ht="18" customHeight="1">
      <c r="A92" s="945"/>
      <c r="B92" s="906"/>
      <c r="C92" s="906"/>
      <c r="D92" s="906"/>
      <c r="E92" s="906"/>
      <c r="F92" s="906"/>
      <c r="G92" s="906"/>
      <c r="H92" s="938" t="str">
        <f>項目一覧!$C$211</f>
        <v/>
      </c>
      <c r="I92" s="939"/>
      <c r="J92" s="938"/>
      <c r="K92" s="938"/>
      <c r="L92" s="938"/>
      <c r="M92" s="938"/>
      <c r="N92" s="938"/>
      <c r="O92" s="938"/>
      <c r="P92" s="938"/>
      <c r="Q92" s="938"/>
      <c r="R92" s="938"/>
      <c r="S92" s="938"/>
      <c r="T92" s="938"/>
      <c r="U92" s="938"/>
      <c r="V92" s="938"/>
      <c r="W92" s="938"/>
      <c r="X92" s="938"/>
      <c r="Y92" s="938"/>
      <c r="Z92" s="938"/>
      <c r="AA92" s="938"/>
      <c r="AB92" s="939"/>
    </row>
    <row r="93" spans="1:29" ht="18" customHeight="1">
      <c r="A93" s="945"/>
      <c r="B93" s="906" t="s">
        <v>406</v>
      </c>
      <c r="C93" s="906"/>
      <c r="D93" s="906"/>
      <c r="E93" s="906"/>
      <c r="F93" s="906"/>
      <c r="G93" s="906"/>
      <c r="H93" s="938" t="str">
        <f>項目一覧!$C$212</f>
        <v/>
      </c>
      <c r="I93" s="939"/>
      <c r="J93" s="938"/>
      <c r="K93" s="938"/>
      <c r="L93" s="938"/>
      <c r="M93" s="938"/>
      <c r="N93" s="938"/>
      <c r="O93" s="938"/>
      <c r="P93" s="938"/>
      <c r="Q93" s="938"/>
      <c r="R93" s="938"/>
      <c r="S93" s="938"/>
      <c r="T93" s="938"/>
      <c r="U93" s="938"/>
      <c r="V93" s="938"/>
      <c r="W93" s="938"/>
      <c r="X93" s="938"/>
      <c r="Y93" s="938"/>
      <c r="Z93" s="938"/>
      <c r="AA93" s="938"/>
      <c r="AB93" s="939"/>
    </row>
    <row r="94" spans="1:29" ht="18" customHeight="1">
      <c r="A94" s="945"/>
      <c r="B94" s="906" t="s">
        <v>405</v>
      </c>
      <c r="C94" s="906"/>
      <c r="D94" s="906"/>
      <c r="E94" s="906"/>
      <c r="F94" s="906"/>
      <c r="G94" s="906"/>
      <c r="H94" s="1707" t="str">
        <f>項目一覧!$C$213</f>
        <v/>
      </c>
      <c r="I94" s="1707"/>
      <c r="J94" s="1707"/>
      <c r="K94" s="1707"/>
      <c r="L94" s="1707"/>
      <c r="M94" s="1707"/>
      <c r="N94" s="1707"/>
      <c r="O94" s="1707"/>
      <c r="P94" s="1707"/>
      <c r="Q94" s="1707"/>
      <c r="R94" s="1707"/>
      <c r="S94" s="1707"/>
      <c r="T94" s="1707"/>
      <c r="U94" s="1707"/>
      <c r="V94" s="1707"/>
      <c r="W94" s="1707"/>
      <c r="X94" s="1707"/>
      <c r="Y94" s="1707"/>
      <c r="Z94" s="1707"/>
      <c r="AA94" s="1707"/>
      <c r="AB94" s="1707"/>
    </row>
    <row r="95" spans="1:29" ht="18" customHeight="1">
      <c r="A95" s="945"/>
      <c r="B95" s="906" t="s">
        <v>404</v>
      </c>
      <c r="C95" s="906"/>
      <c r="D95" s="906"/>
      <c r="E95" s="906"/>
      <c r="F95" s="906"/>
      <c r="G95" s="906"/>
      <c r="H95" s="938" t="str">
        <f>項目一覧!$C$214</f>
        <v/>
      </c>
      <c r="I95" s="939"/>
      <c r="J95" s="938"/>
      <c r="K95" s="938"/>
      <c r="L95" s="938"/>
      <c r="M95" s="938"/>
      <c r="N95" s="938"/>
      <c r="O95" s="938"/>
      <c r="P95" s="938"/>
      <c r="Q95" s="938"/>
      <c r="R95" s="938"/>
      <c r="S95" s="938"/>
      <c r="T95" s="938"/>
      <c r="U95" s="938"/>
      <c r="V95" s="938"/>
      <c r="W95" s="938"/>
      <c r="X95" s="938"/>
      <c r="Y95" s="938"/>
      <c r="Z95" s="938"/>
      <c r="AA95" s="938"/>
      <c r="AB95" s="939"/>
    </row>
    <row r="96" spans="1:29" ht="18" customHeight="1">
      <c r="A96" s="945"/>
      <c r="B96" s="902" t="s">
        <v>634</v>
      </c>
      <c r="C96" s="906"/>
      <c r="D96" s="906"/>
      <c r="E96" s="906"/>
      <c r="F96" s="906"/>
      <c r="G96" s="906"/>
      <c r="H96" s="1715" t="str">
        <f>項目一覧!$C$216</f>
        <v/>
      </c>
      <c r="I96" s="1715"/>
      <c r="J96" s="1715"/>
      <c r="K96" s="1715"/>
      <c r="L96" s="1715"/>
      <c r="M96" s="1715"/>
      <c r="N96" s="1715"/>
      <c r="O96" s="1715"/>
      <c r="P96" s="1715"/>
      <c r="Q96" s="1715"/>
      <c r="R96" s="1715"/>
      <c r="S96" s="1715"/>
      <c r="T96" s="1715"/>
      <c r="U96" s="1715"/>
      <c r="V96" s="1715"/>
      <c r="W96" s="1715"/>
      <c r="X96" s="1715"/>
      <c r="Y96" s="1715"/>
      <c r="Z96" s="1715"/>
      <c r="AA96" s="1715"/>
      <c r="AB96" s="1715"/>
    </row>
    <row r="97" spans="1:29" ht="12" customHeight="1">
      <c r="A97" s="936"/>
      <c r="B97" s="906"/>
      <c r="C97" s="906"/>
      <c r="D97" s="906"/>
      <c r="E97" s="906"/>
      <c r="F97" s="906"/>
      <c r="G97" s="906"/>
      <c r="H97" s="1715"/>
      <c r="I97" s="1715"/>
      <c r="J97" s="1715"/>
      <c r="K97" s="1715"/>
      <c r="L97" s="1715"/>
      <c r="M97" s="1715"/>
      <c r="N97" s="1715"/>
      <c r="O97" s="1715"/>
      <c r="P97" s="1715"/>
      <c r="Q97" s="1715"/>
      <c r="R97" s="1715"/>
      <c r="S97" s="1715"/>
      <c r="T97" s="1715"/>
      <c r="U97" s="1715"/>
      <c r="V97" s="1715"/>
      <c r="W97" s="1715"/>
      <c r="X97" s="1715"/>
      <c r="Y97" s="1715"/>
      <c r="Z97" s="1715"/>
      <c r="AA97" s="1715"/>
      <c r="AB97" s="1715"/>
    </row>
    <row r="98" spans="1:29" ht="18" customHeight="1">
      <c r="A98" s="936"/>
      <c r="B98" s="906" t="s">
        <v>409</v>
      </c>
      <c r="C98" s="906"/>
      <c r="D98" s="906"/>
      <c r="E98" s="906"/>
      <c r="F98" s="906"/>
      <c r="G98" s="906"/>
      <c r="H98" s="944" t="str">
        <f>IF(項目一覧!$C$217=0,"","("&amp;項目一覧!$C$217&amp;") 建築士  （"&amp;項目一覧!$C$218&amp;"）登録　第　 "&amp;項目一覧!$C$219&amp;"　号")</f>
        <v>() 建築士  （）登録　第　 　号</v>
      </c>
      <c r="I98" s="939"/>
      <c r="J98" s="938"/>
      <c r="K98" s="938"/>
      <c r="L98" s="938"/>
      <c r="M98" s="938"/>
      <c r="N98" s="938"/>
      <c r="O98" s="938"/>
      <c r="P98" s="938"/>
      <c r="Q98" s="938"/>
      <c r="R98" s="938"/>
      <c r="S98" s="938"/>
      <c r="T98" s="938"/>
      <c r="U98" s="938"/>
      <c r="V98" s="938"/>
      <c r="W98" s="938"/>
      <c r="X98" s="938"/>
      <c r="Y98" s="938"/>
      <c r="Z98" s="938"/>
      <c r="AA98" s="938"/>
      <c r="AB98" s="939"/>
    </row>
    <row r="99" spans="1:29" ht="18" customHeight="1">
      <c r="A99" s="936"/>
      <c r="B99" s="906" t="s">
        <v>408</v>
      </c>
      <c r="C99" s="906"/>
      <c r="D99" s="906"/>
      <c r="E99" s="906"/>
      <c r="F99" s="906"/>
      <c r="G99" s="906"/>
      <c r="H99" s="938" t="str">
        <f>項目一覧!$C$220</f>
        <v/>
      </c>
      <c r="I99" s="939"/>
      <c r="J99" s="938"/>
      <c r="K99" s="938"/>
      <c r="L99" s="938"/>
      <c r="M99" s="938"/>
      <c r="N99" s="938"/>
      <c r="O99" s="938"/>
      <c r="P99" s="938"/>
      <c r="Q99" s="938"/>
      <c r="R99" s="938"/>
      <c r="S99" s="938"/>
      <c r="T99" s="938"/>
      <c r="U99" s="938"/>
      <c r="V99" s="938"/>
      <c r="W99" s="938"/>
      <c r="X99" s="938"/>
      <c r="Y99" s="938"/>
      <c r="Z99" s="938"/>
      <c r="AA99" s="938"/>
      <c r="AB99" s="939"/>
    </row>
    <row r="100" spans="1:29" ht="18" customHeight="1">
      <c r="A100" s="945"/>
      <c r="B100" s="906" t="s">
        <v>407</v>
      </c>
      <c r="C100" s="906"/>
      <c r="D100" s="906"/>
      <c r="E100" s="906"/>
      <c r="F100" s="906"/>
      <c r="G100" s="906"/>
      <c r="H100" s="946" t="str">
        <f>IF(項目一覧!$C$222=0,"","("&amp;項目一覧!$C$222&amp;") 建築士事務所  （"&amp;項目一覧!$C$223&amp;"）知事登録　第　 "&amp;項目一覧!$C$224&amp;"　号")</f>
        <v>() 建築士事務所  （）知事登録　第　 　号</v>
      </c>
      <c r="I100" s="939"/>
      <c r="J100" s="939"/>
      <c r="K100" s="939"/>
      <c r="L100" s="939"/>
      <c r="M100" s="939"/>
      <c r="N100" s="939"/>
      <c r="O100" s="939"/>
      <c r="P100" s="939"/>
      <c r="Q100" s="939"/>
      <c r="R100" s="939"/>
      <c r="S100" s="939"/>
      <c r="T100" s="939"/>
      <c r="U100" s="939"/>
      <c r="V100" s="939"/>
      <c r="W100" s="939"/>
      <c r="X100" s="939"/>
      <c r="Y100" s="939"/>
      <c r="Z100" s="939"/>
      <c r="AA100" s="939"/>
      <c r="AB100" s="939"/>
    </row>
    <row r="101" spans="1:29" ht="18" customHeight="1">
      <c r="A101" s="945"/>
      <c r="B101" s="906"/>
      <c r="C101" s="906"/>
      <c r="D101" s="906"/>
      <c r="E101" s="906"/>
      <c r="F101" s="906"/>
      <c r="G101" s="906"/>
      <c r="H101" s="938" t="str">
        <f>項目一覧!$C$225</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9" ht="18" customHeight="1">
      <c r="A102" s="945"/>
      <c r="B102" s="906" t="s">
        <v>406</v>
      </c>
      <c r="C102" s="906"/>
      <c r="D102" s="906"/>
      <c r="E102" s="906"/>
      <c r="F102" s="906"/>
      <c r="G102" s="906"/>
      <c r="H102" s="938" t="str">
        <f>項目一覧!$C$226</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9" ht="18" customHeight="1">
      <c r="A103" s="945"/>
      <c r="B103" s="906" t="s">
        <v>405</v>
      </c>
      <c r="C103" s="906"/>
      <c r="D103" s="906"/>
      <c r="E103" s="906"/>
      <c r="F103" s="906"/>
      <c r="G103" s="906"/>
      <c r="H103" s="1707" t="str">
        <f>項目一覧!$C$227</f>
        <v/>
      </c>
      <c r="I103" s="1707"/>
      <c r="J103" s="1707"/>
      <c r="K103" s="1707"/>
      <c r="L103" s="1707"/>
      <c r="M103" s="1707"/>
      <c r="N103" s="1707"/>
      <c r="O103" s="1707"/>
      <c r="P103" s="1707"/>
      <c r="Q103" s="1707"/>
      <c r="R103" s="1707"/>
      <c r="S103" s="1707"/>
      <c r="T103" s="1707"/>
      <c r="U103" s="1707"/>
      <c r="V103" s="1707"/>
      <c r="W103" s="1707"/>
      <c r="X103" s="1707"/>
      <c r="Y103" s="1707"/>
      <c r="Z103" s="1707"/>
      <c r="AA103" s="1707"/>
      <c r="AB103" s="1707"/>
    </row>
    <row r="104" spans="1:29" ht="18" customHeight="1">
      <c r="A104" s="945"/>
      <c r="B104" s="906" t="s">
        <v>404</v>
      </c>
      <c r="C104" s="906"/>
      <c r="D104" s="906"/>
      <c r="E104" s="906"/>
      <c r="F104" s="906"/>
      <c r="G104" s="906"/>
      <c r="H104" s="938" t="str">
        <f>項目一覧!$C$228</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9" ht="18" customHeight="1">
      <c r="A105" s="945"/>
      <c r="B105" s="902" t="s">
        <v>634</v>
      </c>
      <c r="C105" s="906"/>
      <c r="D105" s="906"/>
      <c r="E105" s="906"/>
      <c r="F105" s="906"/>
      <c r="G105" s="906"/>
      <c r="H105" s="1715" t="str">
        <f>項目一覧!$C$230</f>
        <v/>
      </c>
      <c r="I105" s="1715"/>
      <c r="J105" s="1715"/>
      <c r="K105" s="1715"/>
      <c r="L105" s="1715"/>
      <c r="M105" s="1715"/>
      <c r="N105" s="1715"/>
      <c r="O105" s="1715"/>
      <c r="P105" s="1715"/>
      <c r="Q105" s="1715"/>
      <c r="R105" s="1715"/>
      <c r="S105" s="1715"/>
      <c r="T105" s="1715"/>
      <c r="U105" s="1715"/>
      <c r="V105" s="1715"/>
      <c r="W105" s="1715"/>
      <c r="X105" s="1715"/>
      <c r="Y105" s="1715"/>
      <c r="Z105" s="1715"/>
      <c r="AA105" s="1715"/>
      <c r="AB105" s="1715"/>
    </row>
    <row r="106" spans="1:29" ht="12" customHeight="1">
      <c r="A106" s="945"/>
      <c r="B106" s="906"/>
      <c r="C106" s="906"/>
      <c r="D106" s="906"/>
      <c r="E106" s="906"/>
      <c r="F106" s="906"/>
      <c r="G106" s="906"/>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row>
    <row r="107" spans="1:29" ht="17.25" customHeight="1">
      <c r="A107" s="959" t="s">
        <v>628</v>
      </c>
      <c r="B107" s="937" t="s">
        <v>633</v>
      </c>
      <c r="C107" s="937"/>
      <c r="D107" s="937"/>
      <c r="E107" s="937"/>
      <c r="F107" s="937"/>
      <c r="G107" s="937"/>
      <c r="H107" s="937"/>
      <c r="I107" s="916"/>
      <c r="J107" s="937"/>
      <c r="K107" s="937"/>
      <c r="L107" s="937"/>
      <c r="M107" s="937"/>
      <c r="N107" s="937"/>
      <c r="O107" s="937"/>
      <c r="P107" s="937"/>
      <c r="Q107" s="937"/>
      <c r="R107" s="937"/>
      <c r="S107" s="937"/>
      <c r="T107" s="937"/>
      <c r="U107" s="937"/>
      <c r="V107" s="937"/>
      <c r="W107" s="937"/>
      <c r="X107" s="937"/>
      <c r="Y107" s="937"/>
      <c r="Z107" s="937"/>
      <c r="AA107" s="937"/>
      <c r="AB107" s="916"/>
    </row>
    <row r="108" spans="1:29" ht="18" customHeight="1">
      <c r="A108" s="936"/>
      <c r="B108" s="906" t="s">
        <v>212</v>
      </c>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row>
    <row r="109" spans="1:29" ht="17.25" customHeight="1">
      <c r="A109" s="945"/>
      <c r="B109" s="906" t="s">
        <v>409</v>
      </c>
      <c r="C109" s="906"/>
      <c r="D109" s="906"/>
      <c r="E109" s="906"/>
      <c r="F109" s="906"/>
      <c r="G109" s="906"/>
      <c r="H109" s="944" t="str">
        <f>IF(項目一覧!$C$43=0,"","("&amp;項目一覧!$C$43&amp;") 建築士  （"&amp;項目一覧!$C$44&amp;"）登録　第　 "&amp;項目一覧!$C$45&amp;"　号")</f>
        <v>() 建築士  （）登録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t="s">
        <v>408</v>
      </c>
      <c r="C110" s="906"/>
      <c r="D110" s="906"/>
      <c r="E110" s="906"/>
      <c r="F110" s="906"/>
      <c r="G110" s="906"/>
      <c r="H110" s="938" t="str">
        <f>項目一覧!$C$46</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407</v>
      </c>
      <c r="C111" s="906"/>
      <c r="D111" s="906"/>
      <c r="E111" s="906"/>
      <c r="F111" s="906"/>
      <c r="G111" s="906"/>
      <c r="H111" s="944" t="str">
        <f>IF(項目一覧!$C$47=0,"","("&amp;項目一覧!$C$47&amp;") 建築士事務所  （"&amp;項目一覧!$C$48&amp;"）知事登録　第　 "&amp;項目一覧!$C$49&amp;"　号")</f>
        <v>() 建築士事務所  （）知事登録　第　 　号</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c r="C112" s="906"/>
      <c r="D112" s="906"/>
      <c r="E112" s="906"/>
      <c r="F112" s="906"/>
      <c r="G112" s="906"/>
      <c r="H112" s="938" t="str">
        <f>項目一覧!$C$50</f>
        <v/>
      </c>
      <c r="I112" s="939"/>
      <c r="J112" s="938"/>
      <c r="K112" s="938"/>
      <c r="L112" s="938"/>
      <c r="M112" s="938"/>
      <c r="N112" s="938"/>
      <c r="O112" s="938"/>
      <c r="P112" s="938"/>
      <c r="Q112" s="938"/>
      <c r="R112" s="938"/>
      <c r="S112" s="938"/>
      <c r="T112" s="938"/>
      <c r="U112" s="938"/>
      <c r="V112" s="938"/>
      <c r="W112" s="938"/>
      <c r="X112" s="938"/>
      <c r="Y112" s="938"/>
      <c r="Z112" s="938"/>
      <c r="AA112" s="938"/>
      <c r="AB112" s="939"/>
      <c r="AC112" s="939"/>
    </row>
    <row r="113" spans="1:29" ht="17.25" customHeight="1">
      <c r="A113" s="945"/>
      <c r="B113" s="906" t="s">
        <v>406</v>
      </c>
      <c r="C113" s="906"/>
      <c r="D113" s="906"/>
      <c r="E113" s="906"/>
      <c r="F113" s="906"/>
      <c r="G113" s="906"/>
      <c r="H113" s="938" t="str">
        <f>項目一覧!$C$51</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7.25" customHeight="1">
      <c r="A114" s="945"/>
      <c r="B114" s="906" t="s">
        <v>405</v>
      </c>
      <c r="C114" s="906"/>
      <c r="D114" s="906"/>
      <c r="E114" s="906"/>
      <c r="F114" s="906"/>
      <c r="G114" s="906"/>
      <c r="H114" s="1707" t="str">
        <f>項目一覧!$C$52</f>
        <v/>
      </c>
      <c r="I114" s="1707"/>
      <c r="J114" s="1707"/>
      <c r="K114" s="1707"/>
      <c r="L114" s="1707"/>
      <c r="M114" s="1707"/>
      <c r="N114" s="1707"/>
      <c r="O114" s="1707"/>
      <c r="P114" s="1707"/>
      <c r="Q114" s="1707"/>
      <c r="R114" s="1707"/>
      <c r="S114" s="1707"/>
      <c r="T114" s="1707"/>
      <c r="U114" s="1707"/>
      <c r="V114" s="1707"/>
      <c r="W114" s="1707"/>
      <c r="X114" s="1707"/>
      <c r="Y114" s="1707"/>
      <c r="Z114" s="1707"/>
      <c r="AA114" s="1707"/>
      <c r="AB114" s="1707"/>
      <c r="AC114" s="1707"/>
    </row>
    <row r="115" spans="1:29" ht="17.25" customHeight="1">
      <c r="A115" s="945"/>
      <c r="B115" s="906" t="s">
        <v>404</v>
      </c>
      <c r="C115" s="906"/>
      <c r="D115" s="906"/>
      <c r="E115" s="906"/>
      <c r="F115" s="906"/>
      <c r="G115" s="906"/>
      <c r="H115" s="938" t="str">
        <f>項目一覧!$C$53</f>
        <v/>
      </c>
      <c r="I115" s="939"/>
      <c r="J115" s="938"/>
      <c r="K115" s="938"/>
      <c r="L115" s="938"/>
      <c r="M115" s="938"/>
      <c r="N115" s="938"/>
      <c r="O115" s="938"/>
      <c r="P115" s="938"/>
      <c r="Q115" s="938"/>
      <c r="R115" s="938"/>
      <c r="S115" s="938"/>
      <c r="T115" s="938"/>
      <c r="U115" s="938"/>
      <c r="V115" s="938"/>
      <c r="W115" s="938"/>
      <c r="X115" s="938"/>
      <c r="Y115" s="938"/>
      <c r="Z115" s="938"/>
      <c r="AA115" s="938"/>
      <c r="AB115" s="939"/>
      <c r="AC115" s="939"/>
    </row>
    <row r="116" spans="1:29" ht="18" customHeight="1">
      <c r="A116" s="945"/>
      <c r="B116" s="954" t="s">
        <v>632</v>
      </c>
      <c r="C116" s="906"/>
      <c r="D116" s="906"/>
      <c r="E116" s="906"/>
      <c r="F116" s="906"/>
      <c r="G116" s="906"/>
      <c r="H116" s="938"/>
      <c r="I116" s="1715" t="str">
        <f>項目一覧!$C$54</f>
        <v/>
      </c>
      <c r="J116" s="1715"/>
      <c r="K116" s="1715"/>
      <c r="L116" s="1715"/>
      <c r="M116" s="1715"/>
      <c r="N116" s="1715"/>
      <c r="O116" s="1715"/>
      <c r="P116" s="1715"/>
      <c r="Q116" s="1715"/>
      <c r="R116" s="1715"/>
      <c r="S116" s="1715"/>
      <c r="T116" s="1715"/>
      <c r="U116" s="1715"/>
      <c r="V116" s="1715"/>
      <c r="W116" s="1715"/>
      <c r="X116" s="1715"/>
      <c r="Y116" s="1715"/>
      <c r="Z116" s="1715"/>
      <c r="AA116" s="1715"/>
      <c r="AB116" s="1715"/>
      <c r="AC116" s="939"/>
    </row>
    <row r="117" spans="1:29" ht="9" customHeight="1">
      <c r="A117" s="945"/>
      <c r="B117" s="902"/>
      <c r="C117" s="906"/>
      <c r="D117" s="906"/>
      <c r="E117" s="906"/>
      <c r="F117" s="906"/>
      <c r="G117" s="906"/>
      <c r="H117" s="938"/>
      <c r="I117" s="1715"/>
      <c r="J117" s="1715"/>
      <c r="K117" s="1715"/>
      <c r="L117" s="1715"/>
      <c r="M117" s="1715"/>
      <c r="N117" s="1715"/>
      <c r="O117" s="1715"/>
      <c r="P117" s="1715"/>
      <c r="Q117" s="1715"/>
      <c r="R117" s="1715"/>
      <c r="S117" s="1715"/>
      <c r="T117" s="1715"/>
      <c r="U117" s="1715"/>
      <c r="V117" s="1715"/>
      <c r="W117" s="1715"/>
      <c r="X117" s="1715"/>
      <c r="Y117" s="1715"/>
      <c r="Z117" s="1715"/>
      <c r="AA117" s="1715"/>
      <c r="AB117" s="1715"/>
      <c r="AC117" s="939"/>
    </row>
    <row r="118" spans="1:29" ht="18" customHeight="1">
      <c r="A118" s="936"/>
      <c r="B118" s="906" t="s">
        <v>410</v>
      </c>
      <c r="C118" s="906"/>
      <c r="D118" s="906"/>
      <c r="E118" s="906"/>
      <c r="F118" s="906"/>
      <c r="G118" s="906"/>
      <c r="H118" s="938"/>
      <c r="I118" s="938"/>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409</v>
      </c>
      <c r="C119" s="906"/>
      <c r="D119" s="906"/>
      <c r="E119" s="906"/>
      <c r="F119" s="906"/>
      <c r="G119" s="906"/>
      <c r="H119" s="944" t="str">
        <f>IF(項目一覧!$C$252=0,"","("&amp;項目一覧!$C$252&amp;") 建築士  （"&amp;項目一覧!$C$253&amp;"）登録　第　 "&amp;項目一覧!$C$254&amp;"　号")</f>
        <v>() 建築士  （）登録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t="s">
        <v>408</v>
      </c>
      <c r="C120" s="906"/>
      <c r="D120" s="906"/>
      <c r="E120" s="906"/>
      <c r="F120" s="906"/>
      <c r="G120" s="906"/>
      <c r="H120" s="938" t="str">
        <f>項目一覧!$C$255</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407</v>
      </c>
      <c r="C121" s="906"/>
      <c r="D121" s="906"/>
      <c r="E121" s="906"/>
      <c r="F121" s="906"/>
      <c r="G121" s="906"/>
      <c r="H121" s="944" t="str">
        <f>IF(項目一覧!$C$256=0,"","("&amp;項目一覧!$C$256&amp;") 建築士事務所  （"&amp;項目一覧!$C$257&amp;"）知事登録　第　 "&amp;項目一覧!$C$258&amp;"　号")</f>
        <v>() 建築士事務所  （）知事登録　第　 　号</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c r="C122" s="906"/>
      <c r="D122" s="906"/>
      <c r="E122" s="906"/>
      <c r="F122" s="906"/>
      <c r="G122" s="906"/>
      <c r="H122" s="938" t="str">
        <f>項目一覧!$C$259</f>
        <v/>
      </c>
      <c r="I122" s="939"/>
      <c r="J122" s="938"/>
      <c r="K122" s="938"/>
      <c r="L122" s="938"/>
      <c r="M122" s="938"/>
      <c r="N122" s="938"/>
      <c r="O122" s="938"/>
      <c r="P122" s="938"/>
      <c r="Q122" s="938"/>
      <c r="R122" s="938"/>
      <c r="S122" s="938"/>
      <c r="T122" s="938"/>
      <c r="U122" s="938"/>
      <c r="V122" s="938"/>
      <c r="W122" s="938"/>
      <c r="X122" s="938"/>
      <c r="Y122" s="938"/>
      <c r="Z122" s="938"/>
      <c r="AA122" s="938"/>
      <c r="AB122" s="939"/>
      <c r="AC122" s="939"/>
    </row>
    <row r="123" spans="1:29" ht="18" customHeight="1">
      <c r="A123" s="945"/>
      <c r="B123" s="906" t="s">
        <v>406</v>
      </c>
      <c r="C123" s="906"/>
      <c r="D123" s="906"/>
      <c r="E123" s="906"/>
      <c r="F123" s="906"/>
      <c r="G123" s="906"/>
      <c r="H123" s="938" t="str">
        <f>項目一覧!$C$260</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06" t="s">
        <v>405</v>
      </c>
      <c r="C124" s="906"/>
      <c r="D124" s="906"/>
      <c r="E124" s="906"/>
      <c r="F124" s="906"/>
      <c r="G124" s="906"/>
      <c r="H124" s="1707" t="str">
        <f>項目一覧!$C$261</f>
        <v/>
      </c>
      <c r="I124" s="1707"/>
      <c r="J124" s="1707"/>
      <c r="K124" s="1707"/>
      <c r="L124" s="1707"/>
      <c r="M124" s="1707"/>
      <c r="N124" s="1707"/>
      <c r="O124" s="1707"/>
      <c r="P124" s="1707"/>
      <c r="Q124" s="1707"/>
      <c r="R124" s="1707"/>
      <c r="S124" s="1707"/>
      <c r="T124" s="1707"/>
      <c r="U124" s="1707"/>
      <c r="V124" s="1707"/>
      <c r="W124" s="1707"/>
      <c r="X124" s="1707"/>
      <c r="Y124" s="1707"/>
      <c r="Z124" s="1707"/>
      <c r="AA124" s="1707"/>
      <c r="AB124" s="1707"/>
      <c r="AC124" s="939"/>
    </row>
    <row r="125" spans="1:29" ht="18" customHeight="1">
      <c r="A125" s="945"/>
      <c r="B125" s="906" t="s">
        <v>404</v>
      </c>
      <c r="C125" s="906"/>
      <c r="D125" s="906"/>
      <c r="E125" s="906"/>
      <c r="F125" s="906"/>
      <c r="G125" s="906"/>
      <c r="H125" s="938" t="str">
        <f>項目一覧!$C$262</f>
        <v/>
      </c>
      <c r="I125" s="939"/>
      <c r="J125" s="938"/>
      <c r="K125" s="938"/>
      <c r="L125" s="938"/>
      <c r="M125" s="938"/>
      <c r="N125" s="938"/>
      <c r="O125" s="938"/>
      <c r="P125" s="938"/>
      <c r="Q125" s="938"/>
      <c r="R125" s="938"/>
      <c r="S125" s="938"/>
      <c r="T125" s="938"/>
      <c r="U125" s="938"/>
      <c r="V125" s="938"/>
      <c r="W125" s="938"/>
      <c r="X125" s="938"/>
      <c r="Y125" s="938"/>
      <c r="Z125" s="938"/>
      <c r="AA125" s="938"/>
      <c r="AB125" s="939"/>
      <c r="AC125" s="939"/>
    </row>
    <row r="126" spans="1:29" ht="18" customHeight="1">
      <c r="A126" s="945"/>
      <c r="B126" s="954" t="s">
        <v>632</v>
      </c>
      <c r="C126" s="906"/>
      <c r="D126" s="906"/>
      <c r="E126" s="906"/>
      <c r="F126" s="906"/>
      <c r="G126" s="906"/>
      <c r="H126" s="938"/>
      <c r="I126" s="1715" t="str">
        <f>項目一覧!$C$263</f>
        <v/>
      </c>
      <c r="J126" s="1715"/>
      <c r="K126" s="1715"/>
      <c r="L126" s="1715"/>
      <c r="M126" s="1715"/>
      <c r="N126" s="1715"/>
      <c r="O126" s="1715"/>
      <c r="P126" s="1715"/>
      <c r="Q126" s="1715"/>
      <c r="R126" s="1715"/>
      <c r="S126" s="1715"/>
      <c r="T126" s="1715"/>
      <c r="U126" s="1715"/>
      <c r="V126" s="1715"/>
      <c r="W126" s="1715"/>
      <c r="X126" s="1715"/>
      <c r="Y126" s="1715"/>
      <c r="Z126" s="1715"/>
      <c r="AA126" s="1715"/>
      <c r="AB126" s="1715"/>
      <c r="AC126" s="939"/>
    </row>
    <row r="127" spans="1:29" ht="9" customHeight="1">
      <c r="A127" s="936"/>
      <c r="B127" s="906"/>
      <c r="C127" s="906"/>
      <c r="D127" s="906"/>
      <c r="E127" s="906"/>
      <c r="F127" s="906"/>
      <c r="G127" s="906"/>
      <c r="H127" s="938"/>
      <c r="I127" s="1715"/>
      <c r="J127" s="1715"/>
      <c r="K127" s="1715"/>
      <c r="L127" s="1715"/>
      <c r="M127" s="1715"/>
      <c r="N127" s="1715"/>
      <c r="O127" s="1715"/>
      <c r="P127" s="1715"/>
      <c r="Q127" s="1715"/>
      <c r="R127" s="1715"/>
      <c r="S127" s="1715"/>
      <c r="T127" s="1715"/>
      <c r="U127" s="1715"/>
      <c r="V127" s="1715"/>
      <c r="W127" s="1715"/>
      <c r="X127" s="1715"/>
      <c r="Y127" s="1715"/>
      <c r="Z127" s="1715"/>
      <c r="AA127" s="1715"/>
      <c r="AB127" s="1715"/>
      <c r="AC127" s="939"/>
    </row>
    <row r="128" spans="1:29" ht="18" customHeight="1">
      <c r="A128" s="945"/>
      <c r="B128" s="906" t="s">
        <v>409</v>
      </c>
      <c r="C128" s="906"/>
      <c r="D128" s="906"/>
      <c r="E128" s="906"/>
      <c r="F128" s="906"/>
      <c r="G128" s="906"/>
      <c r="H128" s="944" t="str">
        <f>IF(項目一覧!$C$264=0,"","("&amp;項目一覧!$C$264&amp;") 建築士  （"&amp;項目一覧!$C$265&amp;"）登録　第　 "&amp;項目一覧!$C$266&amp;"　号")</f>
        <v>() 建築士  （）登録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t="s">
        <v>408</v>
      </c>
      <c r="C129" s="906"/>
      <c r="D129" s="906"/>
      <c r="E129" s="906"/>
      <c r="F129" s="906"/>
      <c r="G129" s="906"/>
      <c r="H129" s="938" t="str">
        <f>項目一覧!$C$267</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407</v>
      </c>
      <c r="C130" s="906"/>
      <c r="D130" s="906"/>
      <c r="E130" s="906"/>
      <c r="F130" s="906"/>
      <c r="G130" s="906"/>
      <c r="H130" s="944" t="str">
        <f>IF(項目一覧!$C$268=0,"","("&amp;項目一覧!$C$268&amp;") 建築士事務所  （"&amp;項目一覧!$C$269&amp;"）知事登録　第　 "&amp;項目一覧!$C$270&amp;"　号")</f>
        <v>() 建築士事務所  （）知事登録　第　 　号</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c r="C131" s="906"/>
      <c r="D131" s="906"/>
      <c r="E131" s="906"/>
      <c r="F131" s="906"/>
      <c r="G131" s="906"/>
      <c r="H131" s="938" t="str">
        <f>項目一覧!$C$271</f>
        <v/>
      </c>
      <c r="I131" s="939"/>
      <c r="J131" s="938"/>
      <c r="K131" s="938"/>
      <c r="L131" s="938"/>
      <c r="M131" s="938"/>
      <c r="N131" s="938"/>
      <c r="O131" s="938"/>
      <c r="P131" s="938"/>
      <c r="Q131" s="938"/>
      <c r="R131" s="938"/>
      <c r="S131" s="938"/>
      <c r="T131" s="938"/>
      <c r="U131" s="938"/>
      <c r="V131" s="938"/>
      <c r="W131" s="938"/>
      <c r="X131" s="938"/>
      <c r="Y131" s="938"/>
      <c r="Z131" s="938"/>
      <c r="AA131" s="938"/>
      <c r="AB131" s="939"/>
      <c r="AC131" s="939"/>
    </row>
    <row r="132" spans="1:29" ht="18" customHeight="1">
      <c r="A132" s="945"/>
      <c r="B132" s="906" t="s">
        <v>406</v>
      </c>
      <c r="C132" s="906"/>
      <c r="D132" s="906"/>
      <c r="E132" s="906"/>
      <c r="F132" s="906"/>
      <c r="G132" s="906"/>
      <c r="H132" s="938" t="str">
        <f>項目一覧!$C$272</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06" t="s">
        <v>405</v>
      </c>
      <c r="C133" s="906"/>
      <c r="D133" s="906"/>
      <c r="E133" s="906"/>
      <c r="F133" s="906"/>
      <c r="G133" s="906"/>
      <c r="H133" s="1707" t="str">
        <f>項目一覧!$C$273</f>
        <v/>
      </c>
      <c r="I133" s="1707"/>
      <c r="J133" s="1707"/>
      <c r="K133" s="1707"/>
      <c r="L133" s="1707"/>
      <c r="M133" s="1707"/>
      <c r="N133" s="1707"/>
      <c r="O133" s="1707"/>
      <c r="P133" s="1707"/>
      <c r="Q133" s="1707"/>
      <c r="R133" s="1707"/>
      <c r="S133" s="1707"/>
      <c r="T133" s="1707"/>
      <c r="U133" s="1707"/>
      <c r="V133" s="1707"/>
      <c r="W133" s="1707"/>
      <c r="X133" s="1707"/>
      <c r="Y133" s="1707"/>
      <c r="Z133" s="1707"/>
      <c r="AA133" s="1707"/>
      <c r="AB133" s="1707"/>
      <c r="AC133" s="939"/>
    </row>
    <row r="134" spans="1:29" ht="18" customHeight="1">
      <c r="A134" s="945"/>
      <c r="B134" s="906" t="s">
        <v>404</v>
      </c>
      <c r="C134" s="906"/>
      <c r="D134" s="906"/>
      <c r="E134" s="906"/>
      <c r="F134" s="906"/>
      <c r="G134" s="906"/>
      <c r="H134" s="938" t="str">
        <f>項目一覧!$C$274</f>
        <v/>
      </c>
      <c r="I134" s="939"/>
      <c r="J134" s="938"/>
      <c r="K134" s="938"/>
      <c r="L134" s="938"/>
      <c r="M134" s="938"/>
      <c r="N134" s="938"/>
      <c r="O134" s="938"/>
      <c r="P134" s="938"/>
      <c r="Q134" s="938"/>
      <c r="R134" s="938"/>
      <c r="S134" s="938"/>
      <c r="T134" s="938"/>
      <c r="U134" s="938"/>
      <c r="V134" s="938"/>
      <c r="W134" s="938"/>
      <c r="X134" s="938"/>
      <c r="Y134" s="938"/>
      <c r="Z134" s="938"/>
      <c r="AA134" s="938"/>
      <c r="AB134" s="939"/>
      <c r="AC134" s="939"/>
    </row>
    <row r="135" spans="1:29" ht="18" customHeight="1">
      <c r="A135" s="945"/>
      <c r="B135" s="954" t="s">
        <v>632</v>
      </c>
      <c r="C135" s="906"/>
      <c r="D135" s="906"/>
      <c r="E135" s="906"/>
      <c r="F135" s="906"/>
      <c r="G135" s="906"/>
      <c r="H135" s="938"/>
      <c r="I135" s="1715" t="str">
        <f>項目一覧!$C$275</f>
        <v/>
      </c>
      <c r="J135" s="1715"/>
      <c r="K135" s="1715"/>
      <c r="L135" s="1715"/>
      <c r="M135" s="1715"/>
      <c r="N135" s="1715"/>
      <c r="O135" s="1715"/>
      <c r="P135" s="1715"/>
      <c r="Q135" s="1715"/>
      <c r="R135" s="1715"/>
      <c r="S135" s="1715"/>
      <c r="T135" s="1715"/>
      <c r="U135" s="1715"/>
      <c r="V135" s="1715"/>
      <c r="W135" s="1715"/>
      <c r="X135" s="1715"/>
      <c r="Y135" s="1715"/>
      <c r="Z135" s="1715"/>
      <c r="AA135" s="1715"/>
      <c r="AB135" s="1715"/>
      <c r="AC135" s="939"/>
    </row>
    <row r="136" spans="1:29" ht="9" customHeight="1">
      <c r="A136" s="936"/>
      <c r="B136" s="906"/>
      <c r="C136" s="906"/>
      <c r="D136" s="906"/>
      <c r="E136" s="906"/>
      <c r="F136" s="906"/>
      <c r="G136" s="906"/>
      <c r="H136" s="938"/>
      <c r="I136" s="1715"/>
      <c r="J136" s="1715"/>
      <c r="K136" s="1715"/>
      <c r="L136" s="1715"/>
      <c r="M136" s="1715"/>
      <c r="N136" s="1715"/>
      <c r="O136" s="1715"/>
      <c r="P136" s="1715"/>
      <c r="Q136" s="1715"/>
      <c r="R136" s="1715"/>
      <c r="S136" s="1715"/>
      <c r="T136" s="1715"/>
      <c r="U136" s="1715"/>
      <c r="V136" s="1715"/>
      <c r="W136" s="1715"/>
      <c r="X136" s="1715"/>
      <c r="Y136" s="1715"/>
      <c r="Z136" s="1715"/>
      <c r="AA136" s="1715"/>
      <c r="AB136" s="1715"/>
      <c r="AC136" s="939"/>
    </row>
    <row r="137" spans="1:29" ht="18" customHeight="1">
      <c r="A137" s="945"/>
      <c r="B137" s="906" t="s">
        <v>409</v>
      </c>
      <c r="C137" s="906"/>
      <c r="D137" s="906"/>
      <c r="E137" s="906"/>
      <c r="F137" s="906"/>
      <c r="G137" s="906"/>
      <c r="H137" s="943" t="str">
        <f>IF(項目一覧!$C$276=0,"","("&amp;項目一覧!$C$276&amp;") 建築士  （"&amp;項目一覧!$C$277&amp;"）登録　第　 "&amp;項目一覧!$C$278&amp;"　号")</f>
        <v>() 建築士  （）登録　第　 　号</v>
      </c>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408</v>
      </c>
      <c r="C138" s="906"/>
      <c r="D138" s="906"/>
      <c r="E138" s="906"/>
      <c r="F138" s="906"/>
      <c r="G138" s="906"/>
      <c r="H138" s="938" t="str">
        <f>項目一覧!$C$279</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407</v>
      </c>
      <c r="C139" s="906"/>
      <c r="D139" s="906"/>
      <c r="E139" s="906"/>
      <c r="F139" s="906"/>
      <c r="G139" s="906"/>
      <c r="H139" s="944" t="str">
        <f>IF(項目一覧!$C$280=0,"","("&amp;項目一覧!$C$280&amp;") 建築士事務所  （"&amp;項目一覧!$C$281&amp;"）知事登録　第　 "&amp;項目一覧!$C$282&amp;"　号")</f>
        <v>() 建築士事務所  （）知事登録　第　 　号</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c r="C140" s="906"/>
      <c r="D140" s="906"/>
      <c r="E140" s="906"/>
      <c r="F140" s="906"/>
      <c r="G140" s="906"/>
      <c r="H140" s="938" t="str">
        <f>項目一覧!$C$283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39"/>
    </row>
    <row r="141" spans="1:29" ht="18" customHeight="1">
      <c r="A141" s="945"/>
      <c r="B141" s="906" t="s">
        <v>406</v>
      </c>
      <c r="C141" s="906"/>
      <c r="D141" s="906"/>
      <c r="E141" s="906"/>
      <c r="F141" s="906"/>
      <c r="G141" s="906"/>
      <c r="H141" s="938" t="str">
        <f>項目一覧!$C$284</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06" t="s">
        <v>405</v>
      </c>
      <c r="C142" s="906"/>
      <c r="D142" s="906"/>
      <c r="E142" s="906"/>
      <c r="F142" s="906"/>
      <c r="G142" s="906"/>
      <c r="H142" s="1707" t="str">
        <f>項目一覧!$C$285</f>
        <v/>
      </c>
      <c r="I142" s="1707"/>
      <c r="J142" s="1707"/>
      <c r="K142" s="1707"/>
      <c r="L142" s="1707"/>
      <c r="M142" s="1707"/>
      <c r="N142" s="1707"/>
      <c r="O142" s="1707"/>
      <c r="P142" s="1707"/>
      <c r="Q142" s="1707"/>
      <c r="R142" s="1707"/>
      <c r="S142" s="1707"/>
      <c r="T142" s="1707"/>
      <c r="U142" s="1707"/>
      <c r="V142" s="1707"/>
      <c r="W142" s="1707"/>
      <c r="X142" s="1707"/>
      <c r="Y142" s="1707"/>
      <c r="Z142" s="1707"/>
      <c r="AA142" s="1707"/>
      <c r="AB142" s="1707"/>
      <c r="AC142" s="939"/>
    </row>
    <row r="143" spans="1:29" ht="18" customHeight="1">
      <c r="A143" s="945"/>
      <c r="B143" s="906" t="s">
        <v>404</v>
      </c>
      <c r="C143" s="906"/>
      <c r="D143" s="906"/>
      <c r="E143" s="906"/>
      <c r="F143" s="906"/>
      <c r="G143" s="906"/>
      <c r="H143" s="938" t="str">
        <f>項目一覧!$C$286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39"/>
    </row>
    <row r="144" spans="1:29" ht="18" customHeight="1">
      <c r="A144" s="945"/>
      <c r="B144" s="954" t="s">
        <v>632</v>
      </c>
      <c r="C144" s="906"/>
      <c r="D144" s="906"/>
      <c r="E144" s="906"/>
      <c r="F144" s="906"/>
      <c r="G144" s="906"/>
      <c r="H144" s="938"/>
      <c r="I144" s="1715" t="str">
        <f>項目一覧!$C$287</f>
        <v/>
      </c>
      <c r="J144" s="1715"/>
      <c r="K144" s="1715"/>
      <c r="L144" s="1715"/>
      <c r="M144" s="1715"/>
      <c r="N144" s="1715"/>
      <c r="O144" s="1715"/>
      <c r="P144" s="1715"/>
      <c r="Q144" s="1715"/>
      <c r="R144" s="1715"/>
      <c r="S144" s="1715"/>
      <c r="T144" s="1715"/>
      <c r="U144" s="1715"/>
      <c r="V144" s="1715"/>
      <c r="W144" s="1715"/>
      <c r="X144" s="1715"/>
      <c r="Y144" s="1715"/>
      <c r="Z144" s="1715"/>
      <c r="AA144" s="1715"/>
      <c r="AB144" s="1715"/>
      <c r="AC144" s="939"/>
    </row>
    <row r="145" spans="1:29" ht="11.25" customHeight="1">
      <c r="A145" s="951"/>
      <c r="B145" s="935"/>
      <c r="C145" s="935"/>
      <c r="D145" s="935"/>
      <c r="E145" s="935"/>
      <c r="F145" s="935"/>
      <c r="G145" s="935"/>
      <c r="H145" s="941"/>
      <c r="I145" s="1719"/>
      <c r="J145" s="1719"/>
      <c r="K145" s="1719"/>
      <c r="L145" s="1719"/>
      <c r="M145" s="1719"/>
      <c r="N145" s="1719"/>
      <c r="O145" s="1719"/>
      <c r="P145" s="1719"/>
      <c r="Q145" s="1719"/>
      <c r="R145" s="1719"/>
      <c r="S145" s="1719"/>
      <c r="T145" s="1719"/>
      <c r="U145" s="1719"/>
      <c r="V145" s="1719"/>
      <c r="W145" s="1719"/>
      <c r="X145" s="1719"/>
      <c r="Y145" s="1719"/>
      <c r="Z145" s="1719"/>
      <c r="AA145" s="1719"/>
      <c r="AB145" s="1719"/>
      <c r="AC145" s="939"/>
    </row>
    <row r="146" spans="1:29" ht="17.25" customHeight="1">
      <c r="A146" s="959" t="s">
        <v>628</v>
      </c>
      <c r="B146" s="937" t="s">
        <v>631</v>
      </c>
      <c r="C146" s="937"/>
      <c r="D146" s="937"/>
      <c r="E146" s="937"/>
      <c r="F146" s="937"/>
      <c r="G146" s="937"/>
      <c r="H146" s="978"/>
      <c r="I146" s="1335"/>
      <c r="J146" s="978"/>
      <c r="K146" s="978"/>
      <c r="L146" s="978"/>
      <c r="M146" s="978"/>
      <c r="N146" s="978"/>
      <c r="O146" s="978"/>
      <c r="P146" s="978"/>
      <c r="Q146" s="978"/>
      <c r="R146" s="978"/>
      <c r="S146" s="978"/>
      <c r="T146" s="978"/>
      <c r="U146" s="978"/>
      <c r="V146" s="978"/>
      <c r="W146" s="978"/>
      <c r="X146" s="978"/>
      <c r="Y146" s="978"/>
      <c r="Z146" s="978"/>
      <c r="AA146" s="978"/>
      <c r="AB146" s="1335"/>
      <c r="AC146" s="939"/>
    </row>
    <row r="147" spans="1:29" ht="18" customHeight="1">
      <c r="A147" s="936"/>
      <c r="B147" s="906" t="s">
        <v>630</v>
      </c>
      <c r="C147" s="906"/>
      <c r="D147" s="906"/>
      <c r="E147" s="906"/>
      <c r="F147" s="906"/>
      <c r="G147" s="906"/>
      <c r="H147" s="938"/>
      <c r="I147" s="938"/>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401</v>
      </c>
      <c r="C148" s="906"/>
      <c r="D148" s="906"/>
      <c r="E148" s="906"/>
      <c r="F148" s="906"/>
      <c r="G148" s="906"/>
      <c r="H148" s="938" t="str">
        <f>項目一覧!$C$288</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414</v>
      </c>
      <c r="C149" s="906"/>
      <c r="D149" s="906"/>
      <c r="E149" s="906"/>
      <c r="F149" s="906"/>
      <c r="G149" s="906"/>
      <c r="H149" s="938" t="str">
        <f>項目一覧!$C$289</f>
        <v/>
      </c>
      <c r="I149" s="939"/>
      <c r="J149" s="938"/>
      <c r="K149" s="938"/>
      <c r="L149" s="938"/>
      <c r="M149" s="938"/>
      <c r="N149" s="938"/>
      <c r="O149" s="938"/>
      <c r="P149" s="938"/>
      <c r="Q149" s="938"/>
      <c r="R149" s="938"/>
      <c r="S149" s="938"/>
      <c r="T149" s="938"/>
      <c r="U149" s="938"/>
      <c r="V149" s="938"/>
      <c r="W149" s="938"/>
      <c r="X149" s="938"/>
      <c r="Y149" s="938"/>
      <c r="Z149" s="938"/>
      <c r="AA149" s="938"/>
      <c r="AB149" s="939"/>
      <c r="AC149" s="939"/>
    </row>
    <row r="150" spans="1:29" ht="17.25" customHeight="1">
      <c r="A150" s="945"/>
      <c r="B150" s="906" t="s">
        <v>399</v>
      </c>
      <c r="C150" s="906"/>
      <c r="D150" s="906"/>
      <c r="E150" s="906"/>
      <c r="F150" s="906"/>
      <c r="G150" s="906"/>
      <c r="H150" s="938" t="str">
        <f>項目一覧!$C$290</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398</v>
      </c>
      <c r="C151" s="906"/>
      <c r="D151" s="906"/>
      <c r="E151" s="906"/>
      <c r="F151" s="906"/>
      <c r="G151" s="906"/>
      <c r="H151" s="1707" t="str">
        <f>項目一覧!$C$291</f>
        <v/>
      </c>
      <c r="I151" s="1707"/>
      <c r="J151" s="1707"/>
      <c r="K151" s="1707"/>
      <c r="L151" s="1707"/>
      <c r="M151" s="1707"/>
      <c r="N151" s="1707"/>
      <c r="O151" s="1707"/>
      <c r="P151" s="1707"/>
      <c r="Q151" s="1707"/>
      <c r="R151" s="1707"/>
      <c r="S151" s="1707"/>
      <c r="T151" s="1707"/>
      <c r="U151" s="1707"/>
      <c r="V151" s="1707"/>
      <c r="W151" s="1707"/>
      <c r="X151" s="1707"/>
      <c r="Y151" s="1707"/>
      <c r="Z151" s="1707"/>
      <c r="AA151" s="1707"/>
      <c r="AB151" s="1707"/>
      <c r="AC151" s="1707"/>
    </row>
    <row r="152" spans="1:29" ht="17.25" customHeight="1">
      <c r="A152" s="945"/>
      <c r="B152" s="906" t="s">
        <v>397</v>
      </c>
      <c r="C152" s="906"/>
      <c r="D152" s="906"/>
      <c r="E152" s="906"/>
      <c r="F152" s="906"/>
      <c r="G152" s="906"/>
      <c r="H152" s="938" t="str">
        <f>項目一覧!$C$292</f>
        <v/>
      </c>
      <c r="I152" s="939"/>
      <c r="J152" s="938"/>
      <c r="K152" s="938"/>
      <c r="L152" s="938"/>
      <c r="M152" s="938"/>
      <c r="N152" s="938"/>
      <c r="O152" s="938"/>
      <c r="P152" s="938"/>
      <c r="Q152" s="938"/>
      <c r="R152" s="938"/>
      <c r="S152" s="938"/>
      <c r="T152" s="938"/>
      <c r="U152" s="938"/>
      <c r="V152" s="938"/>
      <c r="W152" s="938"/>
      <c r="X152" s="938"/>
      <c r="Y152" s="938"/>
      <c r="Z152" s="938"/>
      <c r="AA152" s="938"/>
      <c r="AB152" s="939"/>
      <c r="AC152" s="939"/>
    </row>
    <row r="153" spans="1:29" ht="17.25" customHeight="1">
      <c r="A153" s="945"/>
      <c r="B153" s="906" t="s">
        <v>413</v>
      </c>
      <c r="C153" s="906"/>
      <c r="D153" s="906"/>
      <c r="E153" s="906"/>
      <c r="F153" s="906"/>
      <c r="G153" s="906"/>
      <c r="H153" s="938" t="str">
        <f>項目一覧!$C$293</f>
        <v/>
      </c>
      <c r="I153" s="939"/>
      <c r="J153" s="938"/>
      <c r="K153" s="938"/>
      <c r="L153" s="938"/>
      <c r="M153" s="938"/>
      <c r="N153" s="938"/>
      <c r="O153" s="938"/>
      <c r="P153" s="938"/>
      <c r="Q153" s="938"/>
      <c r="R153" s="938"/>
      <c r="S153" s="938"/>
      <c r="T153" s="938"/>
      <c r="U153" s="938"/>
      <c r="V153" s="938"/>
      <c r="W153" s="938"/>
      <c r="X153" s="938"/>
      <c r="Y153" s="938"/>
      <c r="Z153" s="938"/>
      <c r="AA153" s="938"/>
      <c r="AB153" s="939"/>
      <c r="AC153" s="939"/>
    </row>
    <row r="154" spans="1:29" ht="18" customHeight="1">
      <c r="A154" s="945"/>
      <c r="B154" s="902" t="s">
        <v>412</v>
      </c>
      <c r="C154" s="906"/>
      <c r="D154" s="906"/>
      <c r="E154" s="906"/>
      <c r="F154" s="906"/>
      <c r="G154" s="906"/>
      <c r="H154" s="938"/>
      <c r="I154" s="1715" t="str">
        <f>項目一覧!$C$294</f>
        <v/>
      </c>
      <c r="J154" s="1715"/>
      <c r="K154" s="1715"/>
      <c r="L154" s="1715"/>
      <c r="M154" s="1715"/>
      <c r="N154" s="1715"/>
      <c r="O154" s="1715"/>
      <c r="P154" s="1715"/>
      <c r="Q154" s="1715"/>
      <c r="R154" s="1715"/>
      <c r="S154" s="1715"/>
      <c r="T154" s="1715"/>
      <c r="U154" s="1715"/>
      <c r="V154" s="1715"/>
      <c r="W154" s="1715"/>
      <c r="X154" s="1715"/>
      <c r="Y154" s="1715"/>
      <c r="Z154" s="1715"/>
      <c r="AA154" s="1715"/>
      <c r="AB154" s="1715"/>
      <c r="AC154" s="1715"/>
    </row>
    <row r="155" spans="1:29" ht="11.25" customHeight="1">
      <c r="A155" s="945"/>
      <c r="B155" s="906"/>
      <c r="C155" s="906"/>
      <c r="D155" s="906"/>
      <c r="E155" s="906"/>
      <c r="F155" s="906"/>
      <c r="G155" s="906"/>
      <c r="H155" s="938"/>
      <c r="I155" s="1715"/>
      <c r="J155" s="1715"/>
      <c r="K155" s="1715"/>
      <c r="L155" s="1715"/>
      <c r="M155" s="1715"/>
      <c r="N155" s="1715"/>
      <c r="O155" s="1715"/>
      <c r="P155" s="1715"/>
      <c r="Q155" s="1715"/>
      <c r="R155" s="1715"/>
      <c r="S155" s="1715"/>
      <c r="T155" s="1715"/>
      <c r="U155" s="1715"/>
      <c r="V155" s="1715"/>
      <c r="W155" s="1715"/>
      <c r="X155" s="1715"/>
      <c r="Y155" s="1715"/>
      <c r="Z155" s="1715"/>
      <c r="AA155" s="1715"/>
      <c r="AB155" s="1715"/>
      <c r="AC155" s="1715"/>
    </row>
    <row r="156" spans="1:29" ht="18" customHeight="1">
      <c r="A156" s="936"/>
      <c r="B156" s="906" t="s">
        <v>629</v>
      </c>
      <c r="C156" s="906"/>
      <c r="D156" s="906"/>
      <c r="E156" s="906"/>
      <c r="F156" s="906"/>
      <c r="G156" s="906"/>
      <c r="H156" s="938"/>
      <c r="I156" s="938"/>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401</v>
      </c>
      <c r="C157" s="906"/>
      <c r="D157" s="906"/>
      <c r="E157" s="906"/>
      <c r="F157" s="906"/>
      <c r="G157" s="906"/>
      <c r="H157" s="938" t="str">
        <f>項目一覧!$C$295</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414</v>
      </c>
      <c r="C158" s="906"/>
      <c r="D158" s="906"/>
      <c r="E158" s="906"/>
      <c r="F158" s="906"/>
      <c r="G158" s="906"/>
      <c r="H158" s="938" t="str">
        <f>項目一覧!$C$296</f>
        <v/>
      </c>
      <c r="I158" s="939"/>
      <c r="J158" s="938"/>
      <c r="K158" s="938"/>
      <c r="L158" s="938"/>
      <c r="M158" s="938"/>
      <c r="N158" s="938"/>
      <c r="O158" s="938"/>
      <c r="P158" s="938"/>
      <c r="Q158" s="938"/>
      <c r="R158" s="938"/>
      <c r="S158" s="938"/>
      <c r="T158" s="938"/>
      <c r="U158" s="938"/>
      <c r="V158" s="938"/>
      <c r="W158" s="938"/>
      <c r="X158" s="938"/>
      <c r="Y158" s="938"/>
      <c r="Z158" s="938"/>
      <c r="AA158" s="938"/>
      <c r="AB158" s="939"/>
      <c r="AC158" s="939"/>
    </row>
    <row r="159" spans="1:29" ht="18" customHeight="1">
      <c r="A159" s="945"/>
      <c r="B159" s="906" t="s">
        <v>399</v>
      </c>
      <c r="C159" s="906"/>
      <c r="D159" s="906"/>
      <c r="E159" s="906"/>
      <c r="F159" s="906"/>
      <c r="G159" s="906"/>
      <c r="H159" s="938" t="str">
        <f>項目一覧!$C$297</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8" customHeight="1">
      <c r="A160" s="945"/>
      <c r="B160" s="906" t="s">
        <v>398</v>
      </c>
      <c r="C160" s="906"/>
      <c r="D160" s="906"/>
      <c r="E160" s="906"/>
      <c r="F160" s="906"/>
      <c r="G160" s="906"/>
      <c r="H160" s="1707" t="str">
        <f>項目一覧!$C$298</f>
        <v/>
      </c>
      <c r="I160" s="1707"/>
      <c r="J160" s="1707"/>
      <c r="K160" s="1707"/>
      <c r="L160" s="1707"/>
      <c r="M160" s="1707"/>
      <c r="N160" s="1707"/>
      <c r="O160" s="1707"/>
      <c r="P160" s="1707"/>
      <c r="Q160" s="1707"/>
      <c r="R160" s="1707"/>
      <c r="S160" s="1707"/>
      <c r="T160" s="1707"/>
      <c r="U160" s="1707"/>
      <c r="V160" s="1707"/>
      <c r="W160" s="1707"/>
      <c r="X160" s="1707"/>
      <c r="Y160" s="1707"/>
      <c r="Z160" s="1707"/>
      <c r="AA160" s="1707"/>
      <c r="AB160" s="1707"/>
      <c r="AC160" s="939"/>
    </row>
    <row r="161" spans="1:29" ht="18" customHeight="1">
      <c r="A161" s="945"/>
      <c r="B161" s="906" t="s">
        <v>397</v>
      </c>
      <c r="C161" s="906"/>
      <c r="D161" s="906"/>
      <c r="E161" s="906"/>
      <c r="F161" s="906"/>
      <c r="G161" s="906"/>
      <c r="H161" s="938" t="str">
        <f>項目一覧!$C$299</f>
        <v/>
      </c>
      <c r="I161" s="939"/>
      <c r="J161" s="938"/>
      <c r="K161" s="938"/>
      <c r="L161" s="938"/>
      <c r="M161" s="938"/>
      <c r="N161" s="938"/>
      <c r="O161" s="938"/>
      <c r="P161" s="938"/>
      <c r="Q161" s="938"/>
      <c r="R161" s="938"/>
      <c r="S161" s="938"/>
      <c r="T161" s="938"/>
      <c r="U161" s="938"/>
      <c r="V161" s="938"/>
      <c r="W161" s="938"/>
      <c r="X161" s="938"/>
      <c r="Y161" s="938"/>
      <c r="Z161" s="938"/>
      <c r="AA161" s="938"/>
      <c r="AB161" s="939"/>
      <c r="AC161" s="939"/>
    </row>
    <row r="162" spans="1:29" ht="17.25" customHeight="1">
      <c r="A162" s="945"/>
      <c r="B162" s="906" t="s">
        <v>413</v>
      </c>
      <c r="C162" s="906"/>
      <c r="D162" s="906"/>
      <c r="E162" s="906"/>
      <c r="F162" s="906"/>
      <c r="G162" s="906"/>
      <c r="H162" s="938" t="str">
        <f>項目一覧!$C$300</f>
        <v/>
      </c>
      <c r="I162" s="939"/>
      <c r="J162" s="938"/>
      <c r="K162" s="938"/>
      <c r="L162" s="938"/>
      <c r="M162" s="938"/>
      <c r="N162" s="938"/>
      <c r="O162" s="938"/>
      <c r="P162" s="938"/>
      <c r="Q162" s="938"/>
      <c r="R162" s="938"/>
      <c r="S162" s="938"/>
      <c r="T162" s="938"/>
      <c r="U162" s="938"/>
      <c r="V162" s="938"/>
      <c r="W162" s="938"/>
      <c r="X162" s="938"/>
      <c r="Y162" s="938"/>
      <c r="Z162" s="938"/>
      <c r="AA162" s="938"/>
      <c r="AB162" s="939"/>
      <c r="AC162" s="939"/>
    </row>
    <row r="163" spans="1:29" ht="18" customHeight="1">
      <c r="A163" s="945"/>
      <c r="B163" s="902" t="s">
        <v>412</v>
      </c>
      <c r="C163" s="906"/>
      <c r="D163" s="906"/>
      <c r="E163" s="906"/>
      <c r="F163" s="906"/>
      <c r="G163" s="906"/>
      <c r="H163" s="938"/>
      <c r="I163" s="1715" t="str">
        <f>項目一覧!$C$301</f>
        <v/>
      </c>
      <c r="J163" s="1715"/>
      <c r="K163" s="1715"/>
      <c r="L163" s="1715"/>
      <c r="M163" s="1715"/>
      <c r="N163" s="1715"/>
      <c r="O163" s="1715"/>
      <c r="P163" s="1715"/>
      <c r="Q163" s="1715"/>
      <c r="R163" s="1715"/>
      <c r="S163" s="1715"/>
      <c r="T163" s="1715"/>
      <c r="U163" s="1715"/>
      <c r="V163" s="1715"/>
      <c r="W163" s="1715"/>
      <c r="X163" s="1715"/>
      <c r="Y163" s="1715"/>
      <c r="Z163" s="1715"/>
      <c r="AA163" s="1715"/>
      <c r="AB163" s="1715"/>
      <c r="AC163" s="1715"/>
    </row>
    <row r="164" spans="1:29" ht="18" customHeight="1">
      <c r="A164" s="936"/>
      <c r="B164" s="906"/>
      <c r="C164" s="906"/>
      <c r="D164" s="906"/>
      <c r="E164" s="906"/>
      <c r="F164" s="906"/>
      <c r="G164" s="906"/>
      <c r="H164" s="938"/>
      <c r="I164" s="1715"/>
      <c r="J164" s="1715"/>
      <c r="K164" s="1715"/>
      <c r="L164" s="1715"/>
      <c r="M164" s="1715"/>
      <c r="N164" s="1715"/>
      <c r="O164" s="1715"/>
      <c r="P164" s="1715"/>
      <c r="Q164" s="1715"/>
      <c r="R164" s="1715"/>
      <c r="S164" s="1715"/>
      <c r="T164" s="1715"/>
      <c r="U164" s="1715"/>
      <c r="V164" s="1715"/>
      <c r="W164" s="1715"/>
      <c r="X164" s="1715"/>
      <c r="Y164" s="1715"/>
      <c r="Z164" s="1715"/>
      <c r="AA164" s="1715"/>
      <c r="AB164" s="1715"/>
      <c r="AC164" s="1715"/>
    </row>
    <row r="165" spans="1:29" ht="18" customHeight="1">
      <c r="A165" s="945"/>
      <c r="B165" s="906" t="s">
        <v>401</v>
      </c>
      <c r="C165" s="906"/>
      <c r="D165" s="906"/>
      <c r="E165" s="906"/>
      <c r="F165" s="906"/>
      <c r="G165" s="906"/>
      <c r="H165" s="938" t="str">
        <f>項目一覧!$C$302</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414</v>
      </c>
      <c r="C166" s="906"/>
      <c r="D166" s="906"/>
      <c r="E166" s="906"/>
      <c r="F166" s="906"/>
      <c r="G166" s="906"/>
      <c r="H166" s="938" t="str">
        <f>項目一覧!$C$303</f>
        <v/>
      </c>
      <c r="I166" s="939"/>
      <c r="J166" s="938"/>
      <c r="K166" s="938"/>
      <c r="L166" s="938"/>
      <c r="M166" s="938"/>
      <c r="N166" s="938"/>
      <c r="O166" s="938"/>
      <c r="P166" s="938"/>
      <c r="Q166" s="938"/>
      <c r="R166" s="938"/>
      <c r="S166" s="938"/>
      <c r="T166" s="938"/>
      <c r="U166" s="938"/>
      <c r="V166" s="938"/>
      <c r="W166" s="938"/>
      <c r="X166" s="938"/>
      <c r="Y166" s="938"/>
      <c r="Z166" s="938"/>
      <c r="AA166" s="938"/>
      <c r="AB166" s="939"/>
      <c r="AC166" s="939"/>
    </row>
    <row r="167" spans="1:29" ht="18" customHeight="1">
      <c r="A167" s="945"/>
      <c r="B167" s="906" t="s">
        <v>399</v>
      </c>
      <c r="C167" s="906"/>
      <c r="D167" s="906"/>
      <c r="E167" s="906"/>
      <c r="F167" s="906"/>
      <c r="G167" s="906"/>
      <c r="H167" s="938" t="str">
        <f>項目一覧!$C$304</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8" customHeight="1">
      <c r="A168" s="945"/>
      <c r="B168" s="906" t="s">
        <v>398</v>
      </c>
      <c r="C168" s="906"/>
      <c r="D168" s="906"/>
      <c r="E168" s="906"/>
      <c r="F168" s="906"/>
      <c r="G168" s="906"/>
      <c r="H168" s="1707" t="str">
        <f>項目一覧!$C$305</f>
        <v/>
      </c>
      <c r="I168" s="1707"/>
      <c r="J168" s="1707"/>
      <c r="K168" s="1707"/>
      <c r="L168" s="1707"/>
      <c r="M168" s="1707"/>
      <c r="N168" s="1707"/>
      <c r="O168" s="1707"/>
      <c r="P168" s="1707"/>
      <c r="Q168" s="1707"/>
      <c r="R168" s="1707"/>
      <c r="S168" s="1707"/>
      <c r="T168" s="1707"/>
      <c r="U168" s="1707"/>
      <c r="V168" s="1707"/>
      <c r="W168" s="1707"/>
      <c r="X168" s="1707"/>
      <c r="Y168" s="1707"/>
      <c r="Z168" s="1707"/>
      <c r="AA168" s="1707"/>
      <c r="AB168" s="1707"/>
      <c r="AC168" s="939"/>
    </row>
    <row r="169" spans="1:29" ht="18" customHeight="1">
      <c r="A169" s="945"/>
      <c r="B169" s="906" t="s">
        <v>397</v>
      </c>
      <c r="C169" s="906"/>
      <c r="D169" s="906"/>
      <c r="E169" s="906"/>
      <c r="F169" s="906"/>
      <c r="G169" s="906"/>
      <c r="H169" s="938" t="str">
        <f>項目一覧!$C$306</f>
        <v/>
      </c>
      <c r="I169" s="939"/>
      <c r="J169" s="938"/>
      <c r="K169" s="938"/>
      <c r="L169" s="938"/>
      <c r="M169" s="938"/>
      <c r="N169" s="938"/>
      <c r="O169" s="938"/>
      <c r="P169" s="938"/>
      <c r="Q169" s="938"/>
      <c r="R169" s="938"/>
      <c r="S169" s="938"/>
      <c r="T169" s="938"/>
      <c r="U169" s="938"/>
      <c r="V169" s="938"/>
      <c r="W169" s="938"/>
      <c r="X169" s="938"/>
      <c r="Y169" s="938"/>
      <c r="Z169" s="938"/>
      <c r="AA169" s="938"/>
      <c r="AB169" s="939"/>
      <c r="AC169" s="939"/>
    </row>
    <row r="170" spans="1:29" ht="17.25" customHeight="1">
      <c r="A170" s="945"/>
      <c r="B170" s="906" t="s">
        <v>413</v>
      </c>
      <c r="C170" s="906"/>
      <c r="D170" s="906"/>
      <c r="E170" s="906"/>
      <c r="F170" s="906"/>
      <c r="G170" s="906"/>
      <c r="H170" s="938" t="str">
        <f>項目一覧!$C$307</f>
        <v/>
      </c>
      <c r="I170" s="939"/>
      <c r="J170" s="938"/>
      <c r="K170" s="938"/>
      <c r="L170" s="938"/>
      <c r="M170" s="938"/>
      <c r="N170" s="938"/>
      <c r="O170" s="938"/>
      <c r="P170" s="938"/>
      <c r="Q170" s="938"/>
      <c r="R170" s="938"/>
      <c r="S170" s="938"/>
      <c r="T170" s="938"/>
      <c r="U170" s="938"/>
      <c r="V170" s="938"/>
      <c r="W170" s="938"/>
      <c r="X170" s="938"/>
      <c r="Y170" s="938"/>
      <c r="Z170" s="938"/>
      <c r="AA170" s="938"/>
      <c r="AB170" s="939"/>
      <c r="AC170" s="939"/>
    </row>
    <row r="171" spans="1:29" ht="18" customHeight="1">
      <c r="A171" s="945"/>
      <c r="B171" s="902" t="s">
        <v>412</v>
      </c>
      <c r="C171" s="906"/>
      <c r="D171" s="906"/>
      <c r="E171" s="906"/>
      <c r="F171" s="906"/>
      <c r="G171" s="906"/>
      <c r="H171" s="938"/>
      <c r="I171" s="1715" t="str">
        <f>項目一覧!$C$308</f>
        <v/>
      </c>
      <c r="J171" s="1715"/>
      <c r="K171" s="1715"/>
      <c r="L171" s="1715"/>
      <c r="M171" s="1715"/>
      <c r="N171" s="1715"/>
      <c r="O171" s="1715"/>
      <c r="P171" s="1715"/>
      <c r="Q171" s="1715"/>
      <c r="R171" s="1715"/>
      <c r="S171" s="1715"/>
      <c r="T171" s="1715"/>
      <c r="U171" s="1715"/>
      <c r="V171" s="1715"/>
      <c r="W171" s="1715"/>
      <c r="X171" s="1715"/>
      <c r="Y171" s="1715"/>
      <c r="Z171" s="1715"/>
      <c r="AA171" s="1715"/>
      <c r="AB171" s="1715"/>
      <c r="AC171" s="1715"/>
    </row>
    <row r="172" spans="1:29" ht="18" customHeight="1">
      <c r="A172" s="936"/>
      <c r="B172" s="906"/>
      <c r="C172" s="906"/>
      <c r="D172" s="906"/>
      <c r="E172" s="906"/>
      <c r="F172" s="906"/>
      <c r="G172" s="906"/>
      <c r="H172" s="938"/>
      <c r="I172" s="1715"/>
      <c r="J172" s="1715"/>
      <c r="K172" s="1715"/>
      <c r="L172" s="1715"/>
      <c r="M172" s="1715"/>
      <c r="N172" s="1715"/>
      <c r="O172" s="1715"/>
      <c r="P172" s="1715"/>
      <c r="Q172" s="1715"/>
      <c r="R172" s="1715"/>
      <c r="S172" s="1715"/>
      <c r="T172" s="1715"/>
      <c r="U172" s="1715"/>
      <c r="V172" s="1715"/>
      <c r="W172" s="1715"/>
      <c r="X172" s="1715"/>
      <c r="Y172" s="1715"/>
      <c r="Z172" s="1715"/>
      <c r="AA172" s="1715"/>
      <c r="AB172" s="1715"/>
      <c r="AC172" s="1715"/>
    </row>
    <row r="173" spans="1:29" ht="18" customHeight="1">
      <c r="A173" s="945"/>
      <c r="B173" s="906" t="s">
        <v>401</v>
      </c>
      <c r="C173" s="906"/>
      <c r="D173" s="906"/>
      <c r="E173" s="906"/>
      <c r="F173" s="906"/>
      <c r="G173" s="906"/>
      <c r="H173" s="938" t="str">
        <f>項目一覧!$C$309</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414</v>
      </c>
      <c r="C174" s="906"/>
      <c r="D174" s="906"/>
      <c r="E174" s="906"/>
      <c r="F174" s="906"/>
      <c r="G174" s="906"/>
      <c r="H174" s="938" t="str">
        <f>項目一覧!$C$310</f>
        <v/>
      </c>
      <c r="I174" s="939"/>
      <c r="J174" s="938"/>
      <c r="K174" s="938"/>
      <c r="L174" s="938"/>
      <c r="M174" s="938"/>
      <c r="N174" s="938"/>
      <c r="O174" s="938"/>
      <c r="P174" s="938"/>
      <c r="Q174" s="938"/>
      <c r="R174" s="938"/>
      <c r="S174" s="938"/>
      <c r="T174" s="938"/>
      <c r="U174" s="938"/>
      <c r="V174" s="938"/>
      <c r="W174" s="938"/>
      <c r="X174" s="938"/>
      <c r="Y174" s="938"/>
      <c r="Z174" s="938"/>
      <c r="AA174" s="938"/>
      <c r="AB174" s="939"/>
      <c r="AC174" s="939"/>
    </row>
    <row r="175" spans="1:29" ht="18" customHeight="1">
      <c r="A175" s="945"/>
      <c r="B175" s="906" t="s">
        <v>399</v>
      </c>
      <c r="C175" s="906"/>
      <c r="D175" s="906"/>
      <c r="E175" s="906"/>
      <c r="F175" s="906"/>
      <c r="G175" s="906"/>
      <c r="H175" s="938" t="str">
        <f>項目一覧!$C$311</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8" customHeight="1">
      <c r="A176" s="945"/>
      <c r="B176" s="906" t="s">
        <v>398</v>
      </c>
      <c r="C176" s="906"/>
      <c r="D176" s="906"/>
      <c r="E176" s="906"/>
      <c r="F176" s="906"/>
      <c r="G176" s="906"/>
      <c r="H176" s="1707" t="str">
        <f>項目一覧!$C$312</f>
        <v/>
      </c>
      <c r="I176" s="1707"/>
      <c r="J176" s="1707"/>
      <c r="K176" s="1707"/>
      <c r="L176" s="1707"/>
      <c r="M176" s="1707"/>
      <c r="N176" s="1707"/>
      <c r="O176" s="1707"/>
      <c r="P176" s="1707"/>
      <c r="Q176" s="1707"/>
      <c r="R176" s="1707"/>
      <c r="S176" s="1707"/>
      <c r="T176" s="1707"/>
      <c r="U176" s="1707"/>
      <c r="V176" s="1707"/>
      <c r="W176" s="1707"/>
      <c r="X176" s="1707"/>
      <c r="Y176" s="1707"/>
      <c r="Z176" s="1707"/>
      <c r="AA176" s="1707"/>
      <c r="AB176" s="1707"/>
      <c r="AC176" s="939"/>
    </row>
    <row r="177" spans="1:58" ht="18" customHeight="1">
      <c r="A177" s="945"/>
      <c r="B177" s="906" t="s">
        <v>397</v>
      </c>
      <c r="C177" s="906"/>
      <c r="D177" s="906"/>
      <c r="E177" s="906"/>
      <c r="F177" s="906"/>
      <c r="G177" s="906"/>
      <c r="H177" s="938" t="str">
        <f>項目一覧!$C$313</f>
        <v/>
      </c>
      <c r="I177" s="939"/>
      <c r="J177" s="938"/>
      <c r="K177" s="938"/>
      <c r="L177" s="938"/>
      <c r="M177" s="938"/>
      <c r="N177" s="938"/>
      <c r="O177" s="938"/>
      <c r="P177" s="938"/>
      <c r="Q177" s="938"/>
      <c r="R177" s="938"/>
      <c r="S177" s="938"/>
      <c r="T177" s="938"/>
      <c r="U177" s="938"/>
      <c r="V177" s="938"/>
      <c r="W177" s="938"/>
      <c r="X177" s="938"/>
      <c r="Y177" s="938"/>
      <c r="Z177" s="938"/>
      <c r="AA177" s="938"/>
      <c r="AB177" s="939"/>
      <c r="AC177" s="939"/>
    </row>
    <row r="178" spans="1:58" ht="17.25" customHeight="1">
      <c r="A178" s="945"/>
      <c r="B178" s="906" t="s">
        <v>413</v>
      </c>
      <c r="C178" s="906"/>
      <c r="D178" s="906"/>
      <c r="E178" s="906"/>
      <c r="F178" s="906"/>
      <c r="G178" s="906"/>
      <c r="H178" s="938" t="str">
        <f>項目一覧!$C$314</f>
        <v/>
      </c>
      <c r="I178" s="939"/>
      <c r="J178" s="938"/>
      <c r="K178" s="938"/>
      <c r="L178" s="938"/>
      <c r="M178" s="938"/>
      <c r="N178" s="938"/>
      <c r="O178" s="938"/>
      <c r="P178" s="938"/>
      <c r="Q178" s="938"/>
      <c r="R178" s="938"/>
      <c r="S178" s="938"/>
      <c r="T178" s="938"/>
      <c r="U178" s="938"/>
      <c r="V178" s="938"/>
      <c r="W178" s="938"/>
      <c r="X178" s="938"/>
      <c r="Y178" s="938"/>
      <c r="Z178" s="938"/>
      <c r="AA178" s="938"/>
      <c r="AB178" s="939"/>
      <c r="AC178" s="939"/>
    </row>
    <row r="179" spans="1:58" ht="18" customHeight="1">
      <c r="A179" s="945"/>
      <c r="B179" s="902" t="s">
        <v>412</v>
      </c>
      <c r="C179" s="906"/>
      <c r="D179" s="906"/>
      <c r="E179" s="906"/>
      <c r="F179" s="906"/>
      <c r="G179" s="906"/>
      <c r="H179" s="938"/>
      <c r="I179" s="1715" t="str">
        <f>項目一覧!$C$315</f>
        <v/>
      </c>
      <c r="J179" s="1715"/>
      <c r="K179" s="1715"/>
      <c r="L179" s="1715"/>
      <c r="M179" s="1715"/>
      <c r="N179" s="1715"/>
      <c r="O179" s="1715"/>
      <c r="P179" s="1715"/>
      <c r="Q179" s="1715"/>
      <c r="R179" s="1715"/>
      <c r="S179" s="1715"/>
      <c r="T179" s="1715"/>
      <c r="U179" s="1715"/>
      <c r="V179" s="1715"/>
      <c r="W179" s="1715"/>
      <c r="X179" s="1715"/>
      <c r="Y179" s="1715"/>
      <c r="Z179" s="1715"/>
      <c r="AA179" s="1715"/>
      <c r="AB179" s="1715"/>
      <c r="AC179" s="1715"/>
    </row>
    <row r="180" spans="1:58" ht="11.25" customHeight="1">
      <c r="A180" s="945"/>
      <c r="B180" s="906"/>
      <c r="C180" s="906"/>
      <c r="D180" s="906"/>
      <c r="E180" s="906"/>
      <c r="F180" s="906"/>
      <c r="G180" s="906"/>
      <c r="H180" s="938"/>
      <c r="I180" s="1719"/>
      <c r="J180" s="1719"/>
      <c r="K180" s="1719"/>
      <c r="L180" s="1719"/>
      <c r="M180" s="1719"/>
      <c r="N180" s="1719"/>
      <c r="O180" s="1719"/>
      <c r="P180" s="1719"/>
      <c r="Q180" s="1719"/>
      <c r="R180" s="1719"/>
      <c r="S180" s="1719"/>
      <c r="T180" s="1719"/>
      <c r="U180" s="1719"/>
      <c r="V180" s="1719"/>
      <c r="W180" s="1719"/>
      <c r="X180" s="1719"/>
      <c r="Y180" s="1719"/>
      <c r="Z180" s="1719"/>
      <c r="AA180" s="1719"/>
      <c r="AB180" s="1719"/>
      <c r="AC180" s="1719"/>
    </row>
    <row r="181" spans="1:58" ht="18" customHeight="1">
      <c r="A181" s="959" t="s">
        <v>628</v>
      </c>
      <c r="B181" s="937" t="s">
        <v>402</v>
      </c>
      <c r="C181" s="937"/>
      <c r="D181" s="937"/>
      <c r="E181" s="937"/>
      <c r="F181" s="937"/>
      <c r="G181" s="937"/>
      <c r="H181" s="978"/>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58" ht="18" customHeight="1">
      <c r="A182" s="945"/>
      <c r="B182" s="906" t="s">
        <v>401</v>
      </c>
      <c r="C182" s="906"/>
      <c r="D182" s="906"/>
      <c r="E182" s="906"/>
      <c r="F182" s="906"/>
      <c r="G182" s="906"/>
      <c r="H182" s="938" t="str">
        <f>項目一覧!$C$55</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58" ht="18" customHeight="1">
      <c r="A183" s="945"/>
      <c r="B183" s="906" t="s">
        <v>400</v>
      </c>
      <c r="C183" s="906"/>
      <c r="D183" s="906"/>
      <c r="E183" s="906"/>
      <c r="F183" s="906"/>
      <c r="G183" s="906"/>
      <c r="H183" s="946" t="str">
        <f>IF(項目一覧!$C$56=0,"","建設業の許可   ("&amp;項目一覧!$C$56&amp;")  第  （"&amp;項目一覧!$C$57&amp;"）　　 "&amp;項目一覧!C58&amp;"　号")</f>
        <v>建設業の許可   ()  第  （）　　 　号</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58" ht="18" customHeight="1">
      <c r="A184" s="945"/>
      <c r="B184" s="906"/>
      <c r="C184" s="906"/>
      <c r="D184" s="906"/>
      <c r="E184" s="906"/>
      <c r="F184" s="906"/>
      <c r="G184" s="906"/>
      <c r="H184" s="938" t="str">
        <f>項目一覧!$C$59</f>
        <v/>
      </c>
      <c r="I184" s="939"/>
      <c r="J184" s="938"/>
      <c r="K184" s="938"/>
      <c r="L184" s="938"/>
      <c r="M184" s="938"/>
      <c r="N184" s="938"/>
      <c r="O184" s="938"/>
      <c r="P184" s="938"/>
      <c r="Q184" s="938"/>
      <c r="R184" s="938"/>
      <c r="S184" s="938"/>
      <c r="T184" s="938"/>
      <c r="U184" s="938"/>
      <c r="V184" s="938"/>
      <c r="W184" s="938"/>
      <c r="X184" s="938"/>
      <c r="Y184" s="938"/>
      <c r="Z184" s="938"/>
      <c r="AA184" s="938"/>
      <c r="AB184" s="939"/>
      <c r="AC184" s="939"/>
    </row>
    <row r="185" spans="1:58" ht="18" customHeight="1">
      <c r="A185" s="945"/>
      <c r="B185" s="906" t="s">
        <v>399</v>
      </c>
      <c r="C185" s="906"/>
      <c r="D185" s="906"/>
      <c r="E185" s="906"/>
      <c r="F185" s="906"/>
      <c r="G185" s="906"/>
      <c r="H185" s="938" t="str">
        <f>項目一覧!$C$60</f>
        <v/>
      </c>
      <c r="I185" s="939"/>
      <c r="J185" s="938"/>
      <c r="K185" s="938"/>
      <c r="L185" s="938"/>
      <c r="M185" s="938"/>
      <c r="N185" s="938"/>
      <c r="O185" s="938"/>
      <c r="P185" s="938"/>
      <c r="Q185" s="938"/>
      <c r="R185" s="938"/>
      <c r="S185" s="938"/>
      <c r="T185" s="938"/>
      <c r="U185" s="938"/>
      <c r="V185" s="938"/>
      <c r="W185" s="938"/>
      <c r="X185" s="938"/>
      <c r="Y185" s="938"/>
      <c r="Z185" s="938"/>
      <c r="AA185" s="938"/>
      <c r="AB185" s="939"/>
      <c r="AC185" s="939"/>
    </row>
    <row r="186" spans="1:58" ht="19.5" customHeight="1">
      <c r="A186" s="945"/>
      <c r="B186" s="906" t="s">
        <v>398</v>
      </c>
      <c r="C186" s="906"/>
      <c r="D186" s="906"/>
      <c r="E186" s="906"/>
      <c r="F186" s="906"/>
      <c r="G186" s="906"/>
      <c r="H186" s="1707" t="str">
        <f>項目一覧!$C$61</f>
        <v/>
      </c>
      <c r="I186" s="1707"/>
      <c r="J186" s="1707"/>
      <c r="K186" s="1707"/>
      <c r="L186" s="1707"/>
      <c r="M186" s="1707"/>
      <c r="N186" s="1707"/>
      <c r="O186" s="1707"/>
      <c r="P186" s="1707"/>
      <c r="Q186" s="1707"/>
      <c r="R186" s="1707"/>
      <c r="S186" s="1707"/>
      <c r="T186" s="1707"/>
      <c r="U186" s="1707"/>
      <c r="V186" s="1707"/>
      <c r="W186" s="1707"/>
      <c r="X186" s="1707"/>
      <c r="Y186" s="1707"/>
      <c r="Z186" s="1707"/>
      <c r="AA186" s="1707"/>
      <c r="AB186" s="1707"/>
      <c r="AC186" s="1707"/>
    </row>
    <row r="187" spans="1:58" ht="18" customHeight="1">
      <c r="A187" s="935"/>
      <c r="B187" s="935" t="s">
        <v>397</v>
      </c>
      <c r="C187" s="935"/>
      <c r="D187" s="935"/>
      <c r="E187" s="935"/>
      <c r="F187" s="935"/>
      <c r="G187" s="935"/>
      <c r="H187" s="941" t="str">
        <f>項目一覧!$C$62</f>
        <v/>
      </c>
      <c r="J187" s="935"/>
      <c r="K187" s="935"/>
      <c r="L187" s="935"/>
      <c r="M187" s="935"/>
      <c r="N187" s="935"/>
      <c r="O187" s="935"/>
      <c r="P187" s="935"/>
      <c r="Q187" s="935"/>
      <c r="R187" s="935"/>
      <c r="S187" s="935"/>
      <c r="T187" s="935"/>
      <c r="U187" s="935"/>
      <c r="V187" s="935"/>
      <c r="W187" s="935"/>
      <c r="X187" s="935"/>
      <c r="Y187" s="935"/>
      <c r="Z187" s="935"/>
      <c r="AA187" s="935"/>
      <c r="AB187" s="974"/>
    </row>
    <row r="188" spans="1:58" ht="29.25" customHeight="1">
      <c r="A188" s="959" t="s">
        <v>628</v>
      </c>
      <c r="B188" s="937" t="s">
        <v>396</v>
      </c>
      <c r="C188" s="914"/>
      <c r="D188" s="914"/>
      <c r="E188" s="914"/>
      <c r="F188" s="1750" t="str">
        <f>項目一覧!$C$66</f>
        <v/>
      </c>
      <c r="G188" s="1750"/>
      <c r="H188" s="1750"/>
      <c r="I188" s="1750"/>
      <c r="J188" s="1750"/>
      <c r="K188" s="1750"/>
      <c r="L188" s="1750"/>
      <c r="M188" s="1750"/>
      <c r="N188" s="1750"/>
      <c r="O188" s="1750"/>
      <c r="P188" s="1750"/>
      <c r="Q188" s="1750"/>
      <c r="R188" s="1750"/>
      <c r="S188" s="1750"/>
      <c r="T188" s="1750"/>
      <c r="U188" s="1750"/>
      <c r="V188" s="1750"/>
      <c r="W188" s="1750"/>
      <c r="X188" s="1750"/>
      <c r="Y188" s="1750"/>
      <c r="Z188" s="1750"/>
      <c r="AA188" s="1750"/>
      <c r="AB188" s="916"/>
      <c r="AY188" s="1091"/>
      <c r="AZ188" s="1091"/>
      <c r="BA188" s="1091"/>
      <c r="BB188" s="1091"/>
      <c r="BC188" s="1091"/>
    </row>
    <row r="189" spans="1:58" ht="6.75" customHeight="1">
      <c r="A189" s="1336"/>
      <c r="B189" s="932"/>
      <c r="C189" s="932"/>
      <c r="D189" s="932"/>
      <c r="E189" s="93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74"/>
      <c r="AY189" s="1091"/>
      <c r="AZ189" s="1091"/>
      <c r="BA189" s="1091"/>
      <c r="BB189" s="1091"/>
      <c r="BC189" s="1091"/>
      <c r="BD189" s="1091"/>
      <c r="BE189" s="1091"/>
      <c r="BF189" s="1091"/>
    </row>
    <row r="190" spans="1:58" ht="18" customHeight="1">
      <c r="A190" s="1309" t="s">
        <v>627</v>
      </c>
      <c r="B190" s="1309"/>
      <c r="C190" s="1309"/>
      <c r="D190" s="1309"/>
      <c r="E190" s="1309"/>
      <c r="F190" s="1309"/>
      <c r="G190" s="1309"/>
      <c r="H190" s="1309"/>
      <c r="I190" s="1309"/>
      <c r="J190" s="1309"/>
      <c r="K190" s="1309"/>
      <c r="L190" s="1309"/>
      <c r="M190" s="1309"/>
      <c r="N190" s="1309"/>
      <c r="O190" s="1309"/>
      <c r="P190" s="1309"/>
      <c r="Q190" s="1309"/>
      <c r="R190" s="1309"/>
      <c r="S190" s="1309"/>
      <c r="T190" s="1309"/>
      <c r="U190" s="1309"/>
      <c r="V190" s="1309"/>
      <c r="W190" s="1309"/>
      <c r="X190" s="1309"/>
      <c r="Y190" s="1309"/>
      <c r="Z190" s="1309"/>
      <c r="AA190" s="1309"/>
      <c r="AD190" s="1091"/>
      <c r="AE190" s="1091"/>
      <c r="AF190" s="1091"/>
      <c r="AG190" s="1091"/>
      <c r="AH190" s="1091"/>
      <c r="AI190" s="1091"/>
      <c r="AJ190" s="1091"/>
      <c r="AK190" s="1091"/>
      <c r="AL190" s="1091"/>
      <c r="AM190" s="1091"/>
      <c r="AN190" s="1091"/>
      <c r="AO190" s="1091"/>
      <c r="AP190" s="1091"/>
      <c r="AQ190" s="1091"/>
      <c r="AR190" s="1091"/>
      <c r="AS190" s="1091"/>
      <c r="AT190" s="1091"/>
      <c r="AU190" s="1091"/>
      <c r="AV190" s="1091"/>
      <c r="AW190" s="1091"/>
      <c r="AX190" s="1091"/>
      <c r="AY190" s="1091"/>
      <c r="AZ190" s="1091"/>
      <c r="BA190" s="1091"/>
      <c r="BB190" s="1091"/>
      <c r="BC190" s="1091"/>
    </row>
    <row r="191" spans="1:58" ht="18" customHeight="1">
      <c r="A191" s="1337"/>
      <c r="B191" s="1338" t="s">
        <v>626</v>
      </c>
      <c r="C191" s="1337"/>
      <c r="D191" s="1337"/>
      <c r="E191" s="1337"/>
      <c r="F191" s="1337"/>
      <c r="G191" s="1337"/>
      <c r="H191" s="1337"/>
      <c r="I191" s="1337"/>
      <c r="J191" s="1337"/>
      <c r="K191" s="1337"/>
      <c r="L191" s="1337"/>
      <c r="M191" s="1337"/>
      <c r="N191" s="1337"/>
      <c r="O191" s="1337"/>
      <c r="P191" s="1337"/>
      <c r="Q191" s="1337"/>
      <c r="R191" s="1337"/>
      <c r="S191" s="1337"/>
      <c r="T191" s="1337"/>
      <c r="U191" s="1337"/>
      <c r="V191" s="1337"/>
      <c r="W191" s="1337"/>
      <c r="X191" s="1337"/>
      <c r="Y191" s="1337"/>
      <c r="Z191" s="1337"/>
      <c r="AA191" s="1337"/>
      <c r="AB191" s="974"/>
      <c r="AD191" s="1091"/>
      <c r="AE191" s="1091"/>
      <c r="BA191" s="1091"/>
      <c r="BB191" s="1091"/>
      <c r="BC191" s="1091"/>
      <c r="BD191" s="1091"/>
      <c r="BE191" s="1091"/>
      <c r="BF191" s="1091"/>
    </row>
    <row r="192" spans="1:58" ht="18" customHeight="1">
      <c r="A192" s="936" t="s">
        <v>102</v>
      </c>
      <c r="B192" s="906" t="s">
        <v>625</v>
      </c>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1091"/>
      <c r="BA192" s="1091"/>
      <c r="BB192" s="1091"/>
      <c r="BC192" s="1091"/>
      <c r="BD192" s="1091"/>
      <c r="BE192" s="1091"/>
      <c r="BF192" s="1091"/>
    </row>
    <row r="193" spans="1:58" ht="26.25" customHeight="1">
      <c r="A193" s="936"/>
      <c r="B193" s="906" t="s">
        <v>624</v>
      </c>
      <c r="C193" s="906"/>
      <c r="D193" s="906"/>
      <c r="E193" s="906"/>
      <c r="F193" s="1727" t="str">
        <f>IF(項目一覧!$C$69=0,"",IF(項目一覧!$C$71=0,項目一覧!$C$69&amp;項目一覧!$C$70,項目一覧!$C$69&amp;項目一覧!$C$70&amp;項目一覧!$C$71))</f>
        <v/>
      </c>
      <c r="G193" s="1727"/>
      <c r="H193" s="1727"/>
      <c r="I193" s="1727"/>
      <c r="J193" s="1727"/>
      <c r="K193" s="1727"/>
      <c r="L193" s="1727"/>
      <c r="M193" s="1727"/>
      <c r="N193" s="1727"/>
      <c r="O193" s="1727"/>
      <c r="P193" s="1727"/>
      <c r="Q193" s="1727"/>
      <c r="R193" s="1727"/>
      <c r="S193" s="1727"/>
      <c r="T193" s="1727"/>
      <c r="U193" s="1727"/>
      <c r="V193" s="1727"/>
      <c r="W193" s="1727"/>
      <c r="X193" s="1727"/>
      <c r="Y193" s="1727"/>
      <c r="Z193" s="1727"/>
      <c r="AA193" s="1727"/>
      <c r="AB193" s="1727"/>
      <c r="AC193" s="1091"/>
      <c r="AD193" s="1091"/>
      <c r="AE193" s="1091"/>
      <c r="AF193" s="1091"/>
      <c r="AG193" s="1091"/>
      <c r="AH193" s="1091"/>
      <c r="AI193" s="1091"/>
      <c r="AJ193" s="1091"/>
      <c r="AK193" s="1091"/>
      <c r="AL193" s="1091"/>
      <c r="AM193" s="1091"/>
      <c r="AN193" s="1091"/>
      <c r="AO193" s="1091"/>
      <c r="AP193" s="1091"/>
      <c r="AQ193" s="1091"/>
      <c r="AR193" s="1091"/>
      <c r="AS193" s="1091"/>
      <c r="AT193" s="1091"/>
      <c r="AU193" s="1091"/>
      <c r="AV193" s="1091"/>
      <c r="AW193" s="1091"/>
      <c r="AX193" s="1091"/>
      <c r="AY193" s="1091"/>
      <c r="AZ193" s="1091"/>
      <c r="BA193" s="1091"/>
      <c r="BB193" s="1091"/>
      <c r="BC193" s="1091"/>
      <c r="BD193" s="1091"/>
      <c r="BE193" s="1091"/>
      <c r="BF193" s="1091"/>
    </row>
    <row r="194" spans="1:58" ht="26.25" customHeight="1">
      <c r="A194" s="936"/>
      <c r="B194" s="906" t="s">
        <v>623</v>
      </c>
      <c r="C194" s="906"/>
      <c r="D194" s="906"/>
      <c r="E194" s="906"/>
      <c r="F194" s="1730" t="str">
        <f>IF(項目一覧!$C$72=0,"",IF(項目一覧!$C$74=0,項目一覧!$C$72&amp;項目一覧!$C$73,項目一覧!$C$72&amp;項目一覧!$C$73&amp;項目一覧!$C$74))</f>
        <v/>
      </c>
      <c r="G194" s="1730"/>
      <c r="H194" s="1730"/>
      <c r="I194" s="1730"/>
      <c r="J194" s="1730"/>
      <c r="K194" s="1730"/>
      <c r="L194" s="1730"/>
      <c r="M194" s="1730"/>
      <c r="N194" s="1730"/>
      <c r="O194" s="1730"/>
      <c r="P194" s="1730"/>
      <c r="Q194" s="1730"/>
      <c r="R194" s="1730"/>
      <c r="S194" s="1730"/>
      <c r="T194" s="1730"/>
      <c r="U194" s="1730"/>
      <c r="V194" s="1730"/>
      <c r="W194" s="1730"/>
      <c r="X194" s="1730"/>
      <c r="Y194" s="1730"/>
      <c r="Z194" s="1730"/>
      <c r="AA194" s="1730"/>
      <c r="AB194" s="1730"/>
      <c r="AC194" s="1091"/>
      <c r="AD194" s="1091"/>
      <c r="AE194" s="1091"/>
      <c r="AF194" s="1091"/>
      <c r="AG194" s="1091"/>
      <c r="AH194" s="1091"/>
      <c r="AI194" s="1091"/>
      <c r="AJ194" s="1091"/>
      <c r="AK194" s="1091"/>
      <c r="AL194" s="1091"/>
      <c r="AM194" s="1091"/>
      <c r="AN194" s="1091"/>
      <c r="AO194" s="1091"/>
      <c r="AP194" s="1091"/>
      <c r="AQ194" s="1091"/>
      <c r="AR194" s="1091"/>
      <c r="AS194" s="1091"/>
      <c r="AT194" s="1091"/>
      <c r="AU194" s="1091"/>
      <c r="AV194" s="1091"/>
      <c r="AW194" s="1091"/>
      <c r="AX194" s="1091"/>
      <c r="AY194" s="1091"/>
      <c r="AZ194" s="1091"/>
      <c r="BA194" s="1091"/>
      <c r="BB194" s="1091"/>
      <c r="BC194" s="1091"/>
      <c r="BD194" s="1091"/>
      <c r="BE194" s="1091"/>
      <c r="BF194" s="1091"/>
    </row>
    <row r="195" spans="1:58" ht="18" customHeight="1">
      <c r="A195" s="959" t="s">
        <v>102</v>
      </c>
      <c r="B195" s="937" t="s">
        <v>622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06"/>
      <c r="AC195" s="1091"/>
      <c r="AD195" s="1091"/>
      <c r="AE195" s="1091"/>
      <c r="AF195" s="1091"/>
      <c r="AG195" s="1091"/>
      <c r="AH195" s="1091"/>
      <c r="AI195" s="1091"/>
      <c r="AJ195" s="1091"/>
      <c r="AK195" s="1091"/>
      <c r="AL195" s="1091"/>
      <c r="AM195" s="1091"/>
      <c r="AN195" s="1091"/>
      <c r="AO195" s="1091"/>
      <c r="AP195" s="1091"/>
      <c r="AQ195" s="1091"/>
      <c r="AR195" s="1091"/>
      <c r="AS195" s="1091"/>
      <c r="AT195" s="1091"/>
      <c r="AU195" s="1091"/>
      <c r="AV195" s="1091"/>
      <c r="AW195" s="1091"/>
      <c r="AX195" s="1091"/>
      <c r="AY195" s="1091"/>
      <c r="AZ195" s="1091"/>
      <c r="BA195" s="1091"/>
      <c r="BB195" s="1091"/>
      <c r="BC195" s="1091"/>
      <c r="BD195" s="1091"/>
      <c r="BE195" s="1091"/>
      <c r="BF195" s="1091"/>
    </row>
    <row r="196" spans="1:58" ht="18" customHeight="1">
      <c r="A196" s="936"/>
      <c r="B196" s="906" t="s">
        <v>621</v>
      </c>
      <c r="C196" s="906"/>
      <c r="D196" s="906"/>
      <c r="E196" s="906"/>
      <c r="F196" s="906"/>
      <c r="G196" s="906"/>
      <c r="H196" s="906"/>
      <c r="I196" s="906"/>
      <c r="J196" s="906"/>
      <c r="K196" s="906"/>
      <c r="L196" s="906"/>
      <c r="M196" s="906"/>
      <c r="N196" s="906"/>
      <c r="O196" s="906"/>
      <c r="P196" s="906"/>
      <c r="Q196" s="906"/>
      <c r="R196" s="906" t="s">
        <v>114</v>
      </c>
      <c r="S196" s="1662">
        <f>$AK$196</f>
        <v>0</v>
      </c>
      <c r="T196" s="1662"/>
      <c r="U196" s="1662"/>
      <c r="V196" s="906" t="s">
        <v>113</v>
      </c>
      <c r="W196" s="975"/>
      <c r="X196" s="975"/>
      <c r="Y196" s="975"/>
      <c r="AA196" s="906"/>
      <c r="AB196" s="906"/>
      <c r="AC196" s="1076"/>
      <c r="AD196" s="1091"/>
      <c r="AE196" s="906" t="s">
        <v>620</v>
      </c>
      <c r="AF196" s="1091"/>
      <c r="AG196" s="1091"/>
      <c r="AH196" s="1091"/>
      <c r="AI196" s="1091"/>
      <c r="AJ196" s="1091"/>
      <c r="AK196" s="1954"/>
      <c r="AL196" s="1955"/>
      <c r="AM196" s="1955"/>
      <c r="AN196" s="1955"/>
      <c r="AO196" s="1955"/>
      <c r="AP196" s="1955"/>
      <c r="AQ196" s="1956"/>
      <c r="AR196" s="1091"/>
      <c r="AS196" s="1091"/>
      <c r="AT196" s="1091"/>
      <c r="AU196" s="1091"/>
      <c r="AV196" s="1091"/>
      <c r="AW196" s="1091"/>
      <c r="AX196" s="1091"/>
      <c r="AY196" s="1091"/>
      <c r="AZ196" s="1091"/>
      <c r="BA196" s="1091"/>
      <c r="BB196" s="1091"/>
      <c r="BC196" s="1091"/>
      <c r="BD196" s="1091"/>
      <c r="BE196" s="1091"/>
      <c r="BF196" s="1091"/>
    </row>
    <row r="197" spans="1:58" ht="18" customHeight="1">
      <c r="A197" s="936"/>
      <c r="B197" s="906" t="s">
        <v>619</v>
      </c>
      <c r="C197" s="906"/>
      <c r="D197" s="906"/>
      <c r="E197" s="906"/>
      <c r="F197" s="906"/>
      <c r="G197" s="975" t="str">
        <f>IF(項目一覧!$D$116=TRUE,"■","□")</f>
        <v>□</v>
      </c>
      <c r="H197" s="906" t="s">
        <v>128</v>
      </c>
      <c r="I197" s="906"/>
      <c r="J197" s="975"/>
      <c r="K197" s="975" t="str">
        <f>IF(項目一覧!$E$116=TRUE,"■","□")</f>
        <v>□</v>
      </c>
      <c r="L197" s="906" t="s">
        <v>127</v>
      </c>
      <c r="M197" s="906"/>
      <c r="N197" s="906"/>
      <c r="O197" s="975" t="str">
        <f>IF(項目一覧!$F$116=TRUE,"■","□")</f>
        <v>□</v>
      </c>
      <c r="P197" s="906" t="s">
        <v>126</v>
      </c>
      <c r="Q197" s="906"/>
      <c r="R197" s="906"/>
      <c r="S197" s="975" t="str">
        <f>IF(項目一覧!$G$116=TRUE,"■","□")</f>
        <v>□</v>
      </c>
      <c r="T197" s="906" t="s">
        <v>125</v>
      </c>
      <c r="U197" s="906"/>
      <c r="V197" s="1091"/>
      <c r="W197" s="906"/>
      <c r="X197" s="906"/>
      <c r="Y197" s="906"/>
      <c r="Z197" s="906"/>
      <c r="AA197" s="906"/>
      <c r="AB197" s="906"/>
      <c r="AD197" s="1091"/>
      <c r="AE197" s="906"/>
      <c r="AF197" s="1091"/>
      <c r="AG197" s="1091"/>
      <c r="AH197" s="1091"/>
      <c r="AI197" s="1091"/>
      <c r="AJ197" s="1091"/>
      <c r="AK197" s="1091"/>
      <c r="AL197" s="1091"/>
      <c r="AM197" s="1091"/>
      <c r="AN197" s="1091"/>
      <c r="AO197" s="1091"/>
      <c r="AP197" s="1091"/>
      <c r="AQ197" s="1091"/>
      <c r="AR197" s="1091"/>
      <c r="AS197" s="1091"/>
      <c r="AT197" s="1091"/>
      <c r="AU197" s="1091"/>
      <c r="AV197" s="1091"/>
      <c r="AW197" s="1091"/>
      <c r="AX197" s="1091"/>
      <c r="AY197" s="1091"/>
      <c r="AZ197" s="1091"/>
      <c r="BA197" s="1091"/>
      <c r="BB197" s="1091"/>
      <c r="BC197" s="1091"/>
      <c r="BD197" s="1091"/>
      <c r="BE197" s="1091"/>
      <c r="BF197" s="1091"/>
    </row>
    <row r="198" spans="1:58" ht="18" customHeight="1">
      <c r="A198" s="906"/>
      <c r="B198" s="906"/>
      <c r="C198" s="906"/>
      <c r="D198" s="906"/>
      <c r="E198" s="906"/>
      <c r="F198" s="906"/>
      <c r="G198" s="975" t="str">
        <f>IF(項目一覧!$I$116=TRUE,"■","□")</f>
        <v>□</v>
      </c>
      <c r="H198" s="906" t="s">
        <v>123</v>
      </c>
      <c r="I198" s="906"/>
      <c r="J198" s="906"/>
      <c r="K198" s="906"/>
      <c r="L198" s="906"/>
      <c r="M198" s="975" t="str">
        <f>IF(項目一覧!$J$116=TRUE,"■","□")</f>
        <v>□</v>
      </c>
      <c r="N198" s="906" t="s">
        <v>122</v>
      </c>
      <c r="O198" s="906"/>
      <c r="P198" s="906"/>
      <c r="Q198" s="906"/>
      <c r="R198" s="906"/>
      <c r="S198" s="906"/>
      <c r="T198" s="975" t="s">
        <v>618</v>
      </c>
      <c r="U198" s="906" t="s">
        <v>617</v>
      </c>
      <c r="V198" s="906"/>
      <c r="W198" s="906"/>
      <c r="X198" s="906"/>
      <c r="Y198" s="906"/>
      <c r="Z198" s="906"/>
      <c r="AA198" s="906"/>
      <c r="AB198" s="906"/>
      <c r="AC198" s="1091"/>
      <c r="AD198" s="1091"/>
      <c r="AE198" s="906"/>
      <c r="AF198" s="1091"/>
      <c r="AG198" s="1091"/>
      <c r="AH198" s="1091"/>
      <c r="AI198" s="1091"/>
      <c r="AJ198" s="1091"/>
      <c r="AK198" s="1091"/>
      <c r="AL198" s="1091"/>
      <c r="AM198" s="1091"/>
      <c r="AN198" s="1091"/>
      <c r="AO198" s="1091"/>
      <c r="AP198" s="1091"/>
      <c r="AQ198" s="1091"/>
      <c r="AR198" s="1091"/>
      <c r="AS198" s="1091"/>
      <c r="AT198" s="1091"/>
      <c r="AU198" s="1091"/>
      <c r="AV198" s="1091"/>
      <c r="AW198" s="1091"/>
      <c r="AX198" s="1091"/>
      <c r="AY198" s="1091"/>
      <c r="AZ198" s="1091"/>
      <c r="BA198" s="1091"/>
      <c r="BB198" s="1091"/>
      <c r="BC198" s="1091"/>
      <c r="BD198" s="1091"/>
      <c r="BE198" s="1091"/>
      <c r="BF198" s="1091"/>
    </row>
    <row r="199" spans="1:58" ht="18" customHeight="1">
      <c r="A199" s="906"/>
      <c r="B199" s="906" t="s">
        <v>616</v>
      </c>
      <c r="C199" s="906"/>
      <c r="D199" s="906"/>
      <c r="E199" s="906"/>
      <c r="F199" s="906"/>
      <c r="G199" s="975"/>
      <c r="H199" s="906"/>
      <c r="I199" s="906"/>
      <c r="J199" s="906"/>
      <c r="K199" s="906"/>
      <c r="L199" s="906"/>
      <c r="M199" s="975"/>
      <c r="N199" s="906"/>
      <c r="O199" s="906"/>
      <c r="P199" s="906"/>
      <c r="Q199" s="906"/>
      <c r="R199" s="906"/>
      <c r="S199" s="1986">
        <f>$AK$199</f>
        <v>0</v>
      </c>
      <c r="T199" s="1986"/>
      <c r="U199" s="1986"/>
      <c r="V199" s="1986"/>
      <c r="W199" s="1986"/>
      <c r="X199" s="1986"/>
      <c r="Y199" s="1986"/>
      <c r="Z199" s="1986"/>
      <c r="AA199" s="1986"/>
      <c r="AB199" s="935"/>
      <c r="AC199" s="1091"/>
      <c r="AD199" s="1091"/>
      <c r="AE199" s="906" t="s">
        <v>615</v>
      </c>
      <c r="AF199" s="1091"/>
      <c r="AG199" s="1091"/>
      <c r="AH199" s="1091"/>
      <c r="AI199" s="1091"/>
      <c r="AJ199" s="1091"/>
      <c r="AK199" s="1954"/>
      <c r="AL199" s="1955"/>
      <c r="AM199" s="1955"/>
      <c r="AN199" s="1955"/>
      <c r="AO199" s="1955"/>
      <c r="AP199" s="1955"/>
      <c r="AQ199" s="1955"/>
      <c r="AR199" s="1955"/>
      <c r="AS199" s="1956"/>
      <c r="AT199" s="1091"/>
      <c r="AU199" s="1091"/>
      <c r="AV199" s="1091"/>
      <c r="AW199" s="1091"/>
      <c r="AX199" s="1091"/>
      <c r="AY199" s="1091"/>
      <c r="AZ199" s="1091"/>
      <c r="BA199" s="1091"/>
      <c r="BB199" s="1091"/>
      <c r="BC199" s="1091"/>
      <c r="BD199" s="1091"/>
      <c r="BE199" s="1091"/>
      <c r="BF199" s="1091"/>
    </row>
    <row r="200" spans="1:58" ht="21" customHeight="1">
      <c r="A200" s="972" t="s">
        <v>102</v>
      </c>
      <c r="B200" s="973" t="s">
        <v>614</v>
      </c>
      <c r="C200" s="973"/>
      <c r="D200" s="973"/>
      <c r="E200" s="973"/>
      <c r="F200" s="973"/>
      <c r="G200" s="973"/>
      <c r="H200" s="973"/>
      <c r="I200" s="973"/>
      <c r="J200" s="973"/>
      <c r="K200" s="973"/>
      <c r="L200" s="973"/>
      <c r="M200" s="973" t="s">
        <v>114</v>
      </c>
      <c r="N200" s="1678">
        <f>$AK$200</f>
        <v>0</v>
      </c>
      <c r="O200" s="1678"/>
      <c r="P200" s="1678"/>
      <c r="Q200" s="1678"/>
      <c r="R200" s="1678"/>
      <c r="S200" s="1678"/>
      <c r="T200" s="1678"/>
      <c r="U200" s="1678"/>
      <c r="V200" s="973" t="s">
        <v>113</v>
      </c>
      <c r="W200" s="973"/>
      <c r="X200" s="973"/>
      <c r="Y200" s="973"/>
      <c r="Z200" s="973"/>
      <c r="AA200" s="973"/>
      <c r="AB200" s="935"/>
      <c r="AC200" s="1091"/>
      <c r="AD200" s="1091"/>
      <c r="AE200" s="906" t="s">
        <v>613</v>
      </c>
      <c r="AF200" s="1091"/>
      <c r="AG200" s="1091"/>
      <c r="AH200" s="1091"/>
      <c r="AI200" s="1091"/>
      <c r="AJ200" s="1091"/>
      <c r="AK200" s="1954"/>
      <c r="AL200" s="1955"/>
      <c r="AM200" s="1955"/>
      <c r="AN200" s="1955"/>
      <c r="AO200" s="1955"/>
      <c r="AP200" s="1955"/>
      <c r="AQ200" s="1955"/>
      <c r="AR200" s="1956"/>
      <c r="AS200" s="1091"/>
      <c r="AT200" s="1091"/>
      <c r="AU200" s="1091"/>
      <c r="AV200" s="1091"/>
      <c r="AW200" s="1091"/>
      <c r="AX200" s="1091"/>
      <c r="AY200" s="1091"/>
      <c r="AZ200" s="1091"/>
      <c r="BA200" s="1091"/>
      <c r="BB200" s="1091"/>
      <c r="BC200" s="1091"/>
      <c r="BD200" s="1091"/>
      <c r="BE200" s="1091"/>
      <c r="BF200" s="1091"/>
    </row>
    <row r="201" spans="1:58" ht="21" customHeight="1">
      <c r="A201" s="972" t="s">
        <v>102</v>
      </c>
      <c r="B201" s="973" t="s">
        <v>612</v>
      </c>
      <c r="C201" s="973"/>
      <c r="D201" s="973"/>
      <c r="E201" s="973"/>
      <c r="F201" s="973"/>
      <c r="G201" s="973"/>
      <c r="H201" s="973"/>
      <c r="I201" s="973"/>
      <c r="J201" s="973" t="str">
        <f>IF(AK201="","",IF(DATE(2019,5,1)&gt;AK201,"平成","令和"))</f>
        <v/>
      </c>
      <c r="K201" s="973"/>
      <c r="L201" s="973" t="str">
        <f>IF(OR(AK201=0,AK201=""),"",IF(DATE(2019,5,1)&gt;AK201,YEAR(AK201)-1988,IF(YEAR(AK201)-2018=1,"元",YEAR(AK201)-2018)))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C201" s="906"/>
      <c r="AD201" s="906"/>
      <c r="AE201" s="906" t="s">
        <v>611</v>
      </c>
      <c r="AF201" s="906"/>
      <c r="AJ201" s="906"/>
      <c r="AK201" s="1948"/>
      <c r="AL201" s="1949"/>
      <c r="AM201" s="1949"/>
      <c r="AN201" s="1949"/>
      <c r="AO201" s="1950"/>
      <c r="AP201" s="1091"/>
      <c r="AQ201" s="1091"/>
      <c r="AR201" s="1091"/>
      <c r="AS201" s="1091"/>
      <c r="AT201" s="1091"/>
      <c r="AU201" s="1091"/>
      <c r="AV201" s="1091"/>
      <c r="AW201" s="1091"/>
      <c r="AX201" s="1091"/>
      <c r="AY201" s="1091"/>
      <c r="AZ201" s="1091"/>
      <c r="BA201" s="1091"/>
      <c r="BB201" s="1091"/>
      <c r="BC201" s="1091"/>
      <c r="BD201" s="1091"/>
      <c r="BE201" s="1091"/>
      <c r="BF201" s="1091"/>
    </row>
    <row r="202" spans="1:58" ht="21" customHeight="1">
      <c r="A202" s="972" t="s">
        <v>102</v>
      </c>
      <c r="B202" s="973" t="s">
        <v>610</v>
      </c>
      <c r="C202" s="973"/>
      <c r="D202" s="973"/>
      <c r="E202" s="973"/>
      <c r="F202" s="973"/>
      <c r="G202" s="973"/>
      <c r="H202" s="973"/>
      <c r="I202" s="973"/>
      <c r="J202" s="1985">
        <f>$AK$202</f>
        <v>0</v>
      </c>
      <c r="K202" s="1985"/>
      <c r="L202" s="1985"/>
      <c r="M202" s="1985"/>
      <c r="N202" s="1985"/>
      <c r="O202" s="1985"/>
      <c r="P202" s="1985"/>
      <c r="Q202" s="1985"/>
      <c r="R202" s="1985"/>
      <c r="S202" s="1985"/>
      <c r="T202" s="1985"/>
      <c r="U202" s="1985"/>
      <c r="V202" s="1985"/>
      <c r="W202" s="1985"/>
      <c r="X202" s="1985"/>
      <c r="Y202" s="1985"/>
      <c r="Z202" s="1985"/>
      <c r="AA202" s="1985"/>
      <c r="AB202" s="935"/>
      <c r="AC202" s="1091"/>
      <c r="AD202" s="1091"/>
      <c r="AE202" s="906" t="s">
        <v>609</v>
      </c>
      <c r="AF202" s="1091"/>
      <c r="AG202" s="1091"/>
      <c r="AH202" s="1091"/>
      <c r="AI202" s="1091"/>
      <c r="AJ202" s="1091"/>
      <c r="AK202" s="1954"/>
      <c r="AL202" s="1955"/>
      <c r="AM202" s="1955"/>
      <c r="AN202" s="1955"/>
      <c r="AO202" s="1955"/>
      <c r="AP202" s="1955"/>
      <c r="AQ202" s="1955"/>
      <c r="AR202" s="1955"/>
      <c r="AS202" s="1955"/>
      <c r="AT202" s="1955"/>
      <c r="AU202" s="1955"/>
      <c r="AV202" s="1955"/>
      <c r="AW202" s="1955"/>
      <c r="AX202" s="1955"/>
      <c r="AY202" s="1955"/>
      <c r="AZ202" s="1955"/>
      <c r="BA202" s="1955"/>
      <c r="BB202" s="1956"/>
      <c r="BC202" s="1091"/>
      <c r="BD202" s="1091"/>
      <c r="BE202" s="1091"/>
      <c r="BF202" s="1091"/>
    </row>
    <row r="203" spans="1:58" ht="21" customHeight="1">
      <c r="A203" s="972" t="s">
        <v>102</v>
      </c>
      <c r="B203" s="973" t="s">
        <v>608</v>
      </c>
      <c r="C203" s="973"/>
      <c r="D203" s="973"/>
      <c r="E203" s="973"/>
      <c r="F203" s="973"/>
      <c r="G203" s="973"/>
      <c r="H203" s="973"/>
      <c r="I203" s="973"/>
      <c r="J203" s="973" t="str">
        <f>IF(AK203="","",IF(DATE(2019,5,1)&gt;AK203,"平成","令和"))</f>
        <v/>
      </c>
      <c r="K203" s="973"/>
      <c r="L203" s="973" t="str">
        <f>IF(OR(AK203=0,AK203=""),"",IF(DATE(2019,5,1)&gt;AK203,YEAR(AK203)-1988,IF(YEAR(AK203)-2018=1,"元",YEAR(AK203)-2018)))</f>
        <v/>
      </c>
      <c r="M203" s="973" t="s">
        <v>603</v>
      </c>
      <c r="N203" s="973"/>
      <c r="O203" s="973" t="str">
        <f>IF(AK203=0,"",MONTH(AK203))</f>
        <v/>
      </c>
      <c r="P203" s="973" t="s">
        <v>602</v>
      </c>
      <c r="Q203" s="973"/>
      <c r="R203" s="973" t="str">
        <f>IF(AK203=0,"",DAY(AK203))</f>
        <v/>
      </c>
      <c r="S203" s="973" t="s">
        <v>601</v>
      </c>
      <c r="T203" s="973"/>
      <c r="U203" s="973"/>
      <c r="V203" s="973"/>
      <c r="W203" s="973"/>
      <c r="X203" s="973"/>
      <c r="Y203" s="973"/>
      <c r="Z203" s="973"/>
      <c r="AA203" s="973"/>
      <c r="AB203" s="935"/>
      <c r="AC203" s="1091"/>
      <c r="AD203" s="906"/>
      <c r="AE203" s="906" t="s">
        <v>607</v>
      </c>
      <c r="AF203" s="906"/>
      <c r="AJ203" s="906"/>
      <c r="AK203" s="1948"/>
      <c r="AL203" s="1949"/>
      <c r="AM203" s="1949"/>
      <c r="AN203" s="1949"/>
      <c r="AO203" s="1950"/>
      <c r="AP203" s="1091"/>
      <c r="AQ203" s="1091"/>
      <c r="AR203" s="1091"/>
      <c r="AS203" s="1091"/>
      <c r="AT203" s="1091"/>
      <c r="AU203" s="1091"/>
      <c r="AV203" s="1091"/>
      <c r="AW203" s="1091"/>
      <c r="AX203" s="1091"/>
      <c r="AY203" s="1091"/>
      <c r="AZ203" s="1091"/>
      <c r="BA203" s="1091"/>
      <c r="BB203" s="1091"/>
      <c r="BC203" s="1091"/>
      <c r="BD203" s="1091"/>
      <c r="BE203" s="1091"/>
      <c r="BF203" s="1091"/>
    </row>
    <row r="204" spans="1:58" ht="21" customHeight="1">
      <c r="A204" s="972" t="s">
        <v>102</v>
      </c>
      <c r="B204" s="973" t="s">
        <v>3020</v>
      </c>
      <c r="C204" s="973"/>
      <c r="D204" s="973"/>
      <c r="E204" s="973"/>
      <c r="F204" s="973"/>
      <c r="G204" s="973"/>
      <c r="H204" s="973"/>
      <c r="I204" s="973"/>
      <c r="J204" s="973" t="str">
        <f>IF(AK204="","",IF(DATE(2019,5,1)&gt;AK204,"平成","令和"))</f>
        <v/>
      </c>
      <c r="K204" s="973"/>
      <c r="L204" s="973" t="str">
        <f>IF(OR(AK204=0,AK204=""),"",IF(DATE(2019,5,1)&gt;AK204,YEAR(AK204)-1988,IF(YEAR(AK204)-2018=1,"元",YEAR(AK204)-2018)))</f>
        <v/>
      </c>
      <c r="M204" s="973" t="s">
        <v>603</v>
      </c>
      <c r="N204" s="973"/>
      <c r="O204" s="973" t="str">
        <f>IF(AK204=0,"",MONTH(AK204))</f>
        <v/>
      </c>
      <c r="P204" s="973" t="s">
        <v>602</v>
      </c>
      <c r="Q204" s="973"/>
      <c r="R204" s="973" t="str">
        <f>IF(AK204=0,"",DAY(AK204))</f>
        <v/>
      </c>
      <c r="S204" s="973" t="s">
        <v>601</v>
      </c>
      <c r="T204" s="973"/>
      <c r="U204" s="973"/>
      <c r="V204" s="973"/>
      <c r="W204" s="973"/>
      <c r="X204" s="973"/>
      <c r="Y204" s="973"/>
      <c r="Z204" s="973"/>
      <c r="AA204" s="973"/>
      <c r="AB204" s="935"/>
      <c r="AC204" s="1091"/>
      <c r="AD204" s="1091"/>
      <c r="AE204" s="906" t="s">
        <v>605</v>
      </c>
      <c r="AF204" s="906"/>
      <c r="AJ204" s="906"/>
      <c r="AK204" s="1948"/>
      <c r="AL204" s="1949"/>
      <c r="AM204" s="1949"/>
      <c r="AN204" s="1949"/>
      <c r="AO204" s="1950"/>
    </row>
    <row r="205" spans="1:58" ht="21" customHeight="1">
      <c r="A205" s="936" t="s">
        <v>102</v>
      </c>
      <c r="B205" s="906" t="s">
        <v>671</v>
      </c>
      <c r="C205" s="906"/>
      <c r="D205" s="906"/>
      <c r="E205" s="906"/>
      <c r="F205" s="906"/>
      <c r="G205" s="906"/>
      <c r="H205" s="906"/>
      <c r="I205" s="906"/>
      <c r="J205" s="973"/>
      <c r="K205" s="973"/>
      <c r="L205" s="2104" t="str">
        <f>IF($AK$205="","",$AK$205)</f>
        <v/>
      </c>
      <c r="M205" s="1673"/>
      <c r="N205" s="1673"/>
      <c r="O205" s="1673"/>
      <c r="P205" s="1673"/>
      <c r="Q205" s="1673"/>
      <c r="R205" s="1673"/>
      <c r="S205" s="973" t="s">
        <v>69</v>
      </c>
      <c r="T205" s="973"/>
      <c r="U205" s="973"/>
      <c r="V205" s="973"/>
      <c r="W205" s="973"/>
      <c r="X205" s="973"/>
      <c r="Y205" s="973"/>
      <c r="Z205" s="973"/>
      <c r="AA205" s="973"/>
      <c r="AB205" s="974"/>
      <c r="AE205" s="906" t="s">
        <v>670</v>
      </c>
      <c r="AF205" s="1091"/>
      <c r="AG205" s="1091"/>
      <c r="AH205" s="1091"/>
      <c r="AI205" s="1091"/>
      <c r="AJ205" s="1091"/>
      <c r="AK205" s="1979"/>
      <c r="AL205" s="1980"/>
      <c r="AM205" s="1980"/>
      <c r="AN205" s="1980"/>
      <c r="AO205" s="1980"/>
      <c r="AP205" s="1980"/>
      <c r="AQ205" s="1981"/>
      <c r="AR205" s="1091"/>
      <c r="AS205" s="1091"/>
      <c r="AT205" s="1091"/>
      <c r="AU205" s="1091"/>
      <c r="AV205" s="1091"/>
      <c r="AW205" s="1091"/>
      <c r="AX205" s="1091"/>
      <c r="AY205" s="1091"/>
      <c r="AZ205" s="1091"/>
      <c r="BA205" s="1091"/>
      <c r="BB205" s="1091"/>
      <c r="BC205" s="1091"/>
      <c r="BD205" s="1091"/>
      <c r="BE205" s="1091"/>
      <c r="BF205" s="1091"/>
    </row>
    <row r="206" spans="1:58" ht="18" customHeight="1">
      <c r="A206" s="959" t="s">
        <v>102</v>
      </c>
      <c r="B206" s="937" t="s">
        <v>669</v>
      </c>
      <c r="C206" s="937"/>
      <c r="D206" s="937"/>
      <c r="E206" s="937"/>
      <c r="F206" s="937"/>
      <c r="G206" s="937"/>
      <c r="H206" s="937"/>
      <c r="I206" s="937"/>
      <c r="J206" s="975" t="s">
        <v>71</v>
      </c>
      <c r="K206" s="1662">
        <f>INDEX(値一覧項目!$R$2:$R$7,AU206)</f>
        <v>0</v>
      </c>
      <c r="L206" s="1662"/>
      <c r="M206" s="1662"/>
      <c r="N206" s="1662"/>
      <c r="O206" s="1662"/>
      <c r="P206" s="1662"/>
      <c r="Q206" s="1662"/>
      <c r="R206" s="960" t="s">
        <v>666</v>
      </c>
      <c r="S206" s="960" t="s">
        <v>71</v>
      </c>
      <c r="T206" s="1662">
        <f>INDEX(値一覧項目!$R$2:$R$7,AU212)</f>
        <v>0</v>
      </c>
      <c r="U206" s="1662"/>
      <c r="V206" s="1662"/>
      <c r="W206" s="1662"/>
      <c r="X206" s="1662"/>
      <c r="Y206" s="1662"/>
      <c r="Z206" s="1662"/>
      <c r="AA206" s="960" t="s">
        <v>666</v>
      </c>
      <c r="AE206" s="906" t="s">
        <v>668</v>
      </c>
      <c r="AF206" s="1091"/>
      <c r="AG206" s="1091"/>
      <c r="AH206" s="1091"/>
      <c r="AI206" s="1091"/>
      <c r="AJ206" s="1091"/>
      <c r="AK206" s="2088"/>
      <c r="AL206" s="2088"/>
      <c r="AM206" s="2088"/>
      <c r="AN206" s="2088"/>
      <c r="AO206" s="2088"/>
      <c r="AP206" s="1091"/>
      <c r="AQ206" s="1091"/>
      <c r="AR206" s="1091"/>
      <c r="AS206" s="1091"/>
      <c r="AT206" s="1091"/>
      <c r="AU206" s="1091">
        <v>1</v>
      </c>
      <c r="AV206" s="1091"/>
      <c r="AW206" s="1091"/>
      <c r="AX206" s="1091"/>
      <c r="AY206" s="1091"/>
      <c r="AZ206" s="1091"/>
      <c r="BA206" s="1091"/>
      <c r="BB206" s="1091"/>
      <c r="BC206" s="1091"/>
      <c r="BD206" s="1091"/>
      <c r="BE206" s="1091"/>
      <c r="BF206" s="1091"/>
    </row>
    <row r="207" spans="1:58" ht="18" customHeight="1">
      <c r="A207" s="936"/>
      <c r="B207" s="906" t="s">
        <v>596</v>
      </c>
      <c r="C207" s="906"/>
      <c r="D207" s="906"/>
      <c r="E207" s="906"/>
      <c r="F207" s="906"/>
      <c r="G207" s="906"/>
      <c r="H207" s="906"/>
      <c r="I207" s="906"/>
      <c r="J207" s="975" t="s">
        <v>71</v>
      </c>
      <c r="K207" s="1756">
        <f>INDEX(値一覧項目!$O$2:$O$16,AU207)</f>
        <v>0</v>
      </c>
      <c r="L207" s="1756"/>
      <c r="M207" s="1756"/>
      <c r="N207" s="1756"/>
      <c r="O207" s="1756"/>
      <c r="P207" s="1756"/>
      <c r="Q207" s="1756"/>
      <c r="R207" s="960" t="s">
        <v>666</v>
      </c>
      <c r="S207" s="960" t="s">
        <v>71</v>
      </c>
      <c r="T207" s="1756">
        <f>INDEX(値一覧項目!$O$2:$O$16,AU213)</f>
        <v>0</v>
      </c>
      <c r="U207" s="1756"/>
      <c r="V207" s="1756"/>
      <c r="W207" s="1756"/>
      <c r="X207" s="1756"/>
      <c r="Y207" s="1756"/>
      <c r="Z207" s="1756"/>
      <c r="AA207" s="938" t="s">
        <v>666</v>
      </c>
      <c r="AE207" s="906" t="s">
        <v>587</v>
      </c>
      <c r="AF207" s="1091"/>
      <c r="AG207" s="1091"/>
      <c r="AH207" s="1091"/>
      <c r="AI207" s="1091"/>
      <c r="AJ207" s="1091"/>
      <c r="AK207" s="1091"/>
      <c r="AL207" s="1091"/>
      <c r="AM207" s="1091"/>
      <c r="AN207" s="1091"/>
      <c r="AO207" s="1091"/>
      <c r="AP207" s="1091"/>
      <c r="AQ207" s="1091"/>
      <c r="AR207" s="1091"/>
      <c r="AS207" s="1091"/>
      <c r="AT207" s="1091"/>
      <c r="AU207" s="1094">
        <v>1</v>
      </c>
      <c r="AV207" s="1091"/>
      <c r="AW207" s="1091"/>
      <c r="AX207" s="1091"/>
      <c r="AY207" s="1091"/>
      <c r="AZ207" s="1091"/>
      <c r="BA207" s="1091"/>
      <c r="BB207" s="1091"/>
      <c r="BC207" s="1091"/>
      <c r="BD207" s="1091"/>
      <c r="BE207" s="1091"/>
      <c r="BF207" s="1091"/>
    </row>
    <row r="208" spans="1:58" ht="18" customHeight="1">
      <c r="A208" s="936"/>
      <c r="B208" s="906" t="s">
        <v>595</v>
      </c>
      <c r="C208" s="906"/>
      <c r="D208" s="906"/>
      <c r="E208" s="906"/>
      <c r="F208" s="906"/>
      <c r="G208" s="906"/>
      <c r="H208" s="906"/>
      <c r="I208" s="906"/>
      <c r="J208" s="975" t="s">
        <v>71</v>
      </c>
      <c r="K208" s="1662">
        <f>$AK$208</f>
        <v>0</v>
      </c>
      <c r="L208" s="1662"/>
      <c r="M208" s="1662"/>
      <c r="N208" s="1662"/>
      <c r="O208" s="1662"/>
      <c r="P208" s="1662"/>
      <c r="Q208" s="1662"/>
      <c r="R208" s="960" t="s">
        <v>666</v>
      </c>
      <c r="S208" s="960" t="s">
        <v>71</v>
      </c>
      <c r="T208" s="1662">
        <f>$AK$214</f>
        <v>0</v>
      </c>
      <c r="U208" s="1662"/>
      <c r="V208" s="1662"/>
      <c r="W208" s="1662"/>
      <c r="X208" s="1662"/>
      <c r="Y208" s="1662"/>
      <c r="Z208" s="1662"/>
      <c r="AA208" s="938" t="s">
        <v>666</v>
      </c>
      <c r="AE208" s="906" t="s">
        <v>594</v>
      </c>
      <c r="AF208" s="1091"/>
      <c r="AG208" s="1091"/>
      <c r="AH208" s="1091"/>
      <c r="AI208" s="1091"/>
      <c r="AJ208" s="1091"/>
      <c r="AK208" s="1954"/>
      <c r="AL208" s="1955"/>
      <c r="AM208" s="1955"/>
      <c r="AN208" s="1955"/>
      <c r="AO208" s="1955"/>
      <c r="AP208" s="1955"/>
      <c r="AQ208" s="1955"/>
      <c r="AR208" s="1955"/>
      <c r="AS208" s="1955"/>
      <c r="AT208" s="1955"/>
      <c r="AU208" s="1955"/>
      <c r="AV208" s="1955"/>
      <c r="AW208" s="1955"/>
      <c r="AX208" s="1955"/>
      <c r="AY208" s="1955"/>
      <c r="AZ208" s="1955"/>
      <c r="BA208" s="1955"/>
      <c r="BB208" s="1956"/>
      <c r="BC208" s="1091"/>
      <c r="BD208" s="1091"/>
      <c r="BE208" s="1091"/>
      <c r="BF208" s="1091"/>
    </row>
    <row r="209" spans="1:63" ht="18" customHeight="1">
      <c r="A209" s="936"/>
      <c r="B209" s="906" t="s">
        <v>667</v>
      </c>
      <c r="C209" s="906"/>
      <c r="D209" s="906"/>
      <c r="E209" s="906"/>
      <c r="F209" s="906"/>
      <c r="G209" s="906"/>
      <c r="H209" s="906"/>
      <c r="I209" s="906"/>
      <c r="J209" s="975" t="s">
        <v>71</v>
      </c>
      <c r="K209" s="1662">
        <f>$AK$209</f>
        <v>0</v>
      </c>
      <c r="L209" s="1662"/>
      <c r="M209" s="1662"/>
      <c r="N209" s="1662"/>
      <c r="O209" s="1662"/>
      <c r="P209" s="1662"/>
      <c r="Q209" s="1662"/>
      <c r="R209" s="960" t="s">
        <v>666</v>
      </c>
      <c r="S209" s="960" t="s">
        <v>71</v>
      </c>
      <c r="T209" s="1662">
        <f>$AK$215</f>
        <v>0</v>
      </c>
      <c r="U209" s="1662"/>
      <c r="V209" s="1662"/>
      <c r="W209" s="1662"/>
      <c r="X209" s="1662"/>
      <c r="Y209" s="1662"/>
      <c r="Z209" s="1662"/>
      <c r="AA209" s="938" t="s">
        <v>666</v>
      </c>
      <c r="AE209" s="906" t="s">
        <v>592</v>
      </c>
      <c r="AF209" s="1091"/>
      <c r="AG209" s="1091"/>
      <c r="AH209" s="1091"/>
      <c r="AI209" s="1091"/>
      <c r="AJ209" s="1091"/>
      <c r="AK209" s="1954"/>
      <c r="AL209" s="1955"/>
      <c r="AM209" s="1955"/>
      <c r="AN209" s="1955"/>
      <c r="AO209" s="1955"/>
      <c r="AP209" s="1955"/>
      <c r="AQ209" s="1955"/>
      <c r="AR209" s="1956"/>
      <c r="AS209" s="1091"/>
      <c r="AT209" s="1091"/>
      <c r="AU209" s="1091"/>
      <c r="AV209" s="1091"/>
      <c r="AW209" s="1091"/>
      <c r="AX209" s="1091"/>
      <c r="AY209" s="1091"/>
      <c r="AZ209" s="1091"/>
      <c r="BA209" s="1091"/>
      <c r="BB209" s="1091"/>
      <c r="BC209" s="1091"/>
      <c r="BD209" s="1091"/>
      <c r="BE209" s="1091"/>
      <c r="BF209" s="1091"/>
    </row>
    <row r="210" spans="1:63" ht="18" customHeight="1">
      <c r="A210" s="936"/>
      <c r="B210" s="906" t="s">
        <v>591</v>
      </c>
      <c r="C210" s="906"/>
      <c r="D210" s="906"/>
      <c r="E210" s="906"/>
      <c r="F210" s="906"/>
      <c r="G210" s="906"/>
      <c r="H210" s="906"/>
      <c r="I210" s="906"/>
      <c r="J210" s="975" t="s">
        <v>71</v>
      </c>
      <c r="K210" s="1984" t="str">
        <f>IF($AK$210="","",IF(DATE(2019,5,1)&gt;$AK$210,$AK$210,"令和"&amp;IF(YEAR($AK$210)-2018=1,"元",YEAR($AK$210)-2018)&amp;"年"&amp;MONTH($AK$210)&amp;"月"&amp;DAY($AK$210)&amp;"日"))</f>
        <v/>
      </c>
      <c r="L210" s="1984"/>
      <c r="M210" s="1984"/>
      <c r="N210" s="1984"/>
      <c r="O210" s="1984"/>
      <c r="P210" s="1984"/>
      <c r="Q210" s="1984"/>
      <c r="R210" s="960" t="s">
        <v>666</v>
      </c>
      <c r="S210" s="960" t="s">
        <v>71</v>
      </c>
      <c r="T210" s="1984" t="str">
        <f>IF($AK$216="","",IF(DATE(2019,5,1)&gt;$AK$216,$AK$216,"令和"&amp;IF(YEAR($AK$216)-2018=1,"元",YEAR($AK$216)-2018)&amp;"年"&amp;MONTH($AK$216)&amp;"月"&amp;DAY($AK$216)&amp;"日"))</f>
        <v/>
      </c>
      <c r="U210" s="1984"/>
      <c r="V210" s="1984"/>
      <c r="W210" s="1984"/>
      <c r="X210" s="1984"/>
      <c r="Y210" s="1984"/>
      <c r="Z210" s="1984"/>
      <c r="AA210" s="938" t="s">
        <v>666</v>
      </c>
      <c r="AB210" s="974"/>
      <c r="AE210" s="906" t="s">
        <v>590</v>
      </c>
      <c r="AF210" s="1091"/>
      <c r="AG210" s="1091"/>
      <c r="AH210" s="1091"/>
      <c r="AI210" s="1091"/>
      <c r="AJ210" s="1091"/>
      <c r="AK210" s="1948"/>
      <c r="AL210" s="1949"/>
      <c r="AM210" s="1949"/>
      <c r="AN210" s="1949"/>
      <c r="AO210" s="1950"/>
      <c r="AP210" s="1091"/>
      <c r="AQ210" s="1091"/>
      <c r="AR210" s="1091"/>
      <c r="AS210" s="1091"/>
      <c r="AT210" s="1091"/>
      <c r="AU210" s="1091"/>
      <c r="AV210" s="1091"/>
      <c r="AW210" s="1091"/>
      <c r="AX210" s="1091"/>
      <c r="AY210" s="1091"/>
      <c r="AZ210" s="1091"/>
      <c r="BA210" s="1091"/>
      <c r="BB210" s="1091"/>
      <c r="BC210" s="1091"/>
      <c r="BD210" s="1091"/>
      <c r="BE210" s="1091"/>
      <c r="BF210" s="1091"/>
    </row>
    <row r="211" spans="1:63" ht="18" customHeight="1">
      <c r="A211" s="959" t="s">
        <v>102</v>
      </c>
      <c r="B211" s="937" t="s">
        <v>665</v>
      </c>
      <c r="C211" s="937"/>
      <c r="D211" s="937"/>
      <c r="E211" s="937"/>
      <c r="F211" s="937"/>
      <c r="G211" s="937"/>
      <c r="H211" s="937"/>
      <c r="I211" s="937"/>
      <c r="J211" s="937"/>
      <c r="K211" s="978"/>
      <c r="L211" s="978"/>
      <c r="M211" s="978"/>
      <c r="N211" s="978"/>
      <c r="O211" s="978"/>
      <c r="P211" s="978"/>
      <c r="Q211" s="978"/>
      <c r="R211" s="978"/>
      <c r="S211" s="978"/>
      <c r="T211" s="978"/>
      <c r="U211" s="978"/>
      <c r="V211" s="978"/>
      <c r="W211" s="978"/>
      <c r="X211" s="978"/>
      <c r="Y211" s="978"/>
      <c r="Z211" s="978"/>
      <c r="AA211" s="978"/>
      <c r="AE211" s="906"/>
      <c r="AF211" s="1091"/>
      <c r="AG211" s="1091"/>
      <c r="AH211" s="1091"/>
      <c r="AI211" s="1091"/>
      <c r="AJ211" s="1091"/>
      <c r="AK211" s="1339"/>
      <c r="AL211" s="1339"/>
      <c r="AM211" s="1339"/>
      <c r="AN211" s="1339"/>
      <c r="AO211" s="1339"/>
      <c r="AP211" s="1091"/>
      <c r="AQ211" s="1091"/>
      <c r="AR211" s="1091"/>
      <c r="AS211" s="1091"/>
      <c r="AT211" s="1091"/>
      <c r="AU211" s="1091"/>
      <c r="AV211" s="1091"/>
      <c r="AW211" s="1091"/>
      <c r="AX211" s="1091"/>
      <c r="AY211" s="1091"/>
      <c r="AZ211" s="1091"/>
      <c r="BA211" s="1091"/>
      <c r="BB211" s="1091"/>
      <c r="BC211" s="1091"/>
      <c r="BD211" s="1091"/>
      <c r="BE211" s="1091"/>
      <c r="BF211" s="1091"/>
    </row>
    <row r="212" spans="1:63" ht="18" customHeight="1">
      <c r="A212" s="936"/>
      <c r="B212" s="906" t="s">
        <v>664</v>
      </c>
      <c r="C212" s="906"/>
      <c r="D212" s="906"/>
      <c r="E212" s="906"/>
      <c r="F212" s="906"/>
      <c r="G212" s="906"/>
      <c r="H212" s="906"/>
      <c r="I212" s="906"/>
      <c r="J212" s="906"/>
      <c r="K212" s="1714">
        <f>$AK$218</f>
        <v>0</v>
      </c>
      <c r="L212" s="1714"/>
      <c r="M212" s="1714"/>
      <c r="N212" s="1714"/>
      <c r="O212" s="1714"/>
      <c r="P212" s="1714"/>
      <c r="Q212" s="1714"/>
      <c r="R212" s="1714"/>
      <c r="S212" s="1714"/>
      <c r="T212" s="1714"/>
      <c r="U212" s="1714"/>
      <c r="V212" s="1714"/>
      <c r="W212" s="1714"/>
      <c r="X212" s="1714"/>
      <c r="Y212" s="1714"/>
      <c r="Z212" s="1714"/>
      <c r="AA212" s="1714"/>
      <c r="AE212" s="906" t="s">
        <v>663</v>
      </c>
      <c r="AF212" s="1091"/>
      <c r="AG212" s="1091"/>
      <c r="AH212" s="1091"/>
      <c r="AI212" s="1091"/>
      <c r="AJ212" s="1091"/>
      <c r="AK212" s="2088"/>
      <c r="AL212" s="2088"/>
      <c r="AM212" s="2088"/>
      <c r="AN212" s="2088"/>
      <c r="AO212" s="2088"/>
      <c r="AP212" s="1091"/>
      <c r="AQ212" s="1091"/>
      <c r="AR212" s="1091"/>
      <c r="AS212" s="1091"/>
      <c r="AT212" s="1091"/>
      <c r="AU212" s="1091">
        <v>1</v>
      </c>
      <c r="AV212" s="1091"/>
      <c r="AW212" s="1091"/>
      <c r="AX212" s="1091"/>
      <c r="AY212" s="1091"/>
      <c r="AZ212" s="1091"/>
      <c r="BA212" s="1091"/>
      <c r="BB212" s="1091"/>
      <c r="BC212" s="1091"/>
      <c r="BD212" s="1091"/>
      <c r="BE212" s="1091"/>
      <c r="BF212" s="1091"/>
    </row>
    <row r="213" spans="1:63" ht="18" customHeight="1">
      <c r="A213" s="936"/>
      <c r="B213" s="906" t="s">
        <v>662</v>
      </c>
      <c r="C213" s="906"/>
      <c r="D213" s="906"/>
      <c r="E213" s="906"/>
      <c r="F213" s="906"/>
      <c r="G213" s="906"/>
      <c r="H213" s="906"/>
      <c r="I213" s="906"/>
      <c r="J213" s="906"/>
      <c r="K213" s="2098">
        <f>$AK$219</f>
        <v>0</v>
      </c>
      <c r="L213" s="2098"/>
      <c r="M213" s="2098"/>
      <c r="N213" s="2098"/>
      <c r="O213" s="2098"/>
      <c r="P213" s="2098"/>
      <c r="Q213" s="2098"/>
      <c r="R213" s="2098"/>
      <c r="S213" s="2098"/>
      <c r="T213" s="2098"/>
      <c r="U213" s="2098"/>
      <c r="V213" s="2098"/>
      <c r="W213" s="2098"/>
      <c r="X213" s="2098"/>
      <c r="Y213" s="2098"/>
      <c r="Z213" s="2098"/>
      <c r="AA213" s="2098"/>
      <c r="AB213" s="974"/>
      <c r="AE213" s="906" t="s">
        <v>587</v>
      </c>
      <c r="AF213" s="1091"/>
      <c r="AG213" s="1091"/>
      <c r="AH213" s="1091"/>
      <c r="AI213" s="1091"/>
      <c r="AJ213" s="1091"/>
      <c r="AK213" s="1091"/>
      <c r="AL213" s="1091"/>
      <c r="AM213" s="1091"/>
      <c r="AN213" s="1091"/>
      <c r="AO213" s="1091"/>
      <c r="AP213" s="1091"/>
      <c r="AQ213" s="1091"/>
      <c r="AR213" s="1091"/>
      <c r="AS213" s="1091"/>
      <c r="AT213" s="1091"/>
      <c r="AU213" s="1094">
        <v>1</v>
      </c>
      <c r="AV213" s="1091"/>
      <c r="AW213" s="1091"/>
      <c r="AX213" s="1091"/>
      <c r="AY213" s="1091"/>
      <c r="AZ213" s="1091"/>
      <c r="BA213" s="1091"/>
      <c r="BB213" s="1091"/>
      <c r="BC213" s="1091"/>
      <c r="BD213" s="1091"/>
      <c r="BE213" s="1091"/>
      <c r="BF213" s="1091"/>
    </row>
    <row r="214" spans="1:63" ht="18.75" customHeight="1">
      <c r="A214" s="959" t="s">
        <v>102</v>
      </c>
      <c r="B214" s="937" t="s">
        <v>661</v>
      </c>
      <c r="C214" s="1340"/>
      <c r="D214" s="1340"/>
      <c r="E214" s="1340"/>
      <c r="F214" s="1340"/>
      <c r="G214" s="1340"/>
      <c r="H214" s="1340"/>
      <c r="I214" s="1340"/>
      <c r="J214" s="1340"/>
      <c r="K214" s="1340"/>
      <c r="L214" s="1340"/>
      <c r="M214" s="1340"/>
      <c r="N214" s="1340"/>
      <c r="O214" s="1340"/>
      <c r="P214" s="1340"/>
      <c r="Q214" s="1340"/>
      <c r="R214" s="1340"/>
      <c r="S214" s="1340"/>
      <c r="T214" s="1340"/>
      <c r="U214" s="1340"/>
      <c r="V214" s="1340"/>
      <c r="W214" s="1340"/>
      <c r="X214" s="1340"/>
      <c r="Y214" s="1340"/>
      <c r="Z214" s="1340"/>
      <c r="AA214" s="1340"/>
      <c r="AE214" s="906" t="s">
        <v>594</v>
      </c>
      <c r="AF214" s="1091"/>
      <c r="AG214" s="1091"/>
      <c r="AH214" s="1091"/>
      <c r="AI214" s="1091"/>
      <c r="AJ214" s="1091"/>
      <c r="AK214" s="1954"/>
      <c r="AL214" s="1955"/>
      <c r="AM214" s="1955"/>
      <c r="AN214" s="1955"/>
      <c r="AO214" s="1955"/>
      <c r="AP214" s="1955"/>
      <c r="AQ214" s="1955"/>
      <c r="AR214" s="1955"/>
      <c r="AS214" s="1955"/>
      <c r="AT214" s="1955"/>
      <c r="AU214" s="1955"/>
      <c r="AV214" s="1955"/>
      <c r="AW214" s="1955"/>
      <c r="AX214" s="1955"/>
      <c r="AY214" s="1955"/>
      <c r="AZ214" s="1955"/>
      <c r="BA214" s="1955"/>
      <c r="BB214" s="1956"/>
      <c r="BC214" s="1091"/>
      <c r="BD214" s="1091"/>
      <c r="BE214" s="1091"/>
      <c r="BF214" s="1091"/>
    </row>
    <row r="215" spans="1:63" ht="18.75" customHeight="1">
      <c r="A215" s="936"/>
      <c r="B215" s="1091"/>
      <c r="C215" s="1091"/>
      <c r="D215" s="1091"/>
      <c r="E215" s="1091"/>
      <c r="F215" s="1796" t="str">
        <f>IF($BK$221=FALSE,IF($AK$223="","",$AK$223),"■　"&amp;$AL$221&amp;CHAR(10)&amp;CHAR(10)&amp;IF($AK$223="","",$AK$223))</f>
        <v/>
      </c>
      <c r="G215" s="1796"/>
      <c r="H215" s="1796"/>
      <c r="I215" s="1796"/>
      <c r="J215" s="1796"/>
      <c r="K215" s="1796"/>
      <c r="L215" s="1796"/>
      <c r="M215" s="1796"/>
      <c r="N215" s="1796"/>
      <c r="O215" s="1796"/>
      <c r="P215" s="1796"/>
      <c r="Q215" s="1796"/>
      <c r="R215" s="1796"/>
      <c r="S215" s="1796"/>
      <c r="T215" s="1796"/>
      <c r="U215" s="1796"/>
      <c r="V215" s="1796"/>
      <c r="W215" s="1796"/>
      <c r="X215" s="1796"/>
      <c r="Y215" s="1796"/>
      <c r="Z215" s="1796"/>
      <c r="AA215" s="1796"/>
      <c r="AE215" s="906" t="s">
        <v>592</v>
      </c>
      <c r="AF215" s="1091"/>
      <c r="AG215" s="1091"/>
      <c r="AH215" s="1091"/>
      <c r="AI215" s="1091"/>
      <c r="AJ215" s="1091"/>
      <c r="AK215" s="1954"/>
      <c r="AL215" s="1955"/>
      <c r="AM215" s="1955"/>
      <c r="AN215" s="1955"/>
      <c r="AO215" s="1955"/>
      <c r="AP215" s="1955"/>
      <c r="AQ215" s="1955"/>
      <c r="AR215" s="1956"/>
      <c r="AS215" s="945"/>
      <c r="AT215" s="945"/>
      <c r="AU215" s="945"/>
      <c r="AV215" s="945"/>
      <c r="AW215" s="945"/>
      <c r="AX215" s="945"/>
      <c r="AY215" s="945"/>
      <c r="AZ215" s="945"/>
      <c r="BA215" s="945"/>
      <c r="BB215" s="945"/>
      <c r="BC215" s="1091"/>
      <c r="BD215" s="1091"/>
      <c r="BE215" s="1091"/>
      <c r="BF215" s="1091"/>
    </row>
    <row r="216" spans="1:63" ht="18.75" customHeight="1">
      <c r="A216" s="1091"/>
      <c r="B216" s="1091"/>
      <c r="C216" s="1091"/>
      <c r="D216" s="1091"/>
      <c r="E216" s="1091"/>
      <c r="F216" s="1796"/>
      <c r="G216" s="1796"/>
      <c r="H216" s="1796"/>
      <c r="I216" s="1796"/>
      <c r="J216" s="1796"/>
      <c r="K216" s="1796"/>
      <c r="L216" s="1796"/>
      <c r="M216" s="1796"/>
      <c r="N216" s="1796"/>
      <c r="O216" s="1796"/>
      <c r="P216" s="1796"/>
      <c r="Q216" s="1796"/>
      <c r="R216" s="1796"/>
      <c r="S216" s="1796"/>
      <c r="T216" s="1796"/>
      <c r="U216" s="1796"/>
      <c r="V216" s="1796"/>
      <c r="W216" s="1796"/>
      <c r="X216" s="1796"/>
      <c r="Y216" s="1796"/>
      <c r="Z216" s="1796"/>
      <c r="AA216" s="1796"/>
      <c r="AE216" s="906" t="s">
        <v>590</v>
      </c>
      <c r="AF216" s="1091"/>
      <c r="AG216" s="1091"/>
      <c r="AH216" s="1091"/>
      <c r="AI216" s="1091"/>
      <c r="AJ216" s="1091"/>
      <c r="AK216" s="1948"/>
      <c r="AL216" s="1949"/>
      <c r="AM216" s="1949"/>
      <c r="AN216" s="1949"/>
      <c r="AO216" s="1950"/>
      <c r="AP216" s="1091"/>
      <c r="AQ216" s="1091"/>
      <c r="AR216" s="1091"/>
      <c r="AS216" s="1091"/>
      <c r="AT216" s="1091"/>
      <c r="AU216" s="1091"/>
      <c r="AV216" s="1091"/>
      <c r="AW216" s="1091"/>
      <c r="AX216" s="1091"/>
      <c r="AY216" s="1091"/>
      <c r="AZ216" s="1091"/>
      <c r="BA216" s="1091"/>
      <c r="BB216" s="1091"/>
      <c r="BC216" s="1091"/>
      <c r="BD216" s="1091"/>
      <c r="BE216" s="1091"/>
      <c r="BF216" s="1091"/>
    </row>
    <row r="217" spans="1:63" ht="18.75" customHeight="1">
      <c r="A217" s="1091"/>
      <c r="B217" s="1091"/>
      <c r="C217" s="1091"/>
      <c r="D217" s="1091"/>
      <c r="E217" s="1091"/>
      <c r="F217" s="1796"/>
      <c r="G217" s="1796"/>
      <c r="H217" s="1796"/>
      <c r="I217" s="1796"/>
      <c r="J217" s="1796"/>
      <c r="K217" s="1796"/>
      <c r="L217" s="1796"/>
      <c r="M217" s="1796"/>
      <c r="N217" s="1796"/>
      <c r="O217" s="1796"/>
      <c r="P217" s="1796"/>
      <c r="Q217" s="1796"/>
      <c r="R217" s="1796"/>
      <c r="S217" s="1796"/>
      <c r="T217" s="1796"/>
      <c r="U217" s="1796"/>
      <c r="V217" s="1796"/>
      <c r="W217" s="1796"/>
      <c r="X217" s="1796"/>
      <c r="Y217" s="1796"/>
      <c r="Z217" s="1796"/>
      <c r="AA217" s="1796"/>
      <c r="AE217" s="1091"/>
      <c r="AF217" s="1091"/>
      <c r="AG217" s="1091"/>
      <c r="AH217" s="1091"/>
      <c r="AI217" s="1091"/>
      <c r="AJ217" s="1091"/>
      <c r="AK217" s="1091"/>
      <c r="AL217" s="1091"/>
      <c r="AM217" s="1091"/>
      <c r="AN217" s="1091"/>
      <c r="AO217" s="1091"/>
      <c r="AP217" s="1091"/>
      <c r="AQ217" s="1091"/>
      <c r="AR217" s="1091"/>
      <c r="AS217" s="1091"/>
      <c r="AT217" s="1091"/>
      <c r="AU217" s="1091"/>
      <c r="AV217" s="1091"/>
      <c r="AW217" s="1091"/>
      <c r="AX217" s="1091"/>
      <c r="AY217" s="1091"/>
      <c r="AZ217" s="1091"/>
      <c r="BA217" s="1091"/>
      <c r="BB217" s="1091"/>
      <c r="BC217" s="1091"/>
      <c r="BD217" s="1091"/>
      <c r="BE217" s="1091"/>
      <c r="BF217" s="1091"/>
    </row>
    <row r="218" spans="1:63" ht="18.75" customHeight="1">
      <c r="A218" s="1091"/>
      <c r="B218" s="1091"/>
      <c r="C218" s="1091"/>
      <c r="D218" s="1091"/>
      <c r="E218" s="1091"/>
      <c r="F218" s="1796"/>
      <c r="G218" s="1796"/>
      <c r="H218" s="1796"/>
      <c r="I218" s="1796"/>
      <c r="J218" s="1796"/>
      <c r="K218" s="1796"/>
      <c r="L218" s="1796"/>
      <c r="M218" s="1796"/>
      <c r="N218" s="1796"/>
      <c r="O218" s="1796"/>
      <c r="P218" s="1796"/>
      <c r="Q218" s="1796"/>
      <c r="R218" s="1796"/>
      <c r="S218" s="1796"/>
      <c r="T218" s="1796"/>
      <c r="U218" s="1796"/>
      <c r="V218" s="1796"/>
      <c r="W218" s="1796"/>
      <c r="X218" s="1796"/>
      <c r="Y218" s="1796"/>
      <c r="Z218" s="1796"/>
      <c r="AA218" s="1796"/>
      <c r="AE218" s="906" t="s">
        <v>580</v>
      </c>
      <c r="AF218" s="1091"/>
      <c r="AG218" s="1091"/>
      <c r="AH218" s="1091"/>
      <c r="AI218" s="1091"/>
      <c r="AJ218" s="1091"/>
      <c r="AK218" s="1954"/>
      <c r="AL218" s="1955"/>
      <c r="AM218" s="1955"/>
      <c r="AN218" s="1955"/>
      <c r="AO218" s="1955"/>
      <c r="AP218" s="1955"/>
      <c r="AQ218" s="1955"/>
      <c r="AR218" s="1955"/>
      <c r="AS218" s="1955"/>
      <c r="AT218" s="1955"/>
      <c r="AU218" s="1955"/>
      <c r="AV218" s="1955"/>
      <c r="AW218" s="1955"/>
      <c r="AX218" s="1955"/>
      <c r="AY218" s="1955"/>
      <c r="AZ218" s="1955"/>
      <c r="BA218" s="1956"/>
      <c r="BB218" s="1091"/>
      <c r="BC218" s="1091"/>
      <c r="BD218" s="1091"/>
      <c r="BE218" s="1091"/>
      <c r="BF218" s="1091"/>
    </row>
    <row r="219" spans="1:63" ht="18.75" customHeight="1">
      <c r="A219" s="1091"/>
      <c r="B219" s="1091"/>
      <c r="C219" s="1091"/>
      <c r="D219" s="1091"/>
      <c r="E219" s="1091"/>
      <c r="F219" s="1796"/>
      <c r="G219" s="1796"/>
      <c r="H219" s="1796"/>
      <c r="I219" s="1796"/>
      <c r="J219" s="1796"/>
      <c r="K219" s="1796"/>
      <c r="L219" s="1796"/>
      <c r="M219" s="1796"/>
      <c r="N219" s="1796"/>
      <c r="O219" s="1796"/>
      <c r="P219" s="1796"/>
      <c r="Q219" s="1796"/>
      <c r="R219" s="1796"/>
      <c r="S219" s="1796"/>
      <c r="T219" s="1796"/>
      <c r="U219" s="1796"/>
      <c r="V219" s="1796"/>
      <c r="W219" s="1796"/>
      <c r="X219" s="1796"/>
      <c r="Y219" s="1796"/>
      <c r="Z219" s="1796"/>
      <c r="AA219" s="1796"/>
      <c r="AE219" s="906" t="s">
        <v>578</v>
      </c>
      <c r="AF219" s="1091"/>
      <c r="AG219" s="1091"/>
      <c r="AH219" s="1091"/>
      <c r="AI219" s="1091"/>
      <c r="AJ219" s="1091"/>
      <c r="AK219" s="1954"/>
      <c r="AL219" s="1955"/>
      <c r="AM219" s="1955"/>
      <c r="AN219" s="1955"/>
      <c r="AO219" s="1955"/>
      <c r="AP219" s="1955"/>
      <c r="AQ219" s="1955"/>
      <c r="AR219" s="1955"/>
      <c r="AS219" s="1955"/>
      <c r="AT219" s="1955"/>
      <c r="AU219" s="1955"/>
      <c r="AV219" s="1955"/>
      <c r="AW219" s="1955"/>
      <c r="AX219" s="1955"/>
      <c r="AY219" s="1955"/>
      <c r="AZ219" s="1955"/>
      <c r="BA219" s="1956"/>
      <c r="BB219" s="1091"/>
      <c r="BC219" s="1091"/>
      <c r="BD219" s="1091"/>
      <c r="BE219" s="1091"/>
      <c r="BF219" s="1091"/>
    </row>
    <row r="220" spans="1:63" ht="18.75" customHeight="1">
      <c r="A220" s="1091"/>
      <c r="B220" s="1091"/>
      <c r="C220" s="1091"/>
      <c r="D220" s="1091"/>
      <c r="E220" s="1091"/>
      <c r="F220" s="1796"/>
      <c r="G220" s="1796"/>
      <c r="H220" s="1796"/>
      <c r="I220" s="1796"/>
      <c r="J220" s="1796"/>
      <c r="K220" s="1796"/>
      <c r="L220" s="1796"/>
      <c r="M220" s="1796"/>
      <c r="N220" s="1796"/>
      <c r="O220" s="1796"/>
      <c r="P220" s="1796"/>
      <c r="Q220" s="1796"/>
      <c r="R220" s="1796"/>
      <c r="S220" s="1796"/>
      <c r="T220" s="1796"/>
      <c r="U220" s="1796"/>
      <c r="V220" s="1796"/>
      <c r="W220" s="1796"/>
      <c r="X220" s="1796"/>
      <c r="Y220" s="1796"/>
      <c r="Z220" s="1796"/>
      <c r="AA220" s="1796"/>
      <c r="AE220" s="1091"/>
      <c r="AF220" s="1091"/>
      <c r="AG220" s="1091"/>
      <c r="AH220" s="1091"/>
      <c r="AI220" s="1091"/>
      <c r="AJ220" s="1091"/>
      <c r="AK220" s="1091"/>
      <c r="AL220" s="1091"/>
      <c r="AM220" s="1091"/>
      <c r="AN220" s="1091"/>
      <c r="AO220" s="1091"/>
      <c r="AP220" s="1091"/>
      <c r="AQ220" s="1091"/>
      <c r="AR220" s="1091"/>
      <c r="AS220" s="1091"/>
      <c r="AT220" s="1091"/>
      <c r="AU220" s="1091"/>
      <c r="AV220" s="1091"/>
      <c r="AW220" s="1091"/>
      <c r="AX220" s="1091"/>
      <c r="AY220" s="1091"/>
      <c r="AZ220" s="1091"/>
      <c r="BA220" s="1091"/>
      <c r="BB220" s="1091"/>
      <c r="BC220" s="1091"/>
      <c r="BD220" s="1091"/>
      <c r="BE220" s="1091"/>
      <c r="BF220" s="1091"/>
    </row>
    <row r="221" spans="1:63" ht="18.75" customHeight="1">
      <c r="A221" s="1091"/>
      <c r="B221" s="1091"/>
      <c r="C221" s="1091"/>
      <c r="D221" s="1091"/>
      <c r="E221" s="1091"/>
      <c r="F221" s="1796"/>
      <c r="G221" s="1796"/>
      <c r="H221" s="1796"/>
      <c r="I221" s="1796"/>
      <c r="J221" s="1796"/>
      <c r="K221" s="1796"/>
      <c r="L221" s="1796"/>
      <c r="M221" s="1796"/>
      <c r="N221" s="1796"/>
      <c r="O221" s="1796"/>
      <c r="P221" s="1796"/>
      <c r="Q221" s="1796"/>
      <c r="R221" s="1796"/>
      <c r="S221" s="1796"/>
      <c r="T221" s="1796"/>
      <c r="U221" s="1796"/>
      <c r="V221" s="1796"/>
      <c r="W221" s="1796"/>
      <c r="X221" s="1796"/>
      <c r="Y221" s="1796"/>
      <c r="Z221" s="1796"/>
      <c r="AA221" s="1796"/>
      <c r="AE221" s="906" t="s">
        <v>576</v>
      </c>
      <c r="AF221" s="1091"/>
      <c r="AG221" s="1091"/>
      <c r="AH221" s="1091"/>
      <c r="AI221" s="1091"/>
      <c r="AJ221" s="1091"/>
      <c r="AK221" s="1341"/>
      <c r="AL221" s="2105" t="s">
        <v>2796</v>
      </c>
      <c r="AM221" s="2105"/>
      <c r="AN221" s="2105"/>
      <c r="AO221" s="2105"/>
      <c r="AP221" s="2105"/>
      <c r="AQ221" s="2105"/>
      <c r="AR221" s="2105"/>
      <c r="AS221" s="2105"/>
      <c r="AT221" s="2105"/>
      <c r="AU221" s="2105"/>
      <c r="AV221" s="2105"/>
      <c r="AW221" s="2105"/>
      <c r="AX221" s="2105"/>
      <c r="AY221" s="2105"/>
      <c r="AZ221" s="2105"/>
      <c r="BA221" s="2105"/>
      <c r="BB221" s="2105"/>
      <c r="BC221" s="2105"/>
      <c r="BD221" s="2105"/>
      <c r="BE221" s="2105"/>
      <c r="BF221" s="2105"/>
      <c r="BG221" s="1342"/>
      <c r="BH221" s="1342"/>
      <c r="BI221" s="1342"/>
      <c r="BK221" s="904" t="b">
        <v>0</v>
      </c>
    </row>
    <row r="222" spans="1:63" ht="18.75" customHeight="1">
      <c r="F222" s="1796"/>
      <c r="G222" s="1796"/>
      <c r="H222" s="1796"/>
      <c r="I222" s="1796"/>
      <c r="J222" s="1796"/>
      <c r="K222" s="1796"/>
      <c r="L222" s="1796"/>
      <c r="M222" s="1796"/>
      <c r="N222" s="1796"/>
      <c r="O222" s="1796"/>
      <c r="P222" s="1796"/>
      <c r="Q222" s="1796"/>
      <c r="R222" s="1796"/>
      <c r="S222" s="1796"/>
      <c r="T222" s="1796"/>
      <c r="U222" s="1796"/>
      <c r="V222" s="1796"/>
      <c r="W222" s="1796"/>
      <c r="X222" s="1796"/>
      <c r="Y222" s="1796"/>
      <c r="Z222" s="1796"/>
      <c r="AA222" s="1796"/>
      <c r="AE222" s="1091"/>
      <c r="AF222" s="1091"/>
      <c r="AG222" s="1091"/>
      <c r="AH222" s="1091"/>
      <c r="AI222" s="1091"/>
      <c r="AJ222" s="1091"/>
      <c r="AL222" s="2106"/>
      <c r="AM222" s="2106"/>
      <c r="AN222" s="2106"/>
      <c r="AO222" s="2106"/>
      <c r="AP222" s="2106"/>
      <c r="AQ222" s="2106"/>
      <c r="AR222" s="2106"/>
      <c r="AS222" s="2106"/>
      <c r="AT222" s="2106"/>
      <c r="AU222" s="2106"/>
      <c r="AV222" s="2106"/>
      <c r="AW222" s="2106"/>
      <c r="AX222" s="2106"/>
      <c r="AY222" s="2106"/>
      <c r="AZ222" s="2106"/>
      <c r="BA222" s="2106"/>
      <c r="BB222" s="2106"/>
      <c r="BC222" s="2106"/>
      <c r="BD222" s="2106"/>
      <c r="BE222" s="2106"/>
      <c r="BF222" s="2106"/>
      <c r="BG222" s="1342"/>
      <c r="BH222" s="1342"/>
      <c r="BI222" s="1342"/>
    </row>
    <row r="223" spans="1:63" ht="18.75" customHeight="1">
      <c r="F223" s="1796"/>
      <c r="G223" s="1796"/>
      <c r="H223" s="1796"/>
      <c r="I223" s="1796"/>
      <c r="J223" s="1796"/>
      <c r="K223" s="1796"/>
      <c r="L223" s="1796"/>
      <c r="M223" s="1796"/>
      <c r="N223" s="1796"/>
      <c r="O223" s="1796"/>
      <c r="P223" s="1796"/>
      <c r="Q223" s="1796"/>
      <c r="R223" s="1796"/>
      <c r="S223" s="1796"/>
      <c r="T223" s="1796"/>
      <c r="U223" s="1796"/>
      <c r="V223" s="1796"/>
      <c r="W223" s="1796"/>
      <c r="X223" s="1796"/>
      <c r="Y223" s="1796"/>
      <c r="Z223" s="1796"/>
      <c r="AA223" s="1796"/>
      <c r="AK223" s="2089"/>
      <c r="AL223" s="2090"/>
      <c r="AM223" s="2090"/>
      <c r="AN223" s="2090"/>
      <c r="AO223" s="2090"/>
      <c r="AP223" s="2090"/>
      <c r="AQ223" s="2090"/>
      <c r="AR223" s="2090"/>
      <c r="AS223" s="2090"/>
      <c r="AT223" s="2090"/>
      <c r="AU223" s="2090"/>
      <c r="AV223" s="2090"/>
      <c r="AW223" s="2090"/>
      <c r="AX223" s="2090"/>
      <c r="AY223" s="2090"/>
      <c r="AZ223" s="2090"/>
      <c r="BA223" s="2090"/>
      <c r="BB223" s="2090"/>
      <c r="BC223" s="2090"/>
      <c r="BD223" s="2090"/>
      <c r="BE223" s="2090"/>
      <c r="BF223" s="2091"/>
    </row>
    <row r="224" spans="1:63" ht="18.75" customHeight="1">
      <c r="F224" s="1796"/>
      <c r="G224" s="1796"/>
      <c r="H224" s="1796"/>
      <c r="I224" s="1796"/>
      <c r="J224" s="1796"/>
      <c r="K224" s="1796"/>
      <c r="L224" s="1796"/>
      <c r="M224" s="1796"/>
      <c r="N224" s="1796"/>
      <c r="O224" s="1796"/>
      <c r="P224" s="1796"/>
      <c r="Q224" s="1796"/>
      <c r="R224" s="1796"/>
      <c r="S224" s="1796"/>
      <c r="T224" s="1796"/>
      <c r="U224" s="1796"/>
      <c r="V224" s="1796"/>
      <c r="W224" s="1796"/>
      <c r="X224" s="1796"/>
      <c r="Y224" s="1796"/>
      <c r="Z224" s="1796"/>
      <c r="AA224" s="1796"/>
      <c r="AK224" s="2092"/>
      <c r="AL224" s="2093"/>
      <c r="AM224" s="2093"/>
      <c r="AN224" s="2093"/>
      <c r="AO224" s="2093"/>
      <c r="AP224" s="2093"/>
      <c r="AQ224" s="2093"/>
      <c r="AR224" s="2093"/>
      <c r="AS224" s="2093"/>
      <c r="AT224" s="2093"/>
      <c r="AU224" s="2093"/>
      <c r="AV224" s="2093"/>
      <c r="AW224" s="2093"/>
      <c r="AX224" s="2093"/>
      <c r="AY224" s="2093"/>
      <c r="AZ224" s="2093"/>
      <c r="BA224" s="2093"/>
      <c r="BB224" s="2093"/>
      <c r="BC224" s="2093"/>
      <c r="BD224" s="2093"/>
      <c r="BE224" s="2093"/>
      <c r="BF224" s="2094"/>
    </row>
    <row r="225" spans="1:58" ht="18.75" customHeight="1">
      <c r="F225" s="1796"/>
      <c r="G225" s="1796"/>
      <c r="H225" s="1796"/>
      <c r="I225" s="1796"/>
      <c r="J225" s="1796"/>
      <c r="K225" s="1796"/>
      <c r="L225" s="1796"/>
      <c r="M225" s="1796"/>
      <c r="N225" s="1796"/>
      <c r="O225" s="1796"/>
      <c r="P225" s="1796"/>
      <c r="Q225" s="1796"/>
      <c r="R225" s="1796"/>
      <c r="S225" s="1796"/>
      <c r="T225" s="1796"/>
      <c r="U225" s="1796"/>
      <c r="V225" s="1796"/>
      <c r="W225" s="1796"/>
      <c r="X225" s="1796"/>
      <c r="Y225" s="1796"/>
      <c r="Z225" s="1796"/>
      <c r="AA225" s="1796"/>
      <c r="AK225" s="2095"/>
      <c r="AL225" s="2096"/>
      <c r="AM225" s="2096"/>
      <c r="AN225" s="2096"/>
      <c r="AO225" s="2096"/>
      <c r="AP225" s="2096"/>
      <c r="AQ225" s="2096"/>
      <c r="AR225" s="2096"/>
      <c r="AS225" s="2096"/>
      <c r="AT225" s="2096"/>
      <c r="AU225" s="2096"/>
      <c r="AV225" s="2096"/>
      <c r="AW225" s="2096"/>
      <c r="AX225" s="2096"/>
      <c r="AY225" s="2096"/>
      <c r="AZ225" s="2096"/>
      <c r="BA225" s="2096"/>
      <c r="BB225" s="2096"/>
      <c r="BC225" s="2096"/>
      <c r="BD225" s="2096"/>
      <c r="BE225" s="2096"/>
      <c r="BF225" s="2097"/>
    </row>
    <row r="226" spans="1:58" ht="18.75" customHeight="1"/>
    <row r="227" spans="1:58" ht="18.75" customHeight="1"/>
    <row r="228" spans="1:58" ht="18.75" customHeight="1"/>
    <row r="229" spans="1:58" ht="18.75" customHeight="1"/>
    <row r="230" spans="1:58" ht="18.75" customHeight="1"/>
    <row r="231" spans="1:58" ht="17.25" customHeight="1">
      <c r="A231" s="1309" t="s">
        <v>541</v>
      </c>
      <c r="B231" s="1309"/>
      <c r="C231" s="1309"/>
      <c r="D231" s="1309"/>
      <c r="E231" s="1309"/>
      <c r="F231" s="1309"/>
      <c r="G231" s="1309"/>
      <c r="H231" s="1309"/>
      <c r="I231" s="1309"/>
      <c r="J231" s="1309"/>
      <c r="K231" s="1309"/>
      <c r="L231" s="1309"/>
      <c r="M231" s="1309"/>
      <c r="N231" s="1309"/>
      <c r="O231" s="1309"/>
      <c r="P231" s="1309"/>
      <c r="Q231" s="1309"/>
      <c r="R231" s="1309"/>
      <c r="S231" s="1309"/>
      <c r="T231" s="1309"/>
      <c r="U231" s="1309"/>
      <c r="V231" s="1309"/>
      <c r="W231" s="1309"/>
      <c r="X231" s="1309"/>
      <c r="Y231" s="1309"/>
      <c r="Z231" s="1309"/>
      <c r="AA231" s="1309"/>
      <c r="AE231" s="1343" t="s">
        <v>575</v>
      </c>
    </row>
    <row r="232" spans="1:58" s="903" customFormat="1" ht="17.25" customHeight="1">
      <c r="A232" s="903" t="s">
        <v>574</v>
      </c>
    </row>
    <row r="233" spans="1:58" ht="17.25" customHeight="1">
      <c r="A233" s="1344"/>
      <c r="B233" s="916"/>
      <c r="C233" s="916"/>
      <c r="D233" s="916"/>
      <c r="E233" s="1057"/>
      <c r="F233" s="2002" t="s">
        <v>573</v>
      </c>
      <c r="G233" s="2003"/>
      <c r="H233" s="2004"/>
      <c r="I233" s="1738" t="s">
        <v>572</v>
      </c>
      <c r="J233" s="1739"/>
      <c r="K233" s="1739"/>
      <c r="L233" s="1739"/>
      <c r="M233" s="1740"/>
      <c r="N233" s="2002" t="s">
        <v>571</v>
      </c>
      <c r="O233" s="2003"/>
      <c r="P233" s="2004"/>
      <c r="Q233" s="2002" t="s">
        <v>570</v>
      </c>
      <c r="R233" s="2003"/>
      <c r="S233" s="2003"/>
      <c r="T233" s="2003"/>
      <c r="U233" s="2004"/>
      <c r="V233" s="2002" t="s">
        <v>569</v>
      </c>
      <c r="W233" s="2003"/>
      <c r="X233" s="2003"/>
      <c r="Y233" s="2004"/>
      <c r="Z233" s="2002" t="s">
        <v>568</v>
      </c>
      <c r="AA233" s="2003"/>
      <c r="AB233" s="2003"/>
      <c r="AC233" s="2004"/>
    </row>
    <row r="234" spans="1:58" ht="17.25" customHeight="1">
      <c r="A234" s="1279"/>
      <c r="E234" s="1063"/>
      <c r="F234" s="2005"/>
      <c r="G234" s="2006"/>
      <c r="H234" s="2007"/>
      <c r="I234" s="1699"/>
      <c r="J234" s="1700"/>
      <c r="K234" s="1700"/>
      <c r="L234" s="1700"/>
      <c r="M234" s="1701"/>
      <c r="N234" s="2005"/>
      <c r="O234" s="2006"/>
      <c r="P234" s="2007"/>
      <c r="Q234" s="2005"/>
      <c r="R234" s="2006"/>
      <c r="S234" s="2006"/>
      <c r="T234" s="2006"/>
      <c r="U234" s="2007"/>
      <c r="V234" s="2005"/>
      <c r="W234" s="2006"/>
      <c r="X234" s="2006"/>
      <c r="Y234" s="2007"/>
      <c r="Z234" s="2005"/>
      <c r="AA234" s="2006"/>
      <c r="AB234" s="2006"/>
      <c r="AC234" s="2007"/>
    </row>
    <row r="235" spans="1:58" ht="17.25" customHeight="1">
      <c r="A235" s="1279"/>
      <c r="E235" s="1063"/>
      <c r="F235" s="1988"/>
      <c r="G235" s="1989"/>
      <c r="H235" s="1990"/>
      <c r="I235" s="1702"/>
      <c r="J235" s="1703"/>
      <c r="K235" s="1703"/>
      <c r="L235" s="1703"/>
      <c r="M235" s="1704"/>
      <c r="N235" s="1988"/>
      <c r="O235" s="1989"/>
      <c r="P235" s="1990"/>
      <c r="Q235" s="1988"/>
      <c r="R235" s="1989"/>
      <c r="S235" s="1989"/>
      <c r="T235" s="1989"/>
      <c r="U235" s="1990"/>
      <c r="V235" s="1988"/>
      <c r="W235" s="1989"/>
      <c r="X235" s="1989"/>
      <c r="Y235" s="1990"/>
      <c r="Z235" s="1988"/>
      <c r="AA235" s="1989"/>
      <c r="AB235" s="1989"/>
      <c r="AC235" s="1990"/>
    </row>
    <row r="236" spans="1:58" ht="17.25" customHeight="1">
      <c r="A236" s="2053" t="s">
        <v>567</v>
      </c>
      <c r="B236" s="2054"/>
      <c r="C236" s="2054"/>
      <c r="D236" s="2054"/>
      <c r="E236" s="2055"/>
      <c r="F236" s="2062"/>
      <c r="G236" s="2045"/>
      <c r="H236" s="2046"/>
      <c r="I236" s="2023"/>
      <c r="J236" s="2024"/>
      <c r="K236" s="2024"/>
      <c r="L236" s="2024"/>
      <c r="M236" s="2025"/>
      <c r="N236" s="2023"/>
      <c r="O236" s="2024"/>
      <c r="P236" s="2025"/>
      <c r="Q236" s="2023"/>
      <c r="R236" s="2024"/>
      <c r="S236" s="2024"/>
      <c r="T236" s="2024"/>
      <c r="U236" s="2025"/>
      <c r="V236" s="2023"/>
      <c r="W236" s="2024"/>
      <c r="X236" s="2024"/>
      <c r="Y236" s="2025"/>
      <c r="Z236" s="2023"/>
      <c r="AA236" s="2024"/>
      <c r="AB236" s="2024"/>
      <c r="AC236" s="2025"/>
    </row>
    <row r="237" spans="1:58" ht="17.25" customHeight="1">
      <c r="A237" s="2056"/>
      <c r="B237" s="2057"/>
      <c r="C237" s="2057"/>
      <c r="D237" s="2057"/>
      <c r="E237" s="2058"/>
      <c r="F237" s="2047"/>
      <c r="G237" s="2048"/>
      <c r="H237" s="2049"/>
      <c r="I237" s="2026"/>
      <c r="J237" s="2027"/>
      <c r="K237" s="2027"/>
      <c r="L237" s="2027"/>
      <c r="M237" s="2028"/>
      <c r="N237" s="2026"/>
      <c r="O237" s="2027"/>
      <c r="P237" s="2028"/>
      <c r="Q237" s="2026"/>
      <c r="R237" s="2027"/>
      <c r="S237" s="2027"/>
      <c r="T237" s="2027"/>
      <c r="U237" s="2028"/>
      <c r="V237" s="2026"/>
      <c r="W237" s="2027"/>
      <c r="X237" s="2027"/>
      <c r="Y237" s="2028"/>
      <c r="Z237" s="2026"/>
      <c r="AA237" s="2027"/>
      <c r="AB237" s="2027"/>
      <c r="AC237" s="2028"/>
    </row>
    <row r="238" spans="1:58" ht="17.25" customHeight="1">
      <c r="A238" s="2056"/>
      <c r="B238" s="2057"/>
      <c r="C238" s="2057"/>
      <c r="D238" s="2057"/>
      <c r="E238" s="2058"/>
      <c r="F238" s="2047"/>
      <c r="G238" s="2048"/>
      <c r="H238" s="2049"/>
      <c r="I238" s="2026"/>
      <c r="J238" s="2027"/>
      <c r="K238" s="2027"/>
      <c r="L238" s="2027"/>
      <c r="M238" s="2028"/>
      <c r="N238" s="2026"/>
      <c r="O238" s="2027"/>
      <c r="P238" s="2028"/>
      <c r="Q238" s="2026"/>
      <c r="R238" s="2027"/>
      <c r="S238" s="2027"/>
      <c r="T238" s="2027"/>
      <c r="U238" s="2028"/>
      <c r="V238" s="2026"/>
      <c r="W238" s="2027"/>
      <c r="X238" s="2027"/>
      <c r="Y238" s="2028"/>
      <c r="Z238" s="2026"/>
      <c r="AA238" s="2027"/>
      <c r="AB238" s="2027"/>
      <c r="AC238" s="2028"/>
    </row>
    <row r="239" spans="1:58" ht="17.25" customHeight="1">
      <c r="A239" s="2059"/>
      <c r="B239" s="2060"/>
      <c r="C239" s="2060"/>
      <c r="D239" s="2060"/>
      <c r="E239" s="2061"/>
      <c r="F239" s="2050"/>
      <c r="G239" s="2051"/>
      <c r="H239" s="2052"/>
      <c r="I239" s="2029"/>
      <c r="J239" s="2030"/>
      <c r="K239" s="2030"/>
      <c r="L239" s="2030"/>
      <c r="M239" s="2031"/>
      <c r="N239" s="2029"/>
      <c r="O239" s="2030"/>
      <c r="P239" s="2031"/>
      <c r="Q239" s="2029"/>
      <c r="R239" s="2030"/>
      <c r="S239" s="2030"/>
      <c r="T239" s="2030"/>
      <c r="U239" s="2031"/>
      <c r="V239" s="2029"/>
      <c r="W239" s="2030"/>
      <c r="X239" s="2030"/>
      <c r="Y239" s="2031"/>
      <c r="Z239" s="2029"/>
      <c r="AA239" s="2030"/>
      <c r="AB239" s="2030"/>
      <c r="AC239" s="2031"/>
    </row>
    <row r="240" spans="1:58" ht="17.25" customHeight="1">
      <c r="A240" s="2035" t="s">
        <v>566</v>
      </c>
      <c r="B240" s="2036"/>
      <c r="C240" s="2036"/>
      <c r="D240" s="2036"/>
      <c r="E240" s="2037"/>
      <c r="F240" s="2044"/>
      <c r="G240" s="2045"/>
      <c r="H240" s="2046"/>
      <c r="I240" s="2023"/>
      <c r="J240" s="2024"/>
      <c r="K240" s="2024"/>
      <c r="L240" s="2024"/>
      <c r="M240" s="2025"/>
      <c r="N240" s="2023"/>
      <c r="O240" s="2024"/>
      <c r="P240" s="2025"/>
      <c r="Q240" s="2023"/>
      <c r="R240" s="2024"/>
      <c r="S240" s="2024"/>
      <c r="T240" s="2024"/>
      <c r="U240" s="2025"/>
      <c r="V240" s="2023"/>
      <c r="W240" s="2024"/>
      <c r="X240" s="2024"/>
      <c r="Y240" s="2025"/>
      <c r="Z240" s="2023"/>
      <c r="AA240" s="2024"/>
      <c r="AB240" s="2024"/>
      <c r="AC240" s="2025"/>
    </row>
    <row r="241" spans="1:29" ht="17.25" customHeight="1">
      <c r="A241" s="2038"/>
      <c r="B241" s="2039"/>
      <c r="C241" s="2039"/>
      <c r="D241" s="2039"/>
      <c r="E241" s="2040"/>
      <c r="F241" s="2047"/>
      <c r="G241" s="2048"/>
      <c r="H241" s="2049"/>
      <c r="I241" s="2026"/>
      <c r="J241" s="2027"/>
      <c r="K241" s="2027"/>
      <c r="L241" s="2027"/>
      <c r="M241" s="2028"/>
      <c r="N241" s="2026"/>
      <c r="O241" s="2027"/>
      <c r="P241" s="2028"/>
      <c r="Q241" s="2026"/>
      <c r="R241" s="2027"/>
      <c r="S241" s="2027"/>
      <c r="T241" s="2027"/>
      <c r="U241" s="2028"/>
      <c r="V241" s="2026"/>
      <c r="W241" s="2027"/>
      <c r="X241" s="2027"/>
      <c r="Y241" s="2028"/>
      <c r="Z241" s="2026"/>
      <c r="AA241" s="2027"/>
      <c r="AB241" s="2027"/>
      <c r="AC241" s="2028"/>
    </row>
    <row r="242" spans="1:29" ht="17.25" customHeight="1">
      <c r="A242" s="2038"/>
      <c r="B242" s="2039"/>
      <c r="C242" s="2039"/>
      <c r="D242" s="2039"/>
      <c r="E242" s="2040"/>
      <c r="F242" s="2047"/>
      <c r="G242" s="2048"/>
      <c r="H242" s="2049"/>
      <c r="I242" s="2026"/>
      <c r="J242" s="2027"/>
      <c r="K242" s="2027"/>
      <c r="L242" s="2027"/>
      <c r="M242" s="2028"/>
      <c r="N242" s="2026"/>
      <c r="O242" s="2027"/>
      <c r="P242" s="2028"/>
      <c r="Q242" s="2026"/>
      <c r="R242" s="2027"/>
      <c r="S242" s="2027"/>
      <c r="T242" s="2027"/>
      <c r="U242" s="2028"/>
      <c r="V242" s="2026"/>
      <c r="W242" s="2027"/>
      <c r="X242" s="2027"/>
      <c r="Y242" s="2028"/>
      <c r="Z242" s="2026"/>
      <c r="AA242" s="2027"/>
      <c r="AB242" s="2027"/>
      <c r="AC242" s="2028"/>
    </row>
    <row r="243" spans="1:29" ht="17.25" customHeight="1">
      <c r="A243" s="2038"/>
      <c r="B243" s="2039"/>
      <c r="C243" s="2039"/>
      <c r="D243" s="2039"/>
      <c r="E243" s="2040"/>
      <c r="F243" s="2047"/>
      <c r="G243" s="2048"/>
      <c r="H243" s="2049"/>
      <c r="I243" s="2026"/>
      <c r="J243" s="2027"/>
      <c r="K243" s="2027"/>
      <c r="L243" s="2027"/>
      <c r="M243" s="2028"/>
      <c r="N243" s="2026"/>
      <c r="O243" s="2027"/>
      <c r="P243" s="2028"/>
      <c r="Q243" s="2026"/>
      <c r="R243" s="2027"/>
      <c r="S243" s="2027"/>
      <c r="T243" s="2027"/>
      <c r="U243" s="2028"/>
      <c r="V243" s="2026"/>
      <c r="W243" s="2027"/>
      <c r="X243" s="2027"/>
      <c r="Y243" s="2028"/>
      <c r="Z243" s="2026"/>
      <c r="AA243" s="2027"/>
      <c r="AB243" s="2027"/>
      <c r="AC243" s="2028"/>
    </row>
    <row r="244" spans="1:29" ht="17.25" customHeight="1">
      <c r="A244" s="2041"/>
      <c r="B244" s="2042"/>
      <c r="C244" s="2042"/>
      <c r="D244" s="2042"/>
      <c r="E244" s="2043"/>
      <c r="F244" s="2050"/>
      <c r="G244" s="2051"/>
      <c r="H244" s="2052"/>
      <c r="I244" s="2029"/>
      <c r="J244" s="2030"/>
      <c r="K244" s="2030"/>
      <c r="L244" s="2030"/>
      <c r="M244" s="2031"/>
      <c r="N244" s="2029"/>
      <c r="O244" s="2030"/>
      <c r="P244" s="2031"/>
      <c r="Q244" s="2029"/>
      <c r="R244" s="2030"/>
      <c r="S244" s="2030"/>
      <c r="T244" s="2030"/>
      <c r="U244" s="2031"/>
      <c r="V244" s="2029"/>
      <c r="W244" s="2030"/>
      <c r="X244" s="2030"/>
      <c r="Y244" s="2031"/>
      <c r="Z244" s="2029"/>
      <c r="AA244" s="2030"/>
      <c r="AB244" s="2030"/>
      <c r="AC244" s="2031"/>
    </row>
    <row r="245" spans="1:29" ht="17.25" customHeight="1">
      <c r="A245" s="2035" t="s">
        <v>565</v>
      </c>
      <c r="B245" s="2036"/>
      <c r="C245" s="2036"/>
      <c r="D245" s="2036"/>
      <c r="E245" s="2037"/>
      <c r="F245" s="2023"/>
      <c r="G245" s="2024"/>
      <c r="H245" s="2025"/>
      <c r="I245" s="2023"/>
      <c r="J245" s="2024"/>
      <c r="K245" s="2024"/>
      <c r="L245" s="2024"/>
      <c r="M245" s="2025"/>
      <c r="N245" s="2023"/>
      <c r="O245" s="2024"/>
      <c r="P245" s="2025"/>
      <c r="Q245" s="2023"/>
      <c r="R245" s="2024"/>
      <c r="S245" s="2024"/>
      <c r="T245" s="2024"/>
      <c r="U245" s="2025"/>
      <c r="V245" s="2023"/>
      <c r="W245" s="2024"/>
      <c r="X245" s="2024"/>
      <c r="Y245" s="2025"/>
      <c r="Z245" s="2023"/>
      <c r="AA245" s="2024"/>
      <c r="AB245" s="2024"/>
      <c r="AC245" s="2025"/>
    </row>
    <row r="246" spans="1:29" ht="17.25" customHeight="1">
      <c r="A246" s="2038"/>
      <c r="B246" s="2039"/>
      <c r="C246" s="2039"/>
      <c r="D246" s="2039"/>
      <c r="E246" s="2040"/>
      <c r="F246" s="2026"/>
      <c r="G246" s="2027"/>
      <c r="H246" s="2028"/>
      <c r="I246" s="2026"/>
      <c r="J246" s="2027"/>
      <c r="K246" s="2027"/>
      <c r="L246" s="2027"/>
      <c r="M246" s="2028"/>
      <c r="N246" s="2026"/>
      <c r="O246" s="2027"/>
      <c r="P246" s="2028"/>
      <c r="Q246" s="2026"/>
      <c r="R246" s="2027"/>
      <c r="S246" s="2027"/>
      <c r="T246" s="2027"/>
      <c r="U246" s="2028"/>
      <c r="V246" s="2026"/>
      <c r="W246" s="2027"/>
      <c r="X246" s="2027"/>
      <c r="Y246" s="2028"/>
      <c r="Z246" s="2026"/>
      <c r="AA246" s="2027"/>
      <c r="AB246" s="2027"/>
      <c r="AC246" s="2028"/>
    </row>
    <row r="247" spans="1:29" ht="17.25" customHeight="1">
      <c r="A247" s="2038"/>
      <c r="B247" s="2039"/>
      <c r="C247" s="2039"/>
      <c r="D247" s="2039"/>
      <c r="E247" s="2040"/>
      <c r="F247" s="2026"/>
      <c r="G247" s="2027"/>
      <c r="H247" s="2028"/>
      <c r="I247" s="2026"/>
      <c r="J247" s="2027"/>
      <c r="K247" s="2027"/>
      <c r="L247" s="2027"/>
      <c r="M247" s="2028"/>
      <c r="N247" s="2026"/>
      <c r="O247" s="2027"/>
      <c r="P247" s="2028"/>
      <c r="Q247" s="2026"/>
      <c r="R247" s="2027"/>
      <c r="S247" s="2027"/>
      <c r="T247" s="2027"/>
      <c r="U247" s="2028"/>
      <c r="V247" s="2026"/>
      <c r="W247" s="2027"/>
      <c r="X247" s="2027"/>
      <c r="Y247" s="2028"/>
      <c r="Z247" s="2026"/>
      <c r="AA247" s="2027"/>
      <c r="AB247" s="2027"/>
      <c r="AC247" s="2028"/>
    </row>
    <row r="248" spans="1:29" ht="17.25" customHeight="1">
      <c r="A248" s="2041"/>
      <c r="B248" s="2042"/>
      <c r="C248" s="2042"/>
      <c r="D248" s="2042"/>
      <c r="E248" s="2043"/>
      <c r="F248" s="2029"/>
      <c r="G248" s="2030"/>
      <c r="H248" s="2031"/>
      <c r="I248" s="2029"/>
      <c r="J248" s="2030"/>
      <c r="K248" s="2030"/>
      <c r="L248" s="2030"/>
      <c r="M248" s="2031"/>
      <c r="N248" s="2029"/>
      <c r="O248" s="2030"/>
      <c r="P248" s="2031"/>
      <c r="Q248" s="2029"/>
      <c r="R248" s="2030"/>
      <c r="S248" s="2030"/>
      <c r="T248" s="2030"/>
      <c r="U248" s="2031"/>
      <c r="V248" s="2029"/>
      <c r="W248" s="2030"/>
      <c r="X248" s="2030"/>
      <c r="Y248" s="2031"/>
      <c r="Z248" s="2029"/>
      <c r="AA248" s="2030"/>
      <c r="AB248" s="2030"/>
      <c r="AC248" s="2031"/>
    </row>
    <row r="249" spans="1:29" ht="17.25" customHeight="1">
      <c r="A249" s="2053" t="s">
        <v>564</v>
      </c>
      <c r="B249" s="2054"/>
      <c r="C249" s="2054"/>
      <c r="D249" s="2054"/>
      <c r="E249" s="2055"/>
      <c r="F249" s="2023"/>
      <c r="G249" s="2024"/>
      <c r="H249" s="2025"/>
      <c r="I249" s="2023"/>
      <c r="J249" s="2024"/>
      <c r="K249" s="2024"/>
      <c r="L249" s="2024"/>
      <c r="M249" s="2025"/>
      <c r="N249" s="2023"/>
      <c r="O249" s="2024"/>
      <c r="P249" s="2025"/>
      <c r="Q249" s="2023"/>
      <c r="R249" s="2024"/>
      <c r="S249" s="2024"/>
      <c r="T249" s="2024"/>
      <c r="U249" s="2025"/>
      <c r="V249" s="2023"/>
      <c r="W249" s="2024"/>
      <c r="X249" s="2024"/>
      <c r="Y249" s="2025"/>
      <c r="Z249" s="2023"/>
      <c r="AA249" s="2024"/>
      <c r="AB249" s="2024"/>
      <c r="AC249" s="2025"/>
    </row>
    <row r="250" spans="1:29" ht="17.25" customHeight="1">
      <c r="A250" s="2056"/>
      <c r="B250" s="2057"/>
      <c r="C250" s="2057"/>
      <c r="D250" s="2057"/>
      <c r="E250" s="2058"/>
      <c r="F250" s="2026"/>
      <c r="G250" s="2027"/>
      <c r="H250" s="2028"/>
      <c r="I250" s="2026"/>
      <c r="J250" s="2027"/>
      <c r="K250" s="2027"/>
      <c r="L250" s="2027"/>
      <c r="M250" s="2028"/>
      <c r="N250" s="2026"/>
      <c r="O250" s="2027"/>
      <c r="P250" s="2028"/>
      <c r="Q250" s="2026"/>
      <c r="R250" s="2027"/>
      <c r="S250" s="2027"/>
      <c r="T250" s="2027"/>
      <c r="U250" s="2028"/>
      <c r="V250" s="2026"/>
      <c r="W250" s="2027"/>
      <c r="X250" s="2027"/>
      <c r="Y250" s="2028"/>
      <c r="Z250" s="2026"/>
      <c r="AA250" s="2027"/>
      <c r="AB250" s="2027"/>
      <c r="AC250" s="2028"/>
    </row>
    <row r="251" spans="1:29" ht="17.25" customHeight="1">
      <c r="A251" s="2056"/>
      <c r="B251" s="2057"/>
      <c r="C251" s="2057"/>
      <c r="D251" s="2057"/>
      <c r="E251" s="2058"/>
      <c r="F251" s="2026"/>
      <c r="G251" s="2027"/>
      <c r="H251" s="2028"/>
      <c r="I251" s="2026"/>
      <c r="J251" s="2027"/>
      <c r="K251" s="2027"/>
      <c r="L251" s="2027"/>
      <c r="M251" s="2028"/>
      <c r="N251" s="2026"/>
      <c r="O251" s="2027"/>
      <c r="P251" s="2028"/>
      <c r="Q251" s="2026"/>
      <c r="R251" s="2027"/>
      <c r="S251" s="2027"/>
      <c r="T251" s="2027"/>
      <c r="U251" s="2028"/>
      <c r="V251" s="2026"/>
      <c r="W251" s="2027"/>
      <c r="X251" s="2027"/>
      <c r="Y251" s="2028"/>
      <c r="Z251" s="2026"/>
      <c r="AA251" s="2027"/>
      <c r="AB251" s="2027"/>
      <c r="AC251" s="2028"/>
    </row>
    <row r="252" spans="1:29" ht="17.25" customHeight="1">
      <c r="A252" s="2059"/>
      <c r="B252" s="2060"/>
      <c r="C252" s="2060"/>
      <c r="D252" s="2060"/>
      <c r="E252" s="2061"/>
      <c r="F252" s="2029"/>
      <c r="G252" s="2030"/>
      <c r="H252" s="2031"/>
      <c r="I252" s="2029"/>
      <c r="J252" s="2030"/>
      <c r="K252" s="2030"/>
      <c r="L252" s="2030"/>
      <c r="M252" s="2031"/>
      <c r="N252" s="2029"/>
      <c r="O252" s="2030"/>
      <c r="P252" s="2031"/>
      <c r="Q252" s="2029"/>
      <c r="R252" s="2030"/>
      <c r="S252" s="2030"/>
      <c r="T252" s="2030"/>
      <c r="U252" s="2031"/>
      <c r="V252" s="2029"/>
      <c r="W252" s="2030"/>
      <c r="X252" s="2030"/>
      <c r="Y252" s="2031"/>
      <c r="Z252" s="2029"/>
      <c r="AA252" s="2030"/>
      <c r="AB252" s="2030"/>
      <c r="AC252" s="2031"/>
    </row>
    <row r="253" spans="1:29" ht="17.25" customHeight="1">
      <c r="A253" s="2035" t="s">
        <v>563</v>
      </c>
      <c r="B253" s="2036"/>
      <c r="C253" s="2036"/>
      <c r="D253" s="2036"/>
      <c r="E253" s="2037"/>
      <c r="F253" s="2023"/>
      <c r="G253" s="2024"/>
      <c r="H253" s="2025"/>
      <c r="I253" s="2023"/>
      <c r="J253" s="2024"/>
      <c r="K253" s="2024"/>
      <c r="L253" s="2024"/>
      <c r="M253" s="2025"/>
      <c r="N253" s="2023"/>
      <c r="O253" s="2024"/>
      <c r="P253" s="2025"/>
      <c r="Q253" s="2023"/>
      <c r="R253" s="2024"/>
      <c r="S253" s="2024"/>
      <c r="T253" s="2024"/>
      <c r="U253" s="2025"/>
      <c r="V253" s="2023"/>
      <c r="W253" s="2024"/>
      <c r="X253" s="2024"/>
      <c r="Y253" s="2025"/>
      <c r="Z253" s="2023"/>
      <c r="AA253" s="2024"/>
      <c r="AB253" s="2024"/>
      <c r="AC253" s="2025"/>
    </row>
    <row r="254" spans="1:29" ht="17.25" customHeight="1">
      <c r="A254" s="2038"/>
      <c r="B254" s="2039"/>
      <c r="C254" s="2039"/>
      <c r="D254" s="2039"/>
      <c r="E254" s="2040"/>
      <c r="F254" s="2026"/>
      <c r="G254" s="2027"/>
      <c r="H254" s="2028"/>
      <c r="I254" s="2026"/>
      <c r="J254" s="2027"/>
      <c r="K254" s="2027"/>
      <c r="L254" s="2027"/>
      <c r="M254" s="2028"/>
      <c r="N254" s="2026"/>
      <c r="O254" s="2027"/>
      <c r="P254" s="2028"/>
      <c r="Q254" s="2026"/>
      <c r="R254" s="2027"/>
      <c r="S254" s="2027"/>
      <c r="T254" s="2027"/>
      <c r="U254" s="2028"/>
      <c r="V254" s="2026"/>
      <c r="W254" s="2027"/>
      <c r="X254" s="2027"/>
      <c r="Y254" s="2028"/>
      <c r="Z254" s="2026"/>
      <c r="AA254" s="2027"/>
      <c r="AB254" s="2027"/>
      <c r="AC254" s="2028"/>
    </row>
    <row r="255" spans="1:29" ht="17.25" customHeight="1">
      <c r="A255" s="2038"/>
      <c r="B255" s="2039"/>
      <c r="C255" s="2039"/>
      <c r="D255" s="2039"/>
      <c r="E255" s="2040"/>
      <c r="F255" s="2026"/>
      <c r="G255" s="2027"/>
      <c r="H255" s="2028"/>
      <c r="I255" s="2026"/>
      <c r="J255" s="2027"/>
      <c r="K255" s="2027"/>
      <c r="L255" s="2027"/>
      <c r="M255" s="2028"/>
      <c r="N255" s="2026"/>
      <c r="O255" s="2027"/>
      <c r="P255" s="2028"/>
      <c r="Q255" s="2026"/>
      <c r="R255" s="2027"/>
      <c r="S255" s="2027"/>
      <c r="T255" s="2027"/>
      <c r="U255" s="2028"/>
      <c r="V255" s="2026"/>
      <c r="W255" s="2027"/>
      <c r="X255" s="2027"/>
      <c r="Y255" s="2028"/>
      <c r="Z255" s="2026"/>
      <c r="AA255" s="2027"/>
      <c r="AB255" s="2027"/>
      <c r="AC255" s="2028"/>
    </row>
    <row r="256" spans="1:29" ht="17.25" customHeight="1">
      <c r="A256" s="2041"/>
      <c r="B256" s="2042"/>
      <c r="C256" s="2042"/>
      <c r="D256" s="2042"/>
      <c r="E256" s="2043"/>
      <c r="F256" s="2029"/>
      <c r="G256" s="2030"/>
      <c r="H256" s="2031"/>
      <c r="I256" s="2029"/>
      <c r="J256" s="2030"/>
      <c r="K256" s="2030"/>
      <c r="L256" s="2030"/>
      <c r="M256" s="2031"/>
      <c r="N256" s="2029"/>
      <c r="O256" s="2030"/>
      <c r="P256" s="2031"/>
      <c r="Q256" s="2029"/>
      <c r="R256" s="2030"/>
      <c r="S256" s="2030"/>
      <c r="T256" s="2030"/>
      <c r="U256" s="2031"/>
      <c r="V256" s="2029"/>
      <c r="W256" s="2030"/>
      <c r="X256" s="2030"/>
      <c r="Y256" s="2031"/>
      <c r="Z256" s="2029"/>
      <c r="AA256" s="2030"/>
      <c r="AB256" s="2030"/>
      <c r="AC256" s="2031"/>
    </row>
    <row r="257" spans="1:29" ht="17.25" customHeight="1">
      <c r="A257" s="2035" t="s">
        <v>562</v>
      </c>
      <c r="B257" s="2036"/>
      <c r="C257" s="2036"/>
      <c r="D257" s="2036"/>
      <c r="E257" s="2037"/>
      <c r="F257" s="2023"/>
      <c r="G257" s="2024"/>
      <c r="H257" s="2025"/>
      <c r="I257" s="2023"/>
      <c r="J257" s="2024"/>
      <c r="K257" s="2024"/>
      <c r="L257" s="2024"/>
      <c r="M257" s="2025"/>
      <c r="N257" s="2023"/>
      <c r="O257" s="2024"/>
      <c r="P257" s="2025"/>
      <c r="Q257" s="2023"/>
      <c r="R257" s="2024"/>
      <c r="S257" s="2024"/>
      <c r="T257" s="2024"/>
      <c r="U257" s="2025"/>
      <c r="V257" s="2023"/>
      <c r="W257" s="2024"/>
      <c r="X257" s="2024"/>
      <c r="Y257" s="2025"/>
      <c r="Z257" s="2023"/>
      <c r="AA257" s="2024"/>
      <c r="AB257" s="2024"/>
      <c r="AC257" s="2025"/>
    </row>
    <row r="258" spans="1:29" ht="17.25" customHeight="1">
      <c r="A258" s="2038"/>
      <c r="B258" s="2039"/>
      <c r="C258" s="2039"/>
      <c r="D258" s="2039"/>
      <c r="E258" s="2040"/>
      <c r="F258" s="2026"/>
      <c r="G258" s="2027"/>
      <c r="H258" s="2028"/>
      <c r="I258" s="2026"/>
      <c r="J258" s="2027"/>
      <c r="K258" s="2027"/>
      <c r="L258" s="2027"/>
      <c r="M258" s="2028"/>
      <c r="N258" s="2026"/>
      <c r="O258" s="2027"/>
      <c r="P258" s="2028"/>
      <c r="Q258" s="2026"/>
      <c r="R258" s="2027"/>
      <c r="S258" s="2027"/>
      <c r="T258" s="2027"/>
      <c r="U258" s="2028"/>
      <c r="V258" s="2026"/>
      <c r="W258" s="2027"/>
      <c r="X258" s="2027"/>
      <c r="Y258" s="2028"/>
      <c r="Z258" s="2026"/>
      <c r="AA258" s="2027"/>
      <c r="AB258" s="2027"/>
      <c r="AC258" s="2028"/>
    </row>
    <row r="259" spans="1:29" ht="17.25" customHeight="1">
      <c r="A259" s="2038"/>
      <c r="B259" s="2039"/>
      <c r="C259" s="2039"/>
      <c r="D259" s="2039"/>
      <c r="E259" s="2040"/>
      <c r="F259" s="2026"/>
      <c r="G259" s="2027"/>
      <c r="H259" s="2028"/>
      <c r="I259" s="2026"/>
      <c r="J259" s="2027"/>
      <c r="K259" s="2027"/>
      <c r="L259" s="2027"/>
      <c r="M259" s="2028"/>
      <c r="N259" s="2026"/>
      <c r="O259" s="2027"/>
      <c r="P259" s="2028"/>
      <c r="Q259" s="2026"/>
      <c r="R259" s="2027"/>
      <c r="S259" s="2027"/>
      <c r="T259" s="2027"/>
      <c r="U259" s="2028"/>
      <c r="V259" s="2026"/>
      <c r="W259" s="2027"/>
      <c r="X259" s="2027"/>
      <c r="Y259" s="2028"/>
      <c r="Z259" s="2026"/>
      <c r="AA259" s="2027"/>
      <c r="AB259" s="2027"/>
      <c r="AC259" s="2028"/>
    </row>
    <row r="260" spans="1:29" ht="17.25" customHeight="1">
      <c r="A260" s="2041"/>
      <c r="B260" s="2042"/>
      <c r="C260" s="2042"/>
      <c r="D260" s="2042"/>
      <c r="E260" s="2043"/>
      <c r="F260" s="2029"/>
      <c r="G260" s="2030"/>
      <c r="H260" s="2031"/>
      <c r="I260" s="2029"/>
      <c r="J260" s="2030"/>
      <c r="K260" s="2030"/>
      <c r="L260" s="2030"/>
      <c r="M260" s="2031"/>
      <c r="N260" s="2029"/>
      <c r="O260" s="2030"/>
      <c r="P260" s="2031"/>
      <c r="Q260" s="2029"/>
      <c r="R260" s="2030"/>
      <c r="S260" s="2030"/>
      <c r="T260" s="2030"/>
      <c r="U260" s="2031"/>
      <c r="V260" s="2029"/>
      <c r="W260" s="2030"/>
      <c r="X260" s="2030"/>
      <c r="Y260" s="2031"/>
      <c r="Z260" s="2029"/>
      <c r="AA260" s="2030"/>
      <c r="AB260" s="2030"/>
      <c r="AC260" s="2031"/>
    </row>
    <row r="261" spans="1:29" ht="17.25" customHeight="1">
      <c r="A261" s="2035" t="s">
        <v>561</v>
      </c>
      <c r="B261" s="2036"/>
      <c r="C261" s="2036"/>
      <c r="D261" s="2036"/>
      <c r="E261" s="2037"/>
      <c r="F261" s="2023"/>
      <c r="G261" s="2024"/>
      <c r="H261" s="2025"/>
      <c r="I261" s="2023"/>
      <c r="J261" s="2024"/>
      <c r="K261" s="2024"/>
      <c r="L261" s="2024"/>
      <c r="M261" s="2025"/>
      <c r="N261" s="2023"/>
      <c r="O261" s="2024"/>
      <c r="P261" s="2025"/>
      <c r="Q261" s="2023"/>
      <c r="R261" s="2024"/>
      <c r="S261" s="2024"/>
      <c r="T261" s="2024"/>
      <c r="U261" s="2025"/>
      <c r="V261" s="2023"/>
      <c r="W261" s="2024"/>
      <c r="X261" s="2024"/>
      <c r="Y261" s="2025"/>
      <c r="Z261" s="2023"/>
      <c r="AA261" s="2024"/>
      <c r="AB261" s="2024"/>
      <c r="AC261" s="2025"/>
    </row>
    <row r="262" spans="1:29" ht="17.25" customHeight="1">
      <c r="A262" s="2038"/>
      <c r="B262" s="2039"/>
      <c r="C262" s="2039"/>
      <c r="D262" s="2039"/>
      <c r="E262" s="2040"/>
      <c r="F262" s="2026"/>
      <c r="G262" s="2027"/>
      <c r="H262" s="2028"/>
      <c r="I262" s="2026"/>
      <c r="J262" s="2027"/>
      <c r="K262" s="2027"/>
      <c r="L262" s="2027"/>
      <c r="M262" s="2028"/>
      <c r="N262" s="2026"/>
      <c r="O262" s="2027"/>
      <c r="P262" s="2028"/>
      <c r="Q262" s="2026"/>
      <c r="R262" s="2027"/>
      <c r="S262" s="2027"/>
      <c r="T262" s="2027"/>
      <c r="U262" s="2028"/>
      <c r="V262" s="2026"/>
      <c r="W262" s="2027"/>
      <c r="X262" s="2027"/>
      <c r="Y262" s="2028"/>
      <c r="Z262" s="2026"/>
      <c r="AA262" s="2027"/>
      <c r="AB262" s="2027"/>
      <c r="AC262" s="2028"/>
    </row>
    <row r="263" spans="1:29" ht="17.25" customHeight="1">
      <c r="A263" s="2038"/>
      <c r="B263" s="2039"/>
      <c r="C263" s="2039"/>
      <c r="D263" s="2039"/>
      <c r="E263" s="2040"/>
      <c r="F263" s="2026"/>
      <c r="G263" s="2027"/>
      <c r="H263" s="2028"/>
      <c r="I263" s="2026"/>
      <c r="J263" s="2027"/>
      <c r="K263" s="2027"/>
      <c r="L263" s="2027"/>
      <c r="M263" s="2028"/>
      <c r="N263" s="2026"/>
      <c r="O263" s="2027"/>
      <c r="P263" s="2028"/>
      <c r="Q263" s="2026"/>
      <c r="R263" s="2027"/>
      <c r="S263" s="2027"/>
      <c r="T263" s="2027"/>
      <c r="U263" s="2028"/>
      <c r="V263" s="2026"/>
      <c r="W263" s="2027"/>
      <c r="X263" s="2027"/>
      <c r="Y263" s="2028"/>
      <c r="Z263" s="2026"/>
      <c r="AA263" s="2027"/>
      <c r="AB263" s="2027"/>
      <c r="AC263" s="2028"/>
    </row>
    <row r="264" spans="1:29" ht="17.25" customHeight="1">
      <c r="A264" s="2041"/>
      <c r="B264" s="2042"/>
      <c r="C264" s="2042"/>
      <c r="D264" s="2042"/>
      <c r="E264" s="2043"/>
      <c r="F264" s="2029"/>
      <c r="G264" s="2030"/>
      <c r="H264" s="2031"/>
      <c r="I264" s="2029"/>
      <c r="J264" s="2030"/>
      <c r="K264" s="2030"/>
      <c r="L264" s="2030"/>
      <c r="M264" s="2031"/>
      <c r="N264" s="2029"/>
      <c r="O264" s="2030"/>
      <c r="P264" s="2031"/>
      <c r="Q264" s="2029"/>
      <c r="R264" s="2030"/>
      <c r="S264" s="2030"/>
      <c r="T264" s="2030"/>
      <c r="U264" s="2031"/>
      <c r="V264" s="2029"/>
      <c r="W264" s="2030"/>
      <c r="X264" s="2030"/>
      <c r="Y264" s="2031"/>
      <c r="Z264" s="2029"/>
      <c r="AA264" s="2030"/>
      <c r="AB264" s="2030"/>
      <c r="AC264" s="2031"/>
    </row>
    <row r="265" spans="1:29" ht="17.25" customHeight="1">
      <c r="A265" s="2053" t="s">
        <v>560</v>
      </c>
      <c r="B265" s="2054"/>
      <c r="C265" s="2054"/>
      <c r="D265" s="2054"/>
      <c r="E265" s="2055"/>
      <c r="F265" s="2023"/>
      <c r="G265" s="2024"/>
      <c r="H265" s="2025"/>
      <c r="I265" s="2023"/>
      <c r="J265" s="2024"/>
      <c r="K265" s="2024"/>
      <c r="L265" s="2024"/>
      <c r="M265" s="2025"/>
      <c r="N265" s="2023"/>
      <c r="O265" s="2024"/>
      <c r="P265" s="2025"/>
      <c r="Q265" s="2023"/>
      <c r="R265" s="2024"/>
      <c r="S265" s="2024"/>
      <c r="T265" s="2024"/>
      <c r="U265" s="2025"/>
      <c r="V265" s="2023"/>
      <c r="W265" s="2024"/>
      <c r="X265" s="2024"/>
      <c r="Y265" s="2025"/>
      <c r="Z265" s="2023"/>
      <c r="AA265" s="2024"/>
      <c r="AB265" s="2024"/>
      <c r="AC265" s="2025"/>
    </row>
    <row r="266" spans="1:29" ht="17.25" customHeight="1">
      <c r="A266" s="2056"/>
      <c r="B266" s="2057"/>
      <c r="C266" s="2057"/>
      <c r="D266" s="2057"/>
      <c r="E266" s="2058"/>
      <c r="F266" s="2026"/>
      <c r="G266" s="2027"/>
      <c r="H266" s="2028"/>
      <c r="I266" s="2026"/>
      <c r="J266" s="2027"/>
      <c r="K266" s="2027"/>
      <c r="L266" s="2027"/>
      <c r="M266" s="2028"/>
      <c r="N266" s="2026"/>
      <c r="O266" s="2027"/>
      <c r="P266" s="2028"/>
      <c r="Q266" s="2026"/>
      <c r="R266" s="2027"/>
      <c r="S266" s="2027"/>
      <c r="T266" s="2027"/>
      <c r="U266" s="2028"/>
      <c r="V266" s="2026"/>
      <c r="W266" s="2027"/>
      <c r="X266" s="2027"/>
      <c r="Y266" s="2028"/>
      <c r="Z266" s="2026"/>
      <c r="AA266" s="2027"/>
      <c r="AB266" s="2027"/>
      <c r="AC266" s="2028"/>
    </row>
    <row r="267" spans="1:29" ht="17.25" customHeight="1">
      <c r="A267" s="2056"/>
      <c r="B267" s="2057"/>
      <c r="C267" s="2057"/>
      <c r="D267" s="2057"/>
      <c r="E267" s="2058"/>
      <c r="F267" s="2026"/>
      <c r="G267" s="2027"/>
      <c r="H267" s="2028"/>
      <c r="I267" s="2026"/>
      <c r="J267" s="2027"/>
      <c r="K267" s="2027"/>
      <c r="L267" s="2027"/>
      <c r="M267" s="2028"/>
      <c r="N267" s="2026"/>
      <c r="O267" s="2027"/>
      <c r="P267" s="2028"/>
      <c r="Q267" s="2026"/>
      <c r="R267" s="2027"/>
      <c r="S267" s="2027"/>
      <c r="T267" s="2027"/>
      <c r="U267" s="2028"/>
      <c r="V267" s="2026"/>
      <c r="W267" s="2027"/>
      <c r="X267" s="2027"/>
      <c r="Y267" s="2028"/>
      <c r="Z267" s="2026"/>
      <c r="AA267" s="2027"/>
      <c r="AB267" s="2027"/>
      <c r="AC267" s="2028"/>
    </row>
    <row r="268" spans="1:29" ht="17.25" customHeight="1">
      <c r="A268" s="2059"/>
      <c r="B268" s="2060"/>
      <c r="C268" s="2060"/>
      <c r="D268" s="2060"/>
      <c r="E268" s="2061"/>
      <c r="F268" s="2029"/>
      <c r="G268" s="2030"/>
      <c r="H268" s="2031"/>
      <c r="I268" s="2029"/>
      <c r="J268" s="2030"/>
      <c r="K268" s="2030"/>
      <c r="L268" s="2030"/>
      <c r="M268" s="2031"/>
      <c r="N268" s="2029"/>
      <c r="O268" s="2030"/>
      <c r="P268" s="2031"/>
      <c r="Q268" s="2029"/>
      <c r="R268" s="2030"/>
      <c r="S268" s="2030"/>
      <c r="T268" s="2030"/>
      <c r="U268" s="2031"/>
      <c r="V268" s="2029"/>
      <c r="W268" s="2030"/>
      <c r="X268" s="2030"/>
      <c r="Y268" s="2031"/>
      <c r="Z268" s="2029"/>
      <c r="AA268" s="2030"/>
      <c r="AB268" s="2030"/>
      <c r="AC268" s="2031"/>
    </row>
    <row r="269" spans="1:29" ht="17.25" customHeight="1">
      <c r="A269" s="2053" t="s">
        <v>559</v>
      </c>
      <c r="B269" s="2054"/>
      <c r="C269" s="2054"/>
      <c r="D269" s="2054"/>
      <c r="E269" s="2055"/>
      <c r="F269" s="2023"/>
      <c r="G269" s="2024"/>
      <c r="H269" s="2025"/>
      <c r="I269" s="2023"/>
      <c r="J269" s="2024"/>
      <c r="K269" s="2024"/>
      <c r="L269" s="2024"/>
      <c r="M269" s="2025"/>
      <c r="N269" s="2023"/>
      <c r="O269" s="2024"/>
      <c r="P269" s="2025"/>
      <c r="Q269" s="2023"/>
      <c r="R269" s="2024"/>
      <c r="S269" s="2024"/>
      <c r="T269" s="2024"/>
      <c r="U269" s="2025"/>
      <c r="V269" s="2023"/>
      <c r="W269" s="2024"/>
      <c r="X269" s="2024"/>
      <c r="Y269" s="2025"/>
      <c r="Z269" s="2023"/>
      <c r="AA269" s="2024"/>
      <c r="AB269" s="2024"/>
      <c r="AC269" s="2025"/>
    </row>
    <row r="270" spans="1:29" ht="17.25" customHeight="1">
      <c r="A270" s="2056"/>
      <c r="B270" s="2057"/>
      <c r="C270" s="2057"/>
      <c r="D270" s="2057"/>
      <c r="E270" s="2058"/>
      <c r="F270" s="2026"/>
      <c r="G270" s="2027"/>
      <c r="H270" s="2028"/>
      <c r="I270" s="2026"/>
      <c r="J270" s="2027"/>
      <c r="K270" s="2027"/>
      <c r="L270" s="2027"/>
      <c r="M270" s="2028"/>
      <c r="N270" s="2026"/>
      <c r="O270" s="2027"/>
      <c r="P270" s="2028"/>
      <c r="Q270" s="2026"/>
      <c r="R270" s="2027"/>
      <c r="S270" s="2027"/>
      <c r="T270" s="2027"/>
      <c r="U270" s="2028"/>
      <c r="V270" s="2026"/>
      <c r="W270" s="2027"/>
      <c r="X270" s="2027"/>
      <c r="Y270" s="2028"/>
      <c r="Z270" s="2026"/>
      <c r="AA270" s="2027"/>
      <c r="AB270" s="2027"/>
      <c r="AC270" s="2028"/>
    </row>
    <row r="271" spans="1:29" ht="17.25" customHeight="1">
      <c r="A271" s="2056"/>
      <c r="B271" s="2057"/>
      <c r="C271" s="2057"/>
      <c r="D271" s="2057"/>
      <c r="E271" s="2058"/>
      <c r="F271" s="2026"/>
      <c r="G271" s="2027"/>
      <c r="H271" s="2028"/>
      <c r="I271" s="2026"/>
      <c r="J271" s="2027"/>
      <c r="K271" s="2027"/>
      <c r="L271" s="2027"/>
      <c r="M271" s="2028"/>
      <c r="N271" s="2026"/>
      <c r="O271" s="2027"/>
      <c r="P271" s="2028"/>
      <c r="Q271" s="2026"/>
      <c r="R271" s="2027"/>
      <c r="S271" s="2027"/>
      <c r="T271" s="2027"/>
      <c r="U271" s="2028"/>
      <c r="V271" s="2026"/>
      <c r="W271" s="2027"/>
      <c r="X271" s="2027"/>
      <c r="Y271" s="2028"/>
      <c r="Z271" s="2026"/>
      <c r="AA271" s="2027"/>
      <c r="AB271" s="2027"/>
      <c r="AC271" s="2028"/>
    </row>
    <row r="272" spans="1:29" ht="17.25" customHeight="1">
      <c r="A272" s="2059"/>
      <c r="B272" s="2060"/>
      <c r="C272" s="2060"/>
      <c r="D272" s="2060"/>
      <c r="E272" s="2061"/>
      <c r="F272" s="2029"/>
      <c r="G272" s="2030"/>
      <c r="H272" s="2031"/>
      <c r="I272" s="2029"/>
      <c r="J272" s="2030"/>
      <c r="K272" s="2030"/>
      <c r="L272" s="2030"/>
      <c r="M272" s="2031"/>
      <c r="N272" s="2029"/>
      <c r="O272" s="2030"/>
      <c r="P272" s="2031"/>
      <c r="Q272" s="2029"/>
      <c r="R272" s="2030"/>
      <c r="S272" s="2030"/>
      <c r="T272" s="2030"/>
      <c r="U272" s="2031"/>
      <c r="V272" s="2029"/>
      <c r="W272" s="2030"/>
      <c r="X272" s="2030"/>
      <c r="Y272" s="2031"/>
      <c r="Z272" s="2029"/>
      <c r="AA272" s="2030"/>
      <c r="AB272" s="2030"/>
      <c r="AC272" s="2031"/>
    </row>
    <row r="273" spans="1:29" ht="17.25" customHeight="1">
      <c r="A273" s="2035" t="s">
        <v>650</v>
      </c>
      <c r="B273" s="2036"/>
      <c r="C273" s="2036"/>
      <c r="D273" s="2036"/>
      <c r="E273" s="2037"/>
      <c r="F273" s="2023"/>
      <c r="G273" s="2024"/>
      <c r="H273" s="2025"/>
      <c r="I273" s="2023"/>
      <c r="J273" s="2024"/>
      <c r="K273" s="2024"/>
      <c r="L273" s="2024"/>
      <c r="M273" s="2025"/>
      <c r="N273" s="2023"/>
      <c r="O273" s="2024"/>
      <c r="P273" s="2025"/>
      <c r="Q273" s="2023"/>
      <c r="R273" s="2024"/>
      <c r="S273" s="2024"/>
      <c r="T273" s="2024"/>
      <c r="U273" s="2025"/>
      <c r="V273" s="2023"/>
      <c r="W273" s="2024"/>
      <c r="X273" s="2024"/>
      <c r="Y273" s="2025"/>
      <c r="Z273" s="2023"/>
      <c r="AA273" s="2024"/>
      <c r="AB273" s="2024"/>
      <c r="AC273" s="2025"/>
    </row>
    <row r="274" spans="1:29" ht="17.25" customHeight="1">
      <c r="A274" s="2038"/>
      <c r="B274" s="2039"/>
      <c r="C274" s="2039"/>
      <c r="D274" s="2039"/>
      <c r="E274" s="2040"/>
      <c r="F274" s="2026"/>
      <c r="G274" s="2027"/>
      <c r="H274" s="2028"/>
      <c r="I274" s="2026"/>
      <c r="J274" s="2027"/>
      <c r="K274" s="2027"/>
      <c r="L274" s="2027"/>
      <c r="M274" s="2028"/>
      <c r="N274" s="2026"/>
      <c r="O274" s="2027"/>
      <c r="P274" s="2028"/>
      <c r="Q274" s="2026"/>
      <c r="R274" s="2027"/>
      <c r="S274" s="2027"/>
      <c r="T274" s="2027"/>
      <c r="U274" s="2028"/>
      <c r="V274" s="2026"/>
      <c r="W274" s="2027"/>
      <c r="X274" s="2027"/>
      <c r="Y274" s="2028"/>
      <c r="Z274" s="2026"/>
      <c r="AA274" s="2027"/>
      <c r="AB274" s="2027"/>
      <c r="AC274" s="2028"/>
    </row>
    <row r="275" spans="1:29" ht="17.25" customHeight="1">
      <c r="A275" s="2038"/>
      <c r="B275" s="2039"/>
      <c r="C275" s="2039"/>
      <c r="D275" s="2039"/>
      <c r="E275" s="2040"/>
      <c r="F275" s="2026"/>
      <c r="G275" s="2027"/>
      <c r="H275" s="2028"/>
      <c r="I275" s="2026"/>
      <c r="J275" s="2027"/>
      <c r="K275" s="2027"/>
      <c r="L275" s="2027"/>
      <c r="M275" s="2028"/>
      <c r="N275" s="2026"/>
      <c r="O275" s="2027"/>
      <c r="P275" s="2028"/>
      <c r="Q275" s="2026"/>
      <c r="R275" s="2027"/>
      <c r="S275" s="2027"/>
      <c r="T275" s="2027"/>
      <c r="U275" s="2028"/>
      <c r="V275" s="2026"/>
      <c r="W275" s="2027"/>
      <c r="X275" s="2027"/>
      <c r="Y275" s="2028"/>
      <c r="Z275" s="2026"/>
      <c r="AA275" s="2027"/>
      <c r="AB275" s="2027"/>
      <c r="AC275" s="2028"/>
    </row>
    <row r="276" spans="1:29" ht="17.25" customHeight="1">
      <c r="A276" s="2038"/>
      <c r="B276" s="2039"/>
      <c r="C276" s="2039"/>
      <c r="D276" s="2039"/>
      <c r="E276" s="2040"/>
      <c r="F276" s="2026"/>
      <c r="G276" s="2027"/>
      <c r="H276" s="2028"/>
      <c r="I276" s="2026"/>
      <c r="J276" s="2027"/>
      <c r="K276" s="2027"/>
      <c r="L276" s="2027"/>
      <c r="M276" s="2028"/>
      <c r="N276" s="2026"/>
      <c r="O276" s="2027"/>
      <c r="P276" s="2028"/>
      <c r="Q276" s="2026"/>
      <c r="R276" s="2027"/>
      <c r="S276" s="2027"/>
      <c r="T276" s="2027"/>
      <c r="U276" s="2028"/>
      <c r="V276" s="2026"/>
      <c r="W276" s="2027"/>
      <c r="X276" s="2027"/>
      <c r="Y276" s="2028"/>
      <c r="Z276" s="2026"/>
      <c r="AA276" s="2027"/>
      <c r="AB276" s="2027"/>
      <c r="AC276" s="2028"/>
    </row>
    <row r="277" spans="1:29" ht="17.25" customHeight="1">
      <c r="A277" s="2041"/>
      <c r="B277" s="2042"/>
      <c r="C277" s="2042"/>
      <c r="D277" s="2042"/>
      <c r="E277" s="2043"/>
      <c r="F277" s="2029"/>
      <c r="G277" s="2030"/>
      <c r="H277" s="2031"/>
      <c r="I277" s="2029"/>
      <c r="J277" s="2030"/>
      <c r="K277" s="2030"/>
      <c r="L277" s="2030"/>
      <c r="M277" s="2031"/>
      <c r="N277" s="2029"/>
      <c r="O277" s="2030"/>
      <c r="P277" s="2031"/>
      <c r="Q277" s="2029"/>
      <c r="R277" s="2030"/>
      <c r="S277" s="2030"/>
      <c r="T277" s="2030"/>
      <c r="U277" s="2031"/>
      <c r="V277" s="2029"/>
      <c r="W277" s="2030"/>
      <c r="X277" s="2030"/>
      <c r="Y277" s="2031"/>
      <c r="Z277" s="2029"/>
      <c r="AA277" s="2030"/>
      <c r="AB277" s="2030"/>
      <c r="AC277" s="2031"/>
    </row>
    <row r="278" spans="1:29" ht="17.25" customHeight="1">
      <c r="A278" s="2065" t="s">
        <v>558</v>
      </c>
      <c r="B278" s="2066"/>
      <c r="C278" s="2066"/>
      <c r="D278" s="2066"/>
      <c r="E278" s="2067"/>
      <c r="F278" s="2074"/>
      <c r="G278" s="2033"/>
      <c r="H278" s="2033"/>
      <c r="I278" s="2033"/>
      <c r="J278" s="2033"/>
      <c r="K278" s="2033"/>
      <c r="L278" s="2033"/>
      <c r="M278" s="2033"/>
      <c r="N278" s="2033"/>
      <c r="O278" s="2033"/>
      <c r="P278" s="2033"/>
      <c r="Q278" s="2033"/>
      <c r="R278" s="2033"/>
      <c r="S278" s="2033"/>
      <c r="T278" s="2033"/>
      <c r="U278" s="2033"/>
      <c r="V278" s="2033"/>
      <c r="W278" s="2033"/>
      <c r="X278" s="2033"/>
      <c r="Y278" s="2033"/>
      <c r="Z278" s="2033"/>
      <c r="AA278" s="2033"/>
      <c r="AB278" s="2033"/>
      <c r="AC278" s="2063"/>
    </row>
    <row r="279" spans="1:29" ht="17.25" customHeight="1">
      <c r="A279" s="2068"/>
      <c r="B279" s="2069"/>
      <c r="C279" s="2069"/>
      <c r="D279" s="2069"/>
      <c r="E279" s="2070"/>
      <c r="F279" s="2026"/>
      <c r="G279" s="2027"/>
      <c r="H279" s="2027"/>
      <c r="I279" s="2027"/>
      <c r="J279" s="2027"/>
      <c r="K279" s="2027"/>
      <c r="L279" s="2027"/>
      <c r="M279" s="2027"/>
      <c r="N279" s="2027"/>
      <c r="O279" s="2027"/>
      <c r="P279" s="2027"/>
      <c r="Q279" s="2027"/>
      <c r="R279" s="2027"/>
      <c r="S279" s="2027"/>
      <c r="T279" s="2027"/>
      <c r="U279" s="2027"/>
      <c r="V279" s="2027"/>
      <c r="W279" s="2027"/>
      <c r="X279" s="2027"/>
      <c r="Y279" s="2027"/>
      <c r="Z279" s="2027"/>
      <c r="AA279" s="2027"/>
      <c r="AB279" s="2027"/>
      <c r="AC279" s="2028"/>
    </row>
    <row r="280" spans="1:29" ht="17.25" customHeight="1">
      <c r="A280" s="2071"/>
      <c r="B280" s="2072"/>
      <c r="C280" s="2072"/>
      <c r="D280" s="2072"/>
      <c r="E280" s="2073"/>
      <c r="F280" s="2029"/>
      <c r="G280" s="2064"/>
      <c r="H280" s="2064"/>
      <c r="I280" s="2064"/>
      <c r="J280" s="2064"/>
      <c r="K280" s="2064"/>
      <c r="L280" s="2064"/>
      <c r="M280" s="2064"/>
      <c r="N280" s="2064"/>
      <c r="O280" s="2064"/>
      <c r="P280" s="2064"/>
      <c r="Q280" s="2064"/>
      <c r="R280" s="2064"/>
      <c r="S280" s="2064"/>
      <c r="T280" s="2064"/>
      <c r="U280" s="2064"/>
      <c r="V280" s="2064"/>
      <c r="W280" s="2064"/>
      <c r="X280" s="2064"/>
      <c r="Y280" s="2064"/>
      <c r="Z280" s="2064"/>
      <c r="AA280" s="2064"/>
      <c r="AB280" s="2064"/>
      <c r="AC280" s="2031"/>
    </row>
    <row r="281" spans="1:29" ht="18.75" customHeight="1">
      <c r="A281" s="1084"/>
      <c r="B281" s="1084"/>
      <c r="C281" s="1084"/>
      <c r="D281" s="1084"/>
      <c r="E281" s="1084"/>
      <c r="F281" s="1084"/>
      <c r="G281" s="1084"/>
      <c r="H281" s="1084"/>
      <c r="I281" s="1084"/>
      <c r="J281" s="1084"/>
      <c r="K281" s="1084"/>
      <c r="L281" s="1084"/>
      <c r="M281" s="1084"/>
      <c r="N281" s="1084"/>
      <c r="O281" s="1084"/>
      <c r="P281" s="1084"/>
      <c r="Q281" s="1084"/>
      <c r="R281" s="1084"/>
      <c r="S281" s="1084"/>
      <c r="T281" s="1084"/>
      <c r="U281" s="1084"/>
      <c r="V281" s="1084"/>
      <c r="W281" s="1084"/>
      <c r="X281" s="1084"/>
      <c r="Y281" s="1084"/>
      <c r="Z281" s="1084"/>
      <c r="AA281" s="1084"/>
      <c r="AB281" s="1084"/>
      <c r="AC281" s="1068"/>
    </row>
    <row r="282" spans="1:29">
      <c r="A282" s="1084"/>
      <c r="B282" s="1084"/>
      <c r="C282" s="1084"/>
      <c r="D282" s="1084"/>
      <c r="E282" s="1084"/>
      <c r="F282" s="1084"/>
      <c r="G282" s="1084"/>
      <c r="H282" s="1084"/>
      <c r="I282" s="1084"/>
      <c r="J282" s="1084"/>
      <c r="K282" s="1084"/>
      <c r="L282" s="1084"/>
      <c r="M282" s="1084"/>
      <c r="N282" s="1084"/>
      <c r="O282" s="1084"/>
      <c r="P282" s="1084"/>
      <c r="Q282" s="1084"/>
      <c r="R282" s="1084"/>
      <c r="S282" s="1084"/>
      <c r="T282" s="1084"/>
      <c r="U282" s="1084"/>
      <c r="V282" s="1084"/>
      <c r="W282" s="1084"/>
      <c r="X282" s="1084"/>
      <c r="Y282" s="1084"/>
      <c r="Z282" s="1084"/>
      <c r="AA282" s="1084"/>
      <c r="AB282" s="1084"/>
      <c r="AC282" s="1068"/>
    </row>
  </sheetData>
  <sheetProtection selectLockedCells="1"/>
  <mergeCells count="174">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273:E277"/>
    <mergeCell ref="F273:H277"/>
    <mergeCell ref="I273:M277"/>
    <mergeCell ref="N273:P277"/>
    <mergeCell ref="A278:E280"/>
    <mergeCell ref="F278:H280"/>
    <mergeCell ref="I278:M280"/>
    <mergeCell ref="N278:P280"/>
    <mergeCell ref="A269:E272"/>
    <mergeCell ref="F269:H272"/>
    <mergeCell ref="I269:M272"/>
    <mergeCell ref="N269:P272"/>
    <mergeCell ref="A253:E256"/>
    <mergeCell ref="F253:H256"/>
    <mergeCell ref="I253:M256"/>
    <mergeCell ref="N253:P256"/>
    <mergeCell ref="A261:E264"/>
    <mergeCell ref="F261:H264"/>
    <mergeCell ref="I261:M264"/>
    <mergeCell ref="N261:P264"/>
    <mergeCell ref="A257:E260"/>
    <mergeCell ref="F257:H260"/>
    <mergeCell ref="I257:M260"/>
    <mergeCell ref="N257:P260"/>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AK200:AR200"/>
    <mergeCell ref="AK201:AO201"/>
    <mergeCell ref="AK202:BB202"/>
    <mergeCell ref="AK204:AO204"/>
    <mergeCell ref="AK196:AQ196"/>
    <mergeCell ref="AK203:AO203"/>
    <mergeCell ref="AK199:AS199"/>
    <mergeCell ref="I163:AC164"/>
    <mergeCell ref="F193:AB193"/>
    <mergeCell ref="I179:AC180"/>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3"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222250</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203200</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107950</xdr:colOff>
                    <xdr:row>44</xdr:row>
                    <xdr:rowOff>69850</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12700</xdr:colOff>
                    <xdr:row>219</xdr:row>
                    <xdr:rowOff>222250</xdr:rowOff>
                  </from>
                  <to>
                    <xdr:col>37</xdr:col>
                    <xdr:colOff>107950</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12700</xdr:colOff>
                    <xdr:row>23</xdr:row>
                    <xdr:rowOff>184150</xdr:rowOff>
                  </from>
                  <to>
                    <xdr:col>35</xdr:col>
                    <xdr:colOff>146050</xdr:colOff>
                    <xdr:row>25</xdr:row>
                    <xdr:rowOff>12700</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12700</xdr:colOff>
                    <xdr:row>25</xdr:row>
                    <xdr:rowOff>184150</xdr:rowOff>
                  </from>
                  <to>
                    <xdr:col>35</xdr:col>
                    <xdr:colOff>146050</xdr:colOff>
                    <xdr:row>27</xdr:row>
                    <xdr:rowOff>12700</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12700</xdr:colOff>
                    <xdr:row>27</xdr:row>
                    <xdr:rowOff>184150</xdr:rowOff>
                  </from>
                  <to>
                    <xdr:col>35</xdr:col>
                    <xdr:colOff>146050</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topLeftCell="A124" workbookViewId="0">
      <selection activeCell="R1" sqref="R1"/>
    </sheetView>
  </sheetViews>
  <sheetFormatPr defaultColWidth="9" defaultRowHeight="13"/>
  <cols>
    <col min="1" max="1" width="1.5" style="904" customWidth="1"/>
    <col min="2" max="5" width="3.5" style="904" customWidth="1"/>
    <col min="6" max="6" width="4.08203125" style="904" customWidth="1"/>
    <col min="7" max="27" width="3.5" style="904" customWidth="1"/>
    <col min="28" max="30" width="3" style="904" customWidth="1"/>
    <col min="31" max="33" width="2.58203125" style="904" customWidth="1"/>
    <col min="34" max="34" width="9" style="904" customWidth="1"/>
    <col min="35" max="35" width="2" style="904" customWidth="1"/>
    <col min="36" max="36" width="1.75" style="904" customWidth="1"/>
    <col min="37" max="37" width="1.5" style="904" customWidth="1"/>
    <col min="38" max="38" width="2.25" style="904" customWidth="1"/>
    <col min="39" max="39" width="1.33203125" style="904" customWidth="1"/>
    <col min="40" max="42" width="2.08203125" style="904" customWidth="1"/>
    <col min="43" max="43" width="2.58203125" style="904" customWidth="1"/>
    <col min="44" max="16384" width="9" style="904"/>
  </cols>
  <sheetData>
    <row r="1" spans="1:31" s="897" customFormat="1" ht="38.25" customHeight="1" thickBot="1">
      <c r="A1" s="1047" t="s">
        <v>43</v>
      </c>
      <c r="Q1" s="898" t="s">
        <v>64</v>
      </c>
      <c r="R1" s="898"/>
      <c r="S1" s="898"/>
      <c r="T1" s="898"/>
      <c r="U1" s="1093"/>
      <c r="X1" s="1093"/>
      <c r="AE1" s="900" t="s">
        <v>549</v>
      </c>
    </row>
    <row r="2" spans="1:31" ht="12" customHeight="1" thickTop="1">
      <c r="A2" s="1053"/>
    </row>
    <row r="3" spans="1:31" s="1068" customFormat="1" ht="12" customHeight="1">
      <c r="B3" s="1324"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192"/>
      <c r="D3" s="1192"/>
      <c r="E3" s="1192"/>
      <c r="AD3" s="904"/>
    </row>
    <row r="4" spans="1:31" s="1068" customFormat="1" ht="30.75" customHeight="1">
      <c r="B4" s="1324"/>
      <c r="C4" s="1054"/>
      <c r="D4" s="1054"/>
      <c r="E4" s="1193" t="str">
        <f>IF(作業メニュー!AM13=TRUE, "建築基準法第87条の４において準用する同法第18条第２項又は第４項の規定による", " ")</f>
        <v xml:space="preserve"> </v>
      </c>
      <c r="G4" s="904"/>
      <c r="H4" s="904"/>
      <c r="I4" s="904"/>
      <c r="J4" s="904"/>
      <c r="L4" s="904"/>
      <c r="M4" s="904"/>
      <c r="N4" s="904"/>
      <c r="O4" s="904"/>
      <c r="P4" s="904"/>
      <c r="Q4" s="904"/>
      <c r="R4" s="904"/>
      <c r="S4" s="904"/>
      <c r="T4" s="904"/>
      <c r="U4" s="904"/>
      <c r="V4" s="904"/>
      <c r="W4" s="904"/>
      <c r="X4" s="904"/>
      <c r="Y4" s="904"/>
      <c r="Z4" s="904"/>
      <c r="AA4" s="904"/>
      <c r="AB4" s="904"/>
      <c r="AD4" s="904"/>
    </row>
    <row r="5" spans="1:31" s="1068" customFormat="1" ht="30.75" customHeight="1">
      <c r="A5" s="1325"/>
      <c r="B5" s="1326"/>
      <c r="C5" s="1327"/>
      <c r="D5" s="1327"/>
      <c r="E5" s="1328"/>
      <c r="F5" s="1327"/>
      <c r="G5" s="1327"/>
      <c r="H5" s="1327"/>
      <c r="I5" s="1327"/>
      <c r="J5" s="1327"/>
      <c r="K5" s="1327"/>
      <c r="L5" s="1191" t="str">
        <f>IF(作業メニュー!AM13=TRUE, "計画通知書　（昇降機）", "確認申請書　（昇降機）")</f>
        <v>確認申請書　（昇降機）</v>
      </c>
      <c r="M5" s="1327"/>
      <c r="N5" s="1327"/>
      <c r="O5" s="1327"/>
      <c r="P5" s="1327"/>
      <c r="Q5" s="1327"/>
      <c r="R5" s="1327"/>
      <c r="S5" s="1327"/>
      <c r="T5" s="1327"/>
      <c r="U5" s="1327"/>
      <c r="V5" s="1327"/>
      <c r="W5" s="1327"/>
      <c r="X5" s="1327"/>
      <c r="Y5" s="1327"/>
      <c r="Z5" s="1327"/>
      <c r="AA5" s="1327"/>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9" customHeight="1">
      <c r="C9" s="2114"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114"/>
      <c r="E9" s="2114"/>
      <c r="F9" s="2114"/>
      <c r="G9" s="2114"/>
      <c r="H9" s="2114"/>
      <c r="I9" s="2114"/>
      <c r="J9" s="2114"/>
      <c r="K9" s="2114"/>
      <c r="L9" s="2114"/>
      <c r="M9" s="2114"/>
      <c r="N9" s="2114"/>
      <c r="O9" s="2114"/>
      <c r="P9" s="2114"/>
      <c r="Q9" s="2114"/>
      <c r="R9" s="2114"/>
      <c r="S9" s="2114"/>
      <c r="T9" s="2114"/>
      <c r="U9" s="2114"/>
      <c r="V9" s="2114"/>
      <c r="W9" s="2114"/>
      <c r="X9" s="2114"/>
      <c r="Y9" s="2114"/>
      <c r="Z9" s="2114"/>
      <c r="AD9" s="904"/>
    </row>
    <row r="10" spans="1:31" s="1068" customFormat="1" ht="19" customHeight="1">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c r="Y10" s="2114"/>
      <c r="Z10" s="2114"/>
      <c r="AD10" s="904"/>
    </row>
    <row r="11" spans="1:31" s="1068" customFormat="1" ht="19" customHeight="1">
      <c r="AD11" s="904"/>
    </row>
    <row r="12" spans="1:31" s="1068" customFormat="1" ht="19" customHeight="1">
      <c r="AD12" s="904"/>
    </row>
    <row r="13" spans="1:31" s="1068" customFormat="1" ht="18.75" customHeight="1">
      <c r="AD13" s="904"/>
    </row>
    <row r="14" spans="1:31" ht="19.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4.75" customHeight="1">
      <c r="A15" s="903"/>
      <c r="B15" s="1724" t="str">
        <f>IF('確認申請書（建築）入力'!$M$4=0,"",'確認申請書（建築）入力'!$M$4)</f>
        <v>指定確認検査機関
　株式会社東日本住宅評価センター　様</v>
      </c>
      <c r="C15" s="1724"/>
      <c r="D15" s="1724"/>
      <c r="E15" s="1724"/>
      <c r="F15" s="1724"/>
      <c r="G15" s="1724"/>
      <c r="H15" s="1724"/>
      <c r="I15" s="1724"/>
      <c r="J15" s="1724"/>
      <c r="K15" s="1724"/>
      <c r="L15" s="1724"/>
      <c r="M15" s="1724"/>
      <c r="N15" s="1724"/>
      <c r="O15" s="1724"/>
      <c r="P15" s="1724"/>
      <c r="Q15" s="1724"/>
      <c r="R15" s="903"/>
      <c r="S15" s="903"/>
      <c r="T15" s="903"/>
      <c r="U15" s="903"/>
      <c r="V15" s="903"/>
      <c r="W15" s="903"/>
      <c r="X15" s="903"/>
      <c r="Y15" s="903"/>
      <c r="Z15" s="903"/>
      <c r="AA15" s="903"/>
    </row>
    <row r="16" spans="1:31" ht="22.5" customHeight="1">
      <c r="A16" s="903"/>
      <c r="B16" s="1724"/>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4"/>
      <c r="Y17" s="1754"/>
      <c r="Z17" s="1754"/>
      <c r="AA17" s="1754"/>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8" t="s">
        <v>2814</v>
      </c>
      <c r="V18" s="2118"/>
      <c r="W18" s="2118"/>
      <c r="X18" s="2118"/>
      <c r="Y18" s="2118"/>
      <c r="Z18" s="2118"/>
      <c r="AA18" s="2118"/>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0"/>
      <c r="AO19" s="2110"/>
      <c r="AP19" s="2110"/>
      <c r="AQ19" s="2110"/>
      <c r="AR19" s="2110"/>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3.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3.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P24" s="903" t="str">
        <f>IF(項目一覧!$C$183=0,"",項目一覧!$C$183)</f>
        <v/>
      </c>
      <c r="Q24" s="903"/>
      <c r="R24" s="903"/>
      <c r="S24" s="903"/>
      <c r="T24" s="903"/>
      <c r="U24" s="903"/>
      <c r="V24" s="903"/>
      <c r="W24" s="903"/>
      <c r="X24" s="903"/>
    </row>
    <row r="25" spans="1:44"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29"/>
      <c r="R25" s="929"/>
      <c r="S25" s="929"/>
      <c r="T25" s="929"/>
      <c r="U25" s="929"/>
      <c r="V25" s="929"/>
      <c r="W25" s="929"/>
      <c r="X25" s="929"/>
      <c r="Y25" s="929"/>
      <c r="Z25" s="929"/>
      <c r="AA25" s="903"/>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2117"/>
      <c r="Q29" s="2117"/>
      <c r="R29" s="2117"/>
      <c r="S29" s="2117"/>
      <c r="T29" s="2117"/>
      <c r="U29" s="2117"/>
      <c r="V29" s="2117"/>
      <c r="W29" s="2117"/>
      <c r="X29" s="2117"/>
      <c r="Y29" s="2117"/>
      <c r="Z29" s="2117"/>
      <c r="AA29" s="2117"/>
    </row>
    <row r="30" spans="1:44" ht="18.75" customHeight="1">
      <c r="A30" s="903"/>
      <c r="B30" s="903"/>
      <c r="C30" s="903"/>
      <c r="D30" s="903"/>
      <c r="E30" s="903"/>
      <c r="F30" s="903"/>
      <c r="G30" s="903"/>
      <c r="H30" s="903"/>
      <c r="I30" s="903"/>
      <c r="J30" s="903"/>
      <c r="K30" s="903"/>
      <c r="L30" s="903"/>
      <c r="M30" s="903"/>
      <c r="N30" s="903"/>
      <c r="O30" s="903"/>
      <c r="P30" s="2117"/>
      <c r="Q30" s="2117"/>
      <c r="R30" s="2117"/>
      <c r="S30" s="2117"/>
      <c r="T30" s="2117"/>
      <c r="U30" s="2117"/>
      <c r="V30" s="2117"/>
      <c r="W30" s="2117"/>
      <c r="X30" s="2117"/>
      <c r="Y30" s="2117"/>
      <c r="Z30" s="2117"/>
      <c r="AA30" s="2117"/>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11" t="s">
        <v>438</v>
      </c>
      <c r="C37" s="1712"/>
      <c r="D37" s="1712"/>
      <c r="E37" s="1712"/>
      <c r="F37" s="1712"/>
      <c r="G37" s="1712"/>
      <c r="H37" s="1713"/>
      <c r="I37" s="1711" t="s">
        <v>437</v>
      </c>
      <c r="J37" s="1712"/>
      <c r="K37" s="1712"/>
      <c r="L37" s="1712"/>
      <c r="M37" s="1712"/>
      <c r="N37" s="1712"/>
      <c r="O37" s="1712"/>
      <c r="P37" s="1712"/>
      <c r="Q37" s="1712"/>
      <c r="R37" s="1712"/>
      <c r="S37" s="1712"/>
      <c r="T37" s="1713"/>
      <c r="U37" s="1711" t="s">
        <v>436</v>
      </c>
      <c r="V37" s="1712"/>
      <c r="W37" s="1712"/>
      <c r="X37" s="1712"/>
      <c r="Y37" s="1712"/>
      <c r="Z37" s="1712"/>
      <c r="AA37" s="1712"/>
      <c r="AB37" s="1713"/>
      <c r="AC37" s="903"/>
    </row>
    <row r="38" spans="1:30" ht="33" customHeight="1">
      <c r="A38" s="903"/>
      <c r="B38" s="1708"/>
      <c r="C38" s="1709"/>
      <c r="D38" s="1709"/>
      <c r="E38" s="1709"/>
      <c r="F38" s="1709"/>
      <c r="G38" s="1709"/>
      <c r="H38" s="1710"/>
      <c r="I38" s="1738" t="s">
        <v>435</v>
      </c>
      <c r="J38" s="1739"/>
      <c r="K38" s="1739"/>
      <c r="L38" s="1739"/>
      <c r="M38" s="1739"/>
      <c r="N38" s="1739"/>
      <c r="O38" s="1739"/>
      <c r="P38" s="1739"/>
      <c r="Q38" s="1739"/>
      <c r="R38" s="1739"/>
      <c r="S38" s="1739"/>
      <c r="T38" s="1740"/>
      <c r="U38" s="1711" t="s">
        <v>2820</v>
      </c>
      <c r="V38" s="1712"/>
      <c r="W38" s="1712"/>
      <c r="X38" s="1712"/>
      <c r="Y38" s="1712"/>
      <c r="Z38" s="1712"/>
      <c r="AA38" s="1712"/>
      <c r="AB38" s="1713"/>
      <c r="AC38" s="903"/>
    </row>
    <row r="39" spans="1:30" ht="63" customHeight="1">
      <c r="A39" s="903"/>
      <c r="B39" s="926"/>
      <c r="C39" s="903"/>
      <c r="D39" s="903"/>
      <c r="E39" s="903"/>
      <c r="F39" s="903"/>
      <c r="G39" s="903"/>
      <c r="H39" s="927"/>
      <c r="I39" s="1699"/>
      <c r="J39" s="1700"/>
      <c r="K39" s="1700"/>
      <c r="L39" s="1700"/>
      <c r="M39" s="1700"/>
      <c r="N39" s="1700"/>
      <c r="O39" s="1700"/>
      <c r="P39" s="1700"/>
      <c r="Q39" s="1700"/>
      <c r="R39" s="1700"/>
      <c r="S39" s="1700"/>
      <c r="T39" s="1701"/>
      <c r="U39" s="2119" t="s">
        <v>753</v>
      </c>
      <c r="V39" s="2120"/>
      <c r="W39" s="2120"/>
      <c r="X39" s="2120"/>
      <c r="Y39" s="2120"/>
      <c r="Z39" s="2120"/>
      <c r="AA39" s="2120"/>
      <c r="AB39" s="2121"/>
      <c r="AC39" s="903"/>
    </row>
    <row r="40" spans="1:30" ht="33" customHeight="1">
      <c r="A40" s="903"/>
      <c r="B40" s="931"/>
      <c r="C40" s="932"/>
      <c r="D40" s="932"/>
      <c r="E40" s="932"/>
      <c r="F40" s="932"/>
      <c r="G40" s="932"/>
      <c r="H40" s="933"/>
      <c r="I40" s="1702"/>
      <c r="J40" s="1703"/>
      <c r="K40" s="1703"/>
      <c r="L40" s="1703"/>
      <c r="M40" s="1703"/>
      <c r="N40" s="1703"/>
      <c r="O40" s="1703"/>
      <c r="P40" s="1703"/>
      <c r="Q40" s="1703"/>
      <c r="R40" s="1703"/>
      <c r="S40" s="1703"/>
      <c r="T40" s="1704"/>
      <c r="U40" s="1702" t="s">
        <v>2394</v>
      </c>
      <c r="V40" s="1703"/>
      <c r="W40" s="1703"/>
      <c r="X40" s="1703"/>
      <c r="Y40" s="1703"/>
      <c r="Z40" s="1703"/>
      <c r="AA40" s="1703"/>
      <c r="AB40" s="1704"/>
      <c r="AC40" s="903"/>
    </row>
    <row r="41" spans="1:30" ht="15.7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ht="15.75" customHeight="1">
      <c r="A42" s="903"/>
      <c r="B42" s="903"/>
      <c r="C42" s="903"/>
      <c r="D42" s="903"/>
      <c r="E42" s="1091"/>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row>
    <row r="43" spans="1:30" ht="15.75" customHeight="1">
      <c r="A43" s="903"/>
      <c r="B43" s="903"/>
      <c r="C43" s="903"/>
      <c r="D43" s="903"/>
      <c r="E43" s="1091"/>
      <c r="F43" s="1091"/>
      <c r="G43" s="903"/>
      <c r="H43" s="903"/>
      <c r="I43" s="903"/>
      <c r="J43" s="903"/>
      <c r="K43" s="903"/>
      <c r="L43" s="903"/>
      <c r="M43" s="903"/>
      <c r="N43" s="903"/>
      <c r="O43" s="903"/>
      <c r="P43" s="903"/>
      <c r="Q43" s="903"/>
      <c r="R43" s="903"/>
      <c r="S43" s="903"/>
      <c r="T43" s="903"/>
      <c r="U43" s="903"/>
      <c r="V43" s="903"/>
      <c r="W43" s="903"/>
      <c r="X43" s="903"/>
      <c r="Y43" s="903"/>
      <c r="Z43" s="903"/>
      <c r="AA43" s="903"/>
    </row>
    <row r="44" spans="1:30" ht="6.75" customHeight="1">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row>
    <row r="45" spans="1:30" ht="15.75" customHeight="1">
      <c r="A45" s="1698" t="s">
        <v>434</v>
      </c>
      <c r="B45" s="1698"/>
      <c r="C45" s="1698"/>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row>
    <row r="46" spans="1:30" ht="15.75" customHeight="1">
      <c r="A46" s="959" t="s">
        <v>729</v>
      </c>
      <c r="B46" s="937" t="s">
        <v>752</v>
      </c>
      <c r="C46" s="937"/>
      <c r="D46" s="937"/>
      <c r="E46" s="937"/>
      <c r="F46" s="937"/>
      <c r="G46" s="937"/>
      <c r="H46" s="916"/>
      <c r="I46" s="916"/>
      <c r="J46" s="937"/>
      <c r="K46" s="937"/>
      <c r="L46" s="937"/>
      <c r="M46" s="937"/>
      <c r="N46" s="937"/>
      <c r="O46" s="937"/>
      <c r="P46" s="937"/>
      <c r="Q46" s="937"/>
      <c r="R46" s="937"/>
      <c r="S46" s="937"/>
      <c r="T46" s="937"/>
      <c r="U46" s="937"/>
      <c r="V46" s="937"/>
      <c r="W46" s="937"/>
      <c r="X46" s="937"/>
      <c r="Y46" s="937"/>
      <c r="Z46" s="937"/>
      <c r="AA46" s="937"/>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729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729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7" t="str">
        <f>IF(項目一覧!$C$35=0,"",項目一覧!$C$35)</f>
        <v/>
      </c>
      <c r="H69" s="1727"/>
      <c r="I69" s="1727"/>
      <c r="J69" s="1727"/>
      <c r="K69" s="1727"/>
      <c r="L69" s="1727"/>
      <c r="M69" s="1727"/>
      <c r="N69" s="1727"/>
      <c r="O69" s="1727"/>
      <c r="P69" s="1727"/>
      <c r="Q69" s="1727"/>
      <c r="R69" s="1727"/>
      <c r="S69" s="1727"/>
      <c r="T69" s="1727"/>
      <c r="U69" s="1727"/>
      <c r="V69" s="1727"/>
      <c r="W69" s="1727"/>
      <c r="X69" s="1727"/>
      <c r="Y69" s="1727"/>
      <c r="Z69" s="1727"/>
      <c r="AA69" s="1727"/>
      <c r="AB69" s="1727"/>
    </row>
    <row r="70" spans="1:28" ht="6" customHeight="1">
      <c r="A70" s="945"/>
      <c r="B70" s="906"/>
      <c r="C70" s="906"/>
      <c r="D70" s="906"/>
      <c r="E70" s="906"/>
      <c r="F70" s="906"/>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1727"/>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08" t="str">
        <f>IF(項目一覧!$C$199=0,"",項目一覧!$C$199)</f>
        <v/>
      </c>
      <c r="H77" s="2109"/>
      <c r="I77" s="2109"/>
      <c r="J77" s="2109"/>
      <c r="K77" s="2109"/>
      <c r="L77" s="2109"/>
      <c r="M77" s="2109"/>
      <c r="N77" s="2109"/>
      <c r="O77" s="2109"/>
      <c r="P77" s="2109"/>
      <c r="Q77" s="2109"/>
      <c r="R77" s="2109"/>
      <c r="S77" s="2109"/>
      <c r="T77" s="2109"/>
      <c r="U77" s="2109"/>
      <c r="V77" s="2109"/>
      <c r="W77" s="2109"/>
      <c r="X77" s="2109"/>
      <c r="Y77" s="2109"/>
      <c r="Z77" s="2109"/>
      <c r="AA77" s="2109"/>
      <c r="AB77" s="2109"/>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7" t="str">
        <f>IF(項目一覧!$C$202=0,"",項目一覧!$C$202)</f>
        <v/>
      </c>
      <c r="H79" s="1727"/>
      <c r="I79" s="1727"/>
      <c r="J79" s="1727"/>
      <c r="K79" s="1727"/>
      <c r="L79" s="1727"/>
      <c r="M79" s="1727"/>
      <c r="N79" s="1727"/>
      <c r="O79" s="1727"/>
      <c r="P79" s="1727"/>
      <c r="Q79" s="1727"/>
      <c r="R79" s="1727"/>
      <c r="S79" s="1727"/>
      <c r="T79" s="1727"/>
      <c r="U79" s="1727"/>
      <c r="V79" s="1727"/>
      <c r="W79" s="1727"/>
      <c r="X79" s="1727"/>
      <c r="Y79" s="1727"/>
      <c r="Z79" s="1727"/>
      <c r="AA79" s="1727"/>
      <c r="AB79" s="1727"/>
    </row>
    <row r="80" spans="1:28" ht="9.75" customHeight="1">
      <c r="A80" s="936"/>
      <c r="B80" s="906"/>
      <c r="C80" s="906"/>
      <c r="D80" s="906"/>
      <c r="E80" s="906"/>
      <c r="F80" s="906"/>
      <c r="G80" s="1727"/>
      <c r="H80" s="1727"/>
      <c r="I80" s="1727"/>
      <c r="J80" s="1727"/>
      <c r="K80" s="1727"/>
      <c r="L80" s="1727"/>
      <c r="M80" s="1727"/>
      <c r="N80" s="1727"/>
      <c r="O80" s="1727"/>
      <c r="P80" s="1727"/>
      <c r="Q80" s="1727"/>
      <c r="R80" s="1727"/>
      <c r="S80" s="1727"/>
      <c r="T80" s="1727"/>
      <c r="U80" s="1727"/>
      <c r="V80" s="1727"/>
      <c r="W80" s="1727"/>
      <c r="X80" s="1727"/>
      <c r="Y80" s="1727"/>
      <c r="Z80" s="1727"/>
      <c r="AA80" s="1727"/>
      <c r="AB80" s="1727"/>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08" t="str">
        <f>IF(項目一覧!$C$213=0,"",項目一覧!$C$213)</f>
        <v/>
      </c>
      <c r="H86" s="2109"/>
      <c r="I86" s="2109"/>
      <c r="J86" s="2109"/>
      <c r="K86" s="2109"/>
      <c r="L86" s="2109"/>
      <c r="M86" s="2109"/>
      <c r="N86" s="2109"/>
      <c r="O86" s="2109"/>
      <c r="P86" s="2109"/>
      <c r="Q86" s="2109"/>
      <c r="R86" s="2109"/>
      <c r="S86" s="2109"/>
      <c r="T86" s="2109"/>
      <c r="U86" s="2109"/>
      <c r="V86" s="2109"/>
      <c r="W86" s="2109"/>
      <c r="X86" s="2109"/>
      <c r="Y86" s="2109"/>
      <c r="Z86" s="2109"/>
      <c r="AA86" s="2109"/>
      <c r="AB86" s="2109"/>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7" t="str">
        <f>IF(項目一覧!$C$216=0,"",項目一覧!$C$216)</f>
        <v/>
      </c>
      <c r="H88" s="1727"/>
      <c r="I88" s="1727"/>
      <c r="J88" s="1727"/>
      <c r="K88" s="1727"/>
      <c r="L88" s="1727"/>
      <c r="M88" s="1727"/>
      <c r="N88" s="1727"/>
      <c r="O88" s="1727"/>
      <c r="P88" s="1727"/>
      <c r="Q88" s="1727"/>
      <c r="R88" s="1727"/>
      <c r="S88" s="1727"/>
      <c r="T88" s="1727"/>
      <c r="U88" s="1727"/>
      <c r="V88" s="1727"/>
      <c r="W88" s="1727"/>
      <c r="X88" s="1727"/>
      <c r="Y88" s="1727"/>
      <c r="Z88" s="1727"/>
      <c r="AA88" s="1727"/>
      <c r="AB88" s="1727"/>
      <c r="AC88" s="1204"/>
      <c r="AE88" s="1204"/>
      <c r="AF88" s="1204"/>
      <c r="AG88" s="1204"/>
      <c r="AH88" s="1204"/>
    </row>
    <row r="89" spans="1:34" ht="8.25" customHeight="1">
      <c r="A89" s="936"/>
      <c r="B89" s="906"/>
      <c r="C89" s="906"/>
      <c r="D89" s="906"/>
      <c r="E89" s="906"/>
      <c r="F89" s="906"/>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08" t="str">
        <f>IF(項目一覧!$C$227=0,"",項目一覧!$C$227)</f>
        <v/>
      </c>
      <c r="H95" s="2109"/>
      <c r="I95" s="2109"/>
      <c r="J95" s="2109"/>
      <c r="K95" s="2109"/>
      <c r="L95" s="2109"/>
      <c r="M95" s="2109"/>
      <c r="N95" s="2109"/>
      <c r="O95" s="2109"/>
      <c r="P95" s="2109"/>
      <c r="Q95" s="2109"/>
      <c r="R95" s="2109"/>
      <c r="S95" s="2109"/>
      <c r="T95" s="2109"/>
      <c r="U95" s="2109"/>
      <c r="V95" s="2109"/>
      <c r="W95" s="2109"/>
      <c r="X95" s="2109"/>
      <c r="Y95" s="2109"/>
      <c r="Z95" s="2109"/>
      <c r="AA95" s="2109"/>
      <c r="AB95" s="2109"/>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727" t="str">
        <f>IF(項目一覧!$C$230=0,"",項目一覧!$C$230)</f>
        <v/>
      </c>
      <c r="H97" s="1727"/>
      <c r="I97" s="1727"/>
      <c r="J97" s="1727"/>
      <c r="K97" s="1727"/>
      <c r="L97" s="1727"/>
      <c r="M97" s="1727"/>
      <c r="N97" s="1727"/>
      <c r="O97" s="1727"/>
      <c r="P97" s="1727"/>
      <c r="Q97" s="1727"/>
      <c r="R97" s="1727"/>
      <c r="S97" s="1727"/>
      <c r="T97" s="1727"/>
      <c r="U97" s="1727"/>
      <c r="V97" s="1727"/>
      <c r="W97" s="1727"/>
      <c r="X97" s="1727"/>
      <c r="Y97" s="1727"/>
      <c r="Z97" s="1727"/>
      <c r="AA97" s="1727"/>
      <c r="AB97" s="1727"/>
    </row>
    <row r="98" spans="1:30" ht="9" customHeight="1">
      <c r="A98" s="951"/>
      <c r="B98" s="935"/>
      <c r="C98" s="935"/>
      <c r="D98" s="935"/>
      <c r="E98" s="935"/>
      <c r="F98" s="935"/>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row>
    <row r="99" spans="1:30" ht="15.75" customHeight="1">
      <c r="A99" s="959" t="s">
        <v>729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736</v>
      </c>
      <c r="C120" s="1081"/>
      <c r="D120" s="1081"/>
      <c r="E120" s="1081"/>
      <c r="F120" s="1081"/>
      <c r="G120" s="1081"/>
      <c r="H120" s="1081"/>
      <c r="Q120" s="1084"/>
      <c r="R120" s="1084" t="s">
        <v>734</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16"/>
      <c r="Q121" s="2116"/>
      <c r="R121" s="2116"/>
      <c r="S121" s="2116"/>
      <c r="T121" s="2116"/>
      <c r="U121" s="2116"/>
      <c r="V121" s="2116"/>
      <c r="W121" s="2116"/>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15"/>
      <c r="Q122" s="2115"/>
      <c r="R122" s="2115"/>
      <c r="S122" s="2115"/>
      <c r="T122" s="2115"/>
      <c r="U122" s="2115"/>
      <c r="V122" s="2115"/>
      <c r="W122" s="2115"/>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row r="127" spans="1:30" s="1068" customForma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ht="13.5" customHeight="1">
      <c r="A136" s="936"/>
      <c r="B136" s="906"/>
      <c r="C136" s="906"/>
      <c r="D136" s="906"/>
      <c r="E136" s="906"/>
      <c r="F136" s="906"/>
      <c r="G136" s="906"/>
      <c r="H136" s="1216"/>
      <c r="I136" s="1216"/>
      <c r="J136" s="1216"/>
      <c r="K136" s="1216"/>
      <c r="L136" s="1216"/>
      <c r="M136" s="1216"/>
      <c r="N136" s="1216"/>
      <c r="O136" s="1216"/>
      <c r="P136" s="1216"/>
      <c r="Q136" s="1216"/>
      <c r="R136" s="1216"/>
      <c r="S136" s="1216"/>
      <c r="T136" s="1216"/>
      <c r="U136" s="1216"/>
      <c r="V136" s="1216"/>
      <c r="W136" s="1216"/>
      <c r="X136" s="1216"/>
      <c r="Y136" s="1216"/>
      <c r="Z136" s="1216"/>
      <c r="AA136" s="1216"/>
    </row>
    <row r="137" spans="1:30">
      <c r="A137" s="936"/>
      <c r="B137" s="906"/>
      <c r="C137" s="906"/>
      <c r="D137" s="906"/>
      <c r="E137" s="906"/>
      <c r="F137" s="906"/>
      <c r="G137" s="906"/>
      <c r="H137" s="1216"/>
      <c r="I137" s="1216"/>
      <c r="J137" s="1216"/>
      <c r="K137" s="1216"/>
      <c r="L137" s="1216"/>
      <c r="M137" s="1216"/>
      <c r="N137" s="1216"/>
      <c r="O137" s="1216"/>
      <c r="P137" s="1216"/>
      <c r="Q137" s="1216"/>
      <c r="R137" s="1216"/>
      <c r="S137" s="1216"/>
      <c r="T137" s="1216"/>
      <c r="U137" s="1216"/>
      <c r="V137" s="1216"/>
      <c r="W137" s="1216"/>
      <c r="X137" s="1216"/>
      <c r="Y137" s="1216"/>
      <c r="Z137" s="1216"/>
      <c r="AA137" s="1216"/>
    </row>
    <row r="138" spans="1:30">
      <c r="A138" s="936"/>
      <c r="B138" s="1084"/>
      <c r="C138" s="906"/>
      <c r="D138" s="906"/>
      <c r="E138" s="906"/>
      <c r="F138" s="906"/>
      <c r="G138" s="906"/>
      <c r="H138" s="1216"/>
      <c r="I138" s="1216"/>
      <c r="J138" s="1216"/>
      <c r="K138" s="1216"/>
      <c r="L138" s="1216"/>
      <c r="M138" s="1216"/>
      <c r="N138" s="1216"/>
      <c r="O138" s="1216"/>
      <c r="P138" s="1216"/>
      <c r="Q138" s="1216"/>
      <c r="R138" s="1216"/>
      <c r="S138" s="1216"/>
      <c r="T138" s="1216"/>
      <c r="U138" s="1216"/>
      <c r="V138" s="1216"/>
      <c r="W138" s="1216"/>
      <c r="X138" s="1216"/>
      <c r="Y138" s="1216"/>
      <c r="Z138" s="1216"/>
      <c r="AA138" s="1216"/>
    </row>
    <row r="139" spans="1:30">
      <c r="A139" s="936"/>
      <c r="B139" s="1084"/>
      <c r="C139" s="906"/>
      <c r="D139" s="906"/>
      <c r="E139" s="906"/>
      <c r="F139" s="906"/>
      <c r="G139" s="906"/>
      <c r="H139" s="906"/>
      <c r="I139" s="906"/>
      <c r="J139" s="906"/>
      <c r="K139" s="906"/>
      <c r="L139" s="936"/>
      <c r="M139" s="906"/>
      <c r="N139" s="936"/>
      <c r="O139" s="906"/>
      <c r="P139" s="936"/>
      <c r="Q139" s="906"/>
      <c r="R139" s="906"/>
      <c r="S139" s="903"/>
      <c r="T139" s="903"/>
      <c r="U139" s="906"/>
      <c r="V139" s="906"/>
      <c r="W139" s="906"/>
      <c r="X139" s="906"/>
      <c r="Y139" s="906"/>
      <c r="Z139" s="906"/>
      <c r="AA139" s="906"/>
    </row>
    <row r="140" spans="1:30">
      <c r="A140" s="936"/>
      <c r="B140" s="906"/>
      <c r="C140" s="906"/>
      <c r="D140" s="906"/>
      <c r="E140" s="906"/>
      <c r="F140" s="906"/>
      <c r="G140" s="906"/>
      <c r="H140" s="906"/>
      <c r="I140" s="906"/>
      <c r="J140" s="906"/>
      <c r="K140" s="906"/>
      <c r="L140" s="936"/>
      <c r="M140" s="906"/>
      <c r="N140" s="936"/>
      <c r="O140" s="906"/>
      <c r="P140" s="936"/>
      <c r="Q140" s="906"/>
      <c r="R140" s="906"/>
      <c r="S140" s="903"/>
      <c r="T140" s="903"/>
      <c r="U140" s="906"/>
      <c r="V140" s="906"/>
      <c r="W140" s="906"/>
      <c r="X140" s="906"/>
      <c r="Y140" s="906"/>
      <c r="Z140" s="906"/>
      <c r="AA140" s="906"/>
    </row>
    <row r="141" spans="1:30" ht="13.5" customHeight="1">
      <c r="C141" s="906"/>
      <c r="D141" s="906"/>
      <c r="E141" s="906"/>
      <c r="F141" s="906"/>
      <c r="G141" s="906"/>
      <c r="H141" s="906"/>
      <c r="I141" s="906"/>
      <c r="J141" s="906"/>
      <c r="K141" s="906"/>
      <c r="L141" s="906"/>
      <c r="M141" s="906"/>
      <c r="N141" s="906"/>
      <c r="O141" s="906"/>
      <c r="P141" s="906"/>
      <c r="Q141" s="906"/>
      <c r="R141" s="906"/>
      <c r="S141" s="903"/>
      <c r="T141" s="903"/>
      <c r="U141" s="906"/>
      <c r="V141" s="906"/>
      <c r="W141" s="906"/>
      <c r="X141" s="906"/>
      <c r="Y141" s="906"/>
      <c r="Z141" s="906"/>
      <c r="AA141" s="906"/>
    </row>
    <row r="142" spans="1:30" ht="15" customHeight="1">
      <c r="A142" s="936"/>
      <c r="C142" s="906"/>
      <c r="D142" s="906"/>
      <c r="E142" s="975"/>
      <c r="F142" s="906"/>
      <c r="G142" s="906"/>
      <c r="H142" s="906"/>
      <c r="I142" s="975"/>
      <c r="J142" s="906"/>
      <c r="K142" s="906"/>
      <c r="L142" s="936"/>
      <c r="M142" s="906"/>
      <c r="N142" s="906"/>
      <c r="O142" s="906"/>
      <c r="P142" s="906"/>
      <c r="Q142" s="906"/>
      <c r="R142" s="975"/>
      <c r="S142" s="1669"/>
      <c r="T142" s="1669"/>
      <c r="U142" s="1669"/>
      <c r="V142" s="1669"/>
      <c r="W142" s="1669"/>
      <c r="X142" s="1669"/>
      <c r="Y142" s="1669"/>
      <c r="Z142" s="1669"/>
      <c r="AA142" s="975"/>
    </row>
    <row r="143" spans="1:30" ht="15" customHeight="1">
      <c r="A143" s="903"/>
      <c r="B143" s="903"/>
      <c r="C143" s="903"/>
      <c r="D143" s="903"/>
      <c r="E143" s="975"/>
      <c r="F143" s="1669"/>
      <c r="G143" s="1669"/>
      <c r="H143" s="1669"/>
      <c r="I143" s="975"/>
      <c r="J143" s="903"/>
      <c r="K143" s="906"/>
      <c r="L143" s="906"/>
      <c r="M143" s="906"/>
      <c r="N143" s="906"/>
      <c r="O143" s="906"/>
      <c r="P143" s="906"/>
      <c r="Q143" s="906"/>
      <c r="R143" s="975"/>
      <c r="S143" s="1669"/>
      <c r="T143" s="1669"/>
      <c r="U143" s="1669"/>
      <c r="V143" s="1669"/>
      <c r="W143" s="1669"/>
      <c r="X143" s="1669"/>
      <c r="Y143" s="1669"/>
      <c r="Z143" s="1669"/>
      <c r="AA143" s="934"/>
    </row>
    <row r="144" spans="1:30" ht="15" customHeight="1">
      <c r="A144" s="903"/>
      <c r="B144" s="903"/>
      <c r="C144" s="903"/>
      <c r="D144" s="903"/>
      <c r="E144" s="975"/>
      <c r="F144" s="1669"/>
      <c r="G144" s="1669"/>
      <c r="H144" s="1669"/>
      <c r="I144" s="975"/>
      <c r="J144" s="903"/>
      <c r="K144" s="906"/>
      <c r="L144" s="906"/>
      <c r="M144" s="906"/>
      <c r="N144" s="906"/>
      <c r="O144" s="906"/>
      <c r="P144" s="906"/>
      <c r="Q144" s="906"/>
      <c r="R144" s="975"/>
      <c r="S144" s="1669"/>
      <c r="T144" s="1669"/>
      <c r="U144" s="1669"/>
      <c r="V144" s="1669"/>
      <c r="W144" s="1669"/>
      <c r="X144" s="1669"/>
      <c r="Y144" s="1669"/>
      <c r="Z144" s="1669"/>
      <c r="AA144" s="934"/>
    </row>
    <row r="145" spans="1:27" ht="13.5" customHeight="1">
      <c r="A145" s="936"/>
      <c r="B145" s="906"/>
      <c r="C145" s="906"/>
      <c r="D145" s="906"/>
      <c r="E145" s="906"/>
      <c r="F145" s="906"/>
      <c r="G145" s="906"/>
      <c r="H145" s="906"/>
      <c r="I145" s="1783"/>
      <c r="J145" s="1783"/>
      <c r="K145" s="1783"/>
      <c r="L145" s="1783"/>
      <c r="M145" s="1783"/>
      <c r="N145" s="1783"/>
      <c r="O145" s="1783"/>
      <c r="P145" s="1783"/>
      <c r="Q145" s="1783"/>
      <c r="R145" s="1783"/>
      <c r="S145" s="1783"/>
      <c r="T145" s="1783"/>
      <c r="U145" s="1783"/>
      <c r="V145" s="1783"/>
      <c r="W145" s="1783"/>
      <c r="X145" s="1783"/>
      <c r="Y145" s="1783"/>
      <c r="Z145" s="1783"/>
      <c r="AA145" s="1783"/>
    </row>
    <row r="146" spans="1:27" ht="15.75" customHeight="1">
      <c r="A146" s="903"/>
      <c r="B146" s="903"/>
      <c r="C146" s="903"/>
      <c r="D146" s="903"/>
      <c r="E146" s="903"/>
      <c r="F146" s="903"/>
      <c r="G146" s="903"/>
      <c r="H146" s="903"/>
      <c r="I146" s="1783"/>
      <c r="J146" s="1783"/>
      <c r="K146" s="1783"/>
      <c r="L146" s="1783"/>
      <c r="M146" s="1783"/>
      <c r="N146" s="1783"/>
      <c r="O146" s="1783"/>
      <c r="P146" s="1783"/>
      <c r="Q146" s="1783"/>
      <c r="R146" s="1783"/>
      <c r="S146" s="1783"/>
      <c r="T146" s="1783"/>
      <c r="U146" s="1783"/>
      <c r="V146" s="1783"/>
      <c r="W146" s="1783"/>
      <c r="X146" s="1783"/>
      <c r="Y146" s="1783"/>
      <c r="Z146" s="1783"/>
      <c r="AA146" s="1783"/>
    </row>
    <row r="147" spans="1:27" ht="15.75" customHeight="1">
      <c r="A147" s="936"/>
      <c r="B147" s="906"/>
      <c r="C147" s="906"/>
      <c r="D147" s="906"/>
      <c r="E147" s="906"/>
      <c r="F147" s="906"/>
      <c r="G147" s="906"/>
      <c r="H147" s="906"/>
      <c r="I147" s="1783"/>
      <c r="J147" s="1728"/>
      <c r="K147" s="1728"/>
      <c r="L147" s="1728"/>
      <c r="M147" s="1728"/>
      <c r="N147" s="1728"/>
      <c r="O147" s="1728"/>
      <c r="P147" s="1728"/>
      <c r="Q147" s="1728"/>
      <c r="R147" s="1728"/>
      <c r="S147" s="1728"/>
      <c r="T147" s="1728"/>
      <c r="U147" s="1728"/>
      <c r="V147" s="1728"/>
      <c r="W147" s="1728"/>
      <c r="X147" s="1728"/>
      <c r="Y147" s="1728"/>
      <c r="Z147" s="1728"/>
      <c r="AA147" s="1728"/>
    </row>
    <row r="148" spans="1:27" ht="15.75" customHeight="1">
      <c r="A148" s="903"/>
      <c r="B148" s="903"/>
      <c r="C148" s="903"/>
      <c r="D148" s="903"/>
      <c r="E148" s="903"/>
      <c r="F148" s="903"/>
      <c r="G148" s="903"/>
      <c r="H148" s="903"/>
      <c r="I148" s="1728"/>
      <c r="J148" s="1728"/>
      <c r="K148" s="1728"/>
      <c r="L148" s="1728"/>
      <c r="M148" s="1728"/>
      <c r="N148" s="1728"/>
      <c r="O148" s="1728"/>
      <c r="P148" s="1728"/>
      <c r="Q148" s="1728"/>
      <c r="R148" s="1728"/>
      <c r="S148" s="1728"/>
      <c r="T148" s="1728"/>
      <c r="U148" s="1728"/>
      <c r="V148" s="1728"/>
      <c r="W148" s="1728"/>
      <c r="X148" s="1728"/>
      <c r="Y148" s="1728"/>
      <c r="Z148" s="1728"/>
      <c r="AA148" s="1728"/>
    </row>
    <row r="149" spans="1:27" ht="18" customHeight="1">
      <c r="A149" s="1698"/>
      <c r="B149" s="1698"/>
      <c r="C149" s="1698"/>
      <c r="D149" s="1698"/>
      <c r="E149" s="1698"/>
      <c r="F149" s="1698"/>
      <c r="G149" s="1698"/>
      <c r="H149" s="1698"/>
      <c r="I149" s="1698"/>
      <c r="J149" s="1698"/>
      <c r="K149" s="1698"/>
      <c r="L149" s="1698"/>
      <c r="M149" s="1698"/>
      <c r="N149" s="1698"/>
      <c r="O149" s="1698"/>
      <c r="P149" s="1698"/>
      <c r="Q149" s="1698"/>
      <c r="R149" s="1698"/>
      <c r="S149" s="1698"/>
      <c r="T149" s="1698"/>
      <c r="U149" s="1698"/>
      <c r="V149" s="1698"/>
      <c r="W149" s="1698"/>
      <c r="X149" s="1698"/>
      <c r="Y149" s="1698"/>
      <c r="Z149" s="1698"/>
      <c r="AA149" s="1698"/>
    </row>
    <row r="150" spans="1:27" ht="15.75" customHeight="1">
      <c r="A150" s="90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1669"/>
      <c r="G151" s="1669"/>
      <c r="H151" s="1669"/>
      <c r="I151" s="1669"/>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1669"/>
      <c r="H152" s="1669"/>
      <c r="I152" s="906"/>
      <c r="J152" s="1744"/>
      <c r="K152" s="1744"/>
      <c r="L152" s="1744"/>
      <c r="M152" s="1744"/>
      <c r="N152" s="1744"/>
      <c r="O152" s="1744"/>
      <c r="P152" s="1744"/>
      <c r="Q152" s="1744"/>
      <c r="R152" s="1744"/>
      <c r="S152" s="1744"/>
      <c r="T152" s="1744"/>
      <c r="U152" s="1744"/>
      <c r="V152" s="1744"/>
      <c r="W152" s="1744"/>
      <c r="X152" s="1744"/>
      <c r="Y152" s="1744"/>
      <c r="Z152" s="1744"/>
      <c r="AA152" s="1744"/>
    </row>
    <row r="153" spans="1:27" ht="15.75" customHeight="1">
      <c r="A153" s="906"/>
      <c r="B153" s="906"/>
      <c r="C153" s="906"/>
      <c r="D153" s="906"/>
      <c r="E153" s="906"/>
      <c r="F153" s="906"/>
      <c r="G153" s="1669"/>
      <c r="H153" s="1669"/>
      <c r="I153" s="906"/>
      <c r="J153" s="1744"/>
      <c r="K153" s="1744"/>
      <c r="L153" s="1744"/>
      <c r="M153" s="1744"/>
      <c r="N153" s="1744"/>
      <c r="O153" s="1744"/>
      <c r="P153" s="1744"/>
      <c r="Q153" s="1744"/>
      <c r="R153" s="1744"/>
      <c r="S153" s="1744"/>
      <c r="T153" s="1744"/>
      <c r="U153" s="1744"/>
      <c r="V153" s="1744"/>
      <c r="W153" s="1744"/>
      <c r="X153" s="1744"/>
      <c r="Y153" s="1744"/>
      <c r="Z153" s="1744"/>
      <c r="AA153" s="1744"/>
    </row>
    <row r="154" spans="1:27" ht="15.75" customHeight="1">
      <c r="A154" s="906"/>
      <c r="B154" s="906"/>
      <c r="C154" s="906"/>
      <c r="D154" s="906"/>
      <c r="E154" s="906"/>
      <c r="F154" s="906"/>
      <c r="G154" s="1669"/>
      <c r="H154" s="1669"/>
      <c r="I154" s="906"/>
      <c r="J154" s="1744"/>
      <c r="K154" s="1744"/>
      <c r="L154" s="1744"/>
      <c r="M154" s="1744"/>
      <c r="N154" s="1744"/>
      <c r="O154" s="1744"/>
      <c r="P154" s="1744"/>
      <c r="Q154" s="1744"/>
      <c r="R154" s="1744"/>
      <c r="S154" s="1744"/>
      <c r="T154" s="1744"/>
      <c r="U154" s="1744"/>
      <c r="V154" s="1744"/>
      <c r="W154" s="1744"/>
      <c r="X154" s="1744"/>
      <c r="Y154" s="1744"/>
      <c r="Z154" s="1744"/>
      <c r="AA154" s="1744"/>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3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c r="A157" s="936"/>
      <c r="B157" s="936"/>
      <c r="C157" s="906"/>
      <c r="D157" s="906"/>
      <c r="E157" s="936"/>
      <c r="F157" s="906"/>
      <c r="G157" s="906"/>
      <c r="H157" s="936"/>
      <c r="I157" s="906"/>
      <c r="J157" s="906"/>
      <c r="K157" s="936"/>
      <c r="L157" s="906"/>
      <c r="M157" s="906"/>
      <c r="N157" s="936"/>
      <c r="O157" s="906"/>
      <c r="P157" s="906"/>
      <c r="Q157" s="906"/>
      <c r="R157" s="936"/>
      <c r="S157" s="906"/>
      <c r="T157" s="906"/>
      <c r="U157" s="906"/>
      <c r="V157" s="906"/>
      <c r="W157" s="936"/>
      <c r="X157" s="945"/>
      <c r="Y157" s="906"/>
      <c r="Z157" s="906"/>
      <c r="AA157" s="903"/>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06"/>
      <c r="J161" s="906"/>
      <c r="K161" s="1669"/>
      <c r="L161" s="1669"/>
      <c r="M161" s="1669"/>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1669"/>
      <c r="L162" s="1669"/>
      <c r="M162" s="1669"/>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1669"/>
      <c r="L163" s="1669"/>
      <c r="M163" s="1669"/>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1669"/>
      <c r="L164" s="1669"/>
      <c r="M164" s="1669"/>
      <c r="N164" s="906"/>
      <c r="O164" s="906"/>
      <c r="P164" s="906"/>
      <c r="Q164" s="906"/>
      <c r="R164" s="906"/>
      <c r="S164" s="906"/>
      <c r="T164" s="906"/>
      <c r="U164" s="906"/>
      <c r="V164" s="906"/>
      <c r="W164" s="906"/>
      <c r="X164" s="906"/>
      <c r="Y164" s="906"/>
      <c r="Z164" s="906"/>
      <c r="AA164" s="906"/>
    </row>
    <row r="165" spans="1:27" ht="15.75" customHeight="1">
      <c r="A165" s="93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2113"/>
      <c r="L166" s="2113"/>
      <c r="M166" s="2113"/>
      <c r="N166" s="2113"/>
      <c r="O166" s="906"/>
      <c r="P166" s="906"/>
      <c r="Q166" s="906"/>
      <c r="R166" s="906"/>
      <c r="S166" s="906"/>
      <c r="T166" s="906"/>
      <c r="U166" s="906"/>
      <c r="V166" s="906"/>
      <c r="W166" s="906"/>
      <c r="X166" s="906"/>
      <c r="Y166" s="906"/>
      <c r="Z166" s="906"/>
      <c r="AA166" s="906"/>
    </row>
    <row r="167" spans="1:27" ht="15.75" customHeight="1">
      <c r="A167" s="906"/>
      <c r="B167" s="906"/>
      <c r="C167" s="906"/>
      <c r="D167" s="906"/>
      <c r="E167" s="906"/>
      <c r="F167" s="906"/>
      <c r="G167" s="906"/>
      <c r="H167" s="906"/>
      <c r="I167" s="906"/>
      <c r="J167" s="906"/>
      <c r="K167" s="2113"/>
      <c r="L167" s="2113"/>
      <c r="M167" s="2113"/>
      <c r="N167" s="2113"/>
      <c r="O167" s="906"/>
      <c r="P167" s="906"/>
      <c r="Q167" s="906"/>
      <c r="R167" s="906"/>
      <c r="S167" s="906"/>
      <c r="T167" s="906"/>
      <c r="U167" s="906"/>
      <c r="V167" s="906"/>
      <c r="W167" s="906"/>
      <c r="X167" s="906"/>
      <c r="Y167" s="906"/>
      <c r="Z167" s="906"/>
      <c r="AA167" s="906"/>
    </row>
    <row r="168" spans="1:27" ht="15.75" customHeight="1">
      <c r="A168" s="936"/>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row>
    <row r="169" spans="1:27" ht="15.75" customHeight="1">
      <c r="A169" s="936"/>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row>
    <row r="170" spans="1:27" ht="15.75" customHeight="1">
      <c r="A170" s="906"/>
      <c r="B170" s="906"/>
      <c r="C170" s="906"/>
      <c r="D170" s="906"/>
      <c r="E170" s="906"/>
      <c r="F170" s="906"/>
      <c r="G170" s="906"/>
      <c r="H170" s="906"/>
      <c r="I170" s="906"/>
      <c r="J170" s="906"/>
      <c r="K170" s="906"/>
      <c r="L170" s="906"/>
      <c r="M170" s="906"/>
      <c r="N170" s="906"/>
      <c r="O170" s="906"/>
      <c r="P170" s="906"/>
      <c r="Q170" s="906"/>
      <c r="R170" s="906"/>
      <c r="S170" s="906"/>
      <c r="T170" s="906"/>
      <c r="U170" s="936"/>
      <c r="V170" s="906"/>
      <c r="W170" s="906"/>
      <c r="X170" s="936"/>
      <c r="Y170" s="906"/>
      <c r="Z170" s="906"/>
      <c r="AA170" s="906"/>
    </row>
    <row r="171" spans="1:27" ht="15.75" customHeight="1">
      <c r="A171" s="90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06"/>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row>
    <row r="175" spans="1:27" ht="15.75" customHeight="1">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row>
    <row r="176" spans="1:27" ht="15.75" customHeight="1">
      <c r="A176" s="906"/>
      <c r="B176" s="906"/>
      <c r="C176" s="906"/>
      <c r="D176" s="906"/>
      <c r="E176" s="906"/>
      <c r="F176" s="906"/>
      <c r="G176" s="906"/>
      <c r="H176" s="906"/>
      <c r="I176" s="906"/>
      <c r="J176" s="906"/>
      <c r="K176" s="906"/>
      <c r="L176" s="906"/>
      <c r="M176" s="906"/>
      <c r="N176" s="906"/>
      <c r="O176" s="906"/>
      <c r="P176" s="906"/>
      <c r="Q176" s="906"/>
      <c r="R176" s="906"/>
      <c r="S176" s="906"/>
      <c r="T176" s="906"/>
      <c r="U176" s="906"/>
      <c r="V176" s="906"/>
      <c r="W176" s="906"/>
      <c r="X176" s="906"/>
      <c r="Y176" s="906"/>
      <c r="Z176" s="906"/>
      <c r="AA176" s="906"/>
    </row>
    <row r="177" spans="1:27" ht="15.75" customHeight="1">
      <c r="A177" s="936"/>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row>
    <row r="178" spans="1:27" ht="15.75" customHeight="1">
      <c r="A178" s="906"/>
      <c r="B178" s="906"/>
      <c r="C178" s="906"/>
      <c r="D178" s="906"/>
      <c r="E178" s="906"/>
      <c r="F178" s="906"/>
      <c r="G178" s="906"/>
      <c r="H178" s="906"/>
      <c r="I178" s="975"/>
      <c r="J178" s="1669"/>
      <c r="K178" s="1669"/>
      <c r="L178" s="1669"/>
      <c r="M178" s="1669"/>
      <c r="N178" s="975"/>
      <c r="O178" s="975"/>
      <c r="P178" s="1669"/>
      <c r="Q178" s="1669"/>
      <c r="R178" s="1669"/>
      <c r="S178" s="1669"/>
      <c r="T178" s="975"/>
      <c r="U178" s="975"/>
      <c r="V178" s="1669"/>
      <c r="W178" s="1669"/>
      <c r="X178" s="1669"/>
      <c r="Y178" s="1669"/>
      <c r="Z178" s="945"/>
      <c r="AA178" s="906"/>
    </row>
    <row r="179" spans="1:27" ht="15.75" customHeight="1">
      <c r="A179" s="906"/>
      <c r="B179" s="906"/>
      <c r="C179" s="906"/>
      <c r="D179" s="975"/>
      <c r="E179" s="1669"/>
      <c r="F179" s="1669"/>
      <c r="G179" s="975"/>
      <c r="H179" s="906"/>
      <c r="I179" s="975"/>
      <c r="J179" s="2111"/>
      <c r="K179" s="2111"/>
      <c r="L179" s="2111"/>
      <c r="M179" s="2111"/>
      <c r="N179" s="975"/>
      <c r="O179" s="975"/>
      <c r="P179" s="2111"/>
      <c r="Q179" s="2111"/>
      <c r="R179" s="2111"/>
      <c r="S179" s="2111"/>
      <c r="T179" s="975"/>
      <c r="U179" s="975"/>
      <c r="V179" s="1694"/>
      <c r="W179" s="1694"/>
      <c r="X179" s="1694"/>
      <c r="Y179" s="1694"/>
      <c r="Z179" s="906"/>
      <c r="AA179" s="906"/>
    </row>
    <row r="180" spans="1:27" ht="15.75" customHeight="1">
      <c r="A180" s="906"/>
      <c r="B180" s="906"/>
      <c r="C180" s="906"/>
      <c r="D180" s="975"/>
      <c r="E180" s="1669"/>
      <c r="F180" s="1669"/>
      <c r="G180" s="975"/>
      <c r="H180" s="906"/>
      <c r="I180" s="975"/>
      <c r="J180" s="2111"/>
      <c r="K180" s="2111"/>
      <c r="L180" s="2111"/>
      <c r="M180" s="2111"/>
      <c r="N180" s="975"/>
      <c r="O180" s="975"/>
      <c r="P180" s="2111"/>
      <c r="Q180" s="2111"/>
      <c r="R180" s="2111"/>
      <c r="S180" s="2111"/>
      <c r="T180" s="975"/>
      <c r="U180" s="975"/>
      <c r="V180" s="1694"/>
      <c r="W180" s="1694"/>
      <c r="X180" s="1694"/>
      <c r="Y180" s="1694"/>
      <c r="Z180" s="906"/>
      <c r="AA180" s="906"/>
    </row>
    <row r="181" spans="1:27" ht="15.75" customHeight="1">
      <c r="A181" s="906"/>
      <c r="B181" s="906"/>
      <c r="C181" s="906"/>
      <c r="D181" s="975"/>
      <c r="E181" s="1669"/>
      <c r="F181" s="1669"/>
      <c r="G181" s="975"/>
      <c r="H181" s="906"/>
      <c r="I181" s="975"/>
      <c r="J181" s="2111"/>
      <c r="K181" s="2111"/>
      <c r="L181" s="2111"/>
      <c r="M181" s="2111"/>
      <c r="N181" s="975"/>
      <c r="O181" s="975"/>
      <c r="P181" s="2111"/>
      <c r="Q181" s="2111"/>
      <c r="R181" s="2111"/>
      <c r="S181" s="2111"/>
      <c r="T181" s="975"/>
      <c r="U181" s="975"/>
      <c r="V181" s="1694"/>
      <c r="W181" s="1694"/>
      <c r="X181" s="1694"/>
      <c r="Y181" s="1694"/>
      <c r="Z181" s="906"/>
      <c r="AA181" s="906"/>
    </row>
    <row r="182" spans="1:27" ht="15.75" customHeight="1">
      <c r="A182" s="906"/>
      <c r="B182" s="906"/>
      <c r="C182" s="906"/>
      <c r="D182" s="975"/>
      <c r="E182" s="1669"/>
      <c r="F182" s="1669"/>
      <c r="G182" s="975"/>
      <c r="H182" s="906"/>
      <c r="I182" s="975"/>
      <c r="J182" s="2111"/>
      <c r="K182" s="2111"/>
      <c r="L182" s="2111"/>
      <c r="M182" s="2111"/>
      <c r="N182" s="975"/>
      <c r="O182" s="975"/>
      <c r="P182" s="2111"/>
      <c r="Q182" s="2111"/>
      <c r="R182" s="2111"/>
      <c r="S182" s="2111"/>
      <c r="T182" s="975"/>
      <c r="U182" s="975"/>
      <c r="V182" s="1694"/>
      <c r="W182" s="1694"/>
      <c r="X182" s="1694"/>
      <c r="Y182" s="1694"/>
      <c r="Z182" s="906"/>
      <c r="AA182" s="906"/>
    </row>
    <row r="183" spans="1:27" ht="15.75" customHeight="1">
      <c r="A183" s="906"/>
      <c r="B183" s="906"/>
      <c r="C183" s="906"/>
      <c r="D183" s="975"/>
      <c r="E183" s="906"/>
      <c r="F183" s="906"/>
      <c r="G183" s="975"/>
      <c r="H183" s="906"/>
      <c r="I183" s="975"/>
      <c r="J183" s="906"/>
      <c r="K183" s="906"/>
      <c r="L183" s="906"/>
      <c r="M183" s="906"/>
      <c r="N183" s="975"/>
      <c r="O183" s="975"/>
      <c r="P183" s="975"/>
      <c r="Q183" s="906"/>
      <c r="R183" s="906"/>
      <c r="S183" s="975"/>
      <c r="T183" s="975"/>
      <c r="U183" s="975"/>
      <c r="V183" s="906"/>
      <c r="W183" s="906"/>
      <c r="X183" s="906"/>
      <c r="Y183" s="906"/>
      <c r="Z183" s="906"/>
      <c r="AA183" s="906"/>
    </row>
    <row r="184" spans="1:27" ht="15.75" customHeight="1">
      <c r="A184" s="906"/>
      <c r="B184" s="906"/>
      <c r="C184" s="906"/>
      <c r="D184" s="975"/>
      <c r="E184" s="906"/>
      <c r="F184" s="906"/>
      <c r="G184" s="975"/>
      <c r="H184" s="906"/>
      <c r="I184" s="975"/>
      <c r="J184" s="906"/>
      <c r="K184" s="906"/>
      <c r="L184" s="906"/>
      <c r="M184" s="906"/>
      <c r="N184" s="975"/>
      <c r="O184" s="975"/>
      <c r="P184" s="975"/>
      <c r="Q184" s="906"/>
      <c r="R184" s="906"/>
      <c r="S184" s="975"/>
      <c r="T184" s="975"/>
      <c r="U184" s="975"/>
      <c r="V184" s="906"/>
      <c r="W184" s="906"/>
      <c r="X184" s="906"/>
      <c r="Y184" s="906"/>
      <c r="Z184" s="906"/>
      <c r="AA184" s="906"/>
    </row>
    <row r="185" spans="1:27" ht="15.75" customHeight="1">
      <c r="A185" s="906"/>
      <c r="B185" s="906"/>
      <c r="C185" s="906"/>
      <c r="D185" s="975"/>
      <c r="E185" s="906"/>
      <c r="F185" s="906"/>
      <c r="G185" s="975"/>
      <c r="H185" s="906"/>
      <c r="I185" s="975"/>
      <c r="J185" s="906"/>
      <c r="K185" s="906"/>
      <c r="L185" s="906"/>
      <c r="M185" s="906"/>
      <c r="N185" s="975"/>
      <c r="O185" s="975"/>
      <c r="P185" s="975"/>
      <c r="Q185" s="906"/>
      <c r="R185" s="906"/>
      <c r="S185" s="975"/>
      <c r="T185" s="975"/>
      <c r="U185" s="975"/>
      <c r="V185" s="906"/>
      <c r="W185" s="906"/>
      <c r="X185" s="906"/>
      <c r="Y185" s="906"/>
      <c r="Z185" s="906"/>
      <c r="AA185" s="906"/>
    </row>
    <row r="186" spans="1:27" ht="15.75" customHeight="1">
      <c r="A186" s="906"/>
      <c r="B186" s="906"/>
      <c r="C186" s="906"/>
      <c r="D186" s="975"/>
      <c r="E186" s="906"/>
      <c r="F186" s="906"/>
      <c r="G186" s="975"/>
      <c r="H186" s="906"/>
      <c r="I186" s="975"/>
      <c r="J186" s="906"/>
      <c r="K186" s="906"/>
      <c r="L186" s="906"/>
      <c r="M186" s="906"/>
      <c r="N186" s="975"/>
      <c r="O186" s="975"/>
      <c r="P186" s="975"/>
      <c r="Q186" s="906"/>
      <c r="R186" s="906"/>
      <c r="S186" s="975"/>
      <c r="T186" s="975"/>
      <c r="U186" s="975"/>
      <c r="V186" s="906"/>
      <c r="W186" s="906"/>
      <c r="X186" s="906"/>
      <c r="Y186" s="906"/>
      <c r="Z186" s="906"/>
      <c r="AA186" s="906"/>
    </row>
    <row r="187" spans="1:27" ht="15.75" customHeight="1">
      <c r="A187" s="906"/>
      <c r="B187" s="906"/>
      <c r="C187" s="906"/>
      <c r="D187" s="906"/>
      <c r="E187" s="906"/>
      <c r="F187" s="906"/>
      <c r="G187" s="906"/>
      <c r="H187" s="906"/>
      <c r="I187" s="975"/>
      <c r="J187" s="2111"/>
      <c r="K187" s="2111"/>
      <c r="L187" s="2111"/>
      <c r="M187" s="2111"/>
      <c r="N187" s="975"/>
      <c r="O187" s="975"/>
      <c r="P187" s="2111"/>
      <c r="Q187" s="2111"/>
      <c r="R187" s="2111"/>
      <c r="S187" s="2111"/>
      <c r="T187" s="975"/>
      <c r="U187" s="975"/>
      <c r="V187" s="2111"/>
      <c r="W187" s="2111"/>
      <c r="X187" s="2111"/>
      <c r="Y187" s="2111"/>
      <c r="Z187" s="906"/>
      <c r="AA187" s="906"/>
    </row>
    <row r="188" spans="1:27" ht="15.75" customHeight="1">
      <c r="A188" s="93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ht="15.75" customHeight="1">
      <c r="A191" s="936"/>
      <c r="B191" s="906"/>
      <c r="C191" s="906"/>
      <c r="D191" s="906"/>
      <c r="E191" s="906"/>
      <c r="F191" s="906"/>
      <c r="G191" s="906"/>
      <c r="H191" s="906"/>
      <c r="I191" s="906"/>
      <c r="J191" s="1764"/>
      <c r="K191" s="1764"/>
      <c r="L191" s="1764"/>
      <c r="M191" s="1764"/>
      <c r="N191" s="1764"/>
      <c r="O191" s="975"/>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1669"/>
      <c r="M192" s="1669"/>
      <c r="N192" s="1669"/>
      <c r="O192" s="1669"/>
      <c r="P192" s="1669"/>
      <c r="Q192" s="1669"/>
      <c r="R192" s="906"/>
      <c r="S192" s="906"/>
      <c r="T192" s="906"/>
      <c r="U192" s="906"/>
      <c r="V192" s="906"/>
      <c r="W192" s="906"/>
      <c r="X192" s="906"/>
      <c r="Y192" s="906"/>
      <c r="Z192" s="906"/>
      <c r="AA192" s="906"/>
    </row>
    <row r="193" spans="1:28" ht="15.75" customHeight="1">
      <c r="A193" s="936"/>
      <c r="B193" s="906"/>
      <c r="C193" s="906"/>
      <c r="D193" s="906"/>
      <c r="E193" s="906"/>
      <c r="F193" s="906"/>
      <c r="G193" s="906"/>
      <c r="H193" s="906"/>
      <c r="I193" s="1727"/>
      <c r="J193" s="1727"/>
      <c r="K193" s="1727"/>
      <c r="L193" s="1727"/>
      <c r="M193" s="1727"/>
      <c r="N193" s="1727"/>
      <c r="O193" s="1727"/>
      <c r="P193" s="1727"/>
      <c r="Q193" s="1727"/>
      <c r="R193" s="1727"/>
      <c r="S193" s="1727"/>
      <c r="T193" s="1727"/>
      <c r="U193" s="1727"/>
      <c r="V193" s="1727"/>
      <c r="W193" s="1727"/>
      <c r="X193" s="1727"/>
      <c r="Y193" s="1727"/>
      <c r="Z193" s="1727"/>
      <c r="AA193" s="1727"/>
    </row>
    <row r="194" spans="1:28">
      <c r="I194" s="2112"/>
      <c r="J194" s="2112"/>
      <c r="K194" s="2112"/>
      <c r="L194" s="2112"/>
      <c r="M194" s="2112"/>
      <c r="N194" s="2112"/>
      <c r="O194" s="2112"/>
      <c r="P194" s="2112"/>
      <c r="Q194" s="2112"/>
      <c r="R194" s="2112"/>
      <c r="S194" s="2112"/>
      <c r="T194" s="2112"/>
      <c r="U194" s="2112"/>
      <c r="V194" s="2112"/>
      <c r="W194" s="2112"/>
      <c r="X194" s="2112"/>
      <c r="Y194" s="2112"/>
      <c r="Z194" s="2112"/>
      <c r="AA194" s="2112"/>
    </row>
    <row r="195" spans="1:28" ht="13.5" customHeight="1">
      <c r="A195" s="936"/>
      <c r="B195" s="906"/>
      <c r="C195" s="906"/>
      <c r="D195" s="906"/>
      <c r="E195" s="906"/>
      <c r="F195" s="1727"/>
      <c r="G195" s="1727"/>
      <c r="H195" s="1727"/>
      <c r="I195" s="1727"/>
      <c r="J195" s="1727"/>
      <c r="K195" s="1727"/>
      <c r="L195" s="1727"/>
      <c r="M195" s="1727"/>
      <c r="N195" s="1727"/>
      <c r="O195" s="1727"/>
      <c r="P195" s="1727"/>
      <c r="Q195" s="1727"/>
      <c r="R195" s="1727"/>
      <c r="S195" s="1727"/>
      <c r="T195" s="1727"/>
      <c r="U195" s="1727"/>
      <c r="V195" s="1727"/>
      <c r="W195" s="1727"/>
      <c r="X195" s="1727"/>
      <c r="Y195" s="1727"/>
      <c r="Z195" s="1727"/>
      <c r="AA195" s="1727"/>
    </row>
    <row r="196" spans="1:28">
      <c r="A196" s="906"/>
      <c r="B196" s="906"/>
      <c r="C196" s="906"/>
      <c r="D196" s="906"/>
      <c r="E196" s="906"/>
      <c r="F196" s="1724"/>
      <c r="G196" s="1724"/>
      <c r="H196" s="1724"/>
      <c r="I196" s="1724"/>
      <c r="J196" s="1724"/>
      <c r="K196" s="1724"/>
      <c r="L196" s="1724"/>
      <c r="M196" s="1724"/>
      <c r="N196" s="1724"/>
      <c r="O196" s="1724"/>
      <c r="P196" s="1724"/>
      <c r="Q196" s="1724"/>
      <c r="R196" s="1724"/>
      <c r="S196" s="1724"/>
      <c r="T196" s="1724"/>
      <c r="U196" s="1724"/>
      <c r="V196" s="1724"/>
      <c r="W196" s="1724"/>
      <c r="X196" s="1724"/>
      <c r="Y196" s="1724"/>
      <c r="Z196" s="1724"/>
      <c r="AA196" s="1724"/>
    </row>
    <row r="197" spans="1:28">
      <c r="A197" s="906"/>
      <c r="B197" s="906"/>
      <c r="C197" s="906"/>
      <c r="D197" s="906"/>
      <c r="E197" s="906"/>
      <c r="F197" s="906"/>
      <c r="G197" s="906"/>
      <c r="H197" s="906"/>
      <c r="I197" s="906"/>
      <c r="J197" s="906"/>
      <c r="K197" s="906"/>
      <c r="L197" s="906"/>
      <c r="M197" s="906"/>
      <c r="N197" s="906"/>
      <c r="O197" s="906"/>
      <c r="P197" s="906"/>
      <c r="Q197" s="906"/>
      <c r="R197" s="906"/>
      <c r="S197" s="906"/>
      <c r="T197" s="906"/>
      <c r="U197" s="906"/>
      <c r="V197" s="906"/>
      <c r="W197" s="906"/>
      <c r="X197" s="906"/>
      <c r="Y197" s="906"/>
      <c r="Z197" s="906"/>
      <c r="AA197" s="906"/>
    </row>
    <row r="198" spans="1:28" ht="15.75" customHeight="1">
      <c r="A198" s="90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8" ht="15.75" customHeight="1">
      <c r="A199" s="90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8" ht="18.75" customHeight="1">
      <c r="A200" s="1669"/>
      <c r="B200" s="1669"/>
      <c r="C200" s="1669"/>
      <c r="D200" s="1669"/>
      <c r="E200" s="1669"/>
      <c r="F200" s="1669"/>
      <c r="G200" s="1669"/>
      <c r="H200" s="1669"/>
      <c r="I200" s="1669"/>
      <c r="J200" s="1669"/>
      <c r="K200" s="1669"/>
      <c r="L200" s="1669"/>
      <c r="M200" s="1669"/>
      <c r="N200" s="1669"/>
      <c r="O200" s="1669"/>
      <c r="P200" s="1669"/>
      <c r="Q200" s="1669"/>
      <c r="R200" s="1669"/>
      <c r="S200" s="1669"/>
      <c r="T200" s="1669"/>
      <c r="U200" s="1669"/>
      <c r="V200" s="1669"/>
      <c r="W200" s="1669"/>
      <c r="X200" s="1669"/>
      <c r="Y200" s="1669"/>
      <c r="Z200" s="1669"/>
      <c r="AA200" s="1669"/>
      <c r="AB200" s="903"/>
    </row>
    <row r="201" spans="1:28" ht="15.75" customHeight="1">
      <c r="A201" s="90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c r="AB201" s="903"/>
    </row>
    <row r="202" spans="1:28" ht="15.75" customHeight="1">
      <c r="A202" s="936"/>
      <c r="B202" s="906"/>
      <c r="C202" s="906"/>
      <c r="D202" s="906"/>
      <c r="E202" s="906"/>
      <c r="F202" s="906"/>
      <c r="G202" s="903"/>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36"/>
      <c r="B203" s="906"/>
      <c r="C203" s="906"/>
      <c r="D203" s="906"/>
      <c r="E203" s="906"/>
      <c r="F203" s="906"/>
      <c r="G203" s="903"/>
      <c r="H203" s="903"/>
      <c r="I203" s="906"/>
      <c r="J203" s="906"/>
      <c r="K203" s="906"/>
      <c r="L203" s="903"/>
      <c r="M203" s="906"/>
      <c r="N203" s="906"/>
      <c r="O203" s="906"/>
      <c r="P203" s="906"/>
      <c r="Q203" s="906"/>
      <c r="R203" s="906"/>
      <c r="S203" s="906"/>
      <c r="T203" s="906"/>
      <c r="U203" s="906"/>
      <c r="V203" s="906"/>
      <c r="W203" s="906"/>
      <c r="X203" s="906"/>
      <c r="Y203" s="906"/>
      <c r="Z203" s="906"/>
      <c r="AA203" s="906"/>
      <c r="AB203" s="903"/>
    </row>
    <row r="204" spans="1:28" ht="15.75" customHeight="1">
      <c r="A204" s="936"/>
      <c r="B204" s="906"/>
      <c r="C204" s="906"/>
      <c r="D204" s="906"/>
      <c r="E204" s="906"/>
      <c r="F204" s="906"/>
      <c r="G204" s="906"/>
      <c r="H204" s="906"/>
      <c r="I204" s="906"/>
      <c r="J204" s="1764"/>
      <c r="K204" s="1764"/>
      <c r="L204" s="1764"/>
      <c r="M204" s="1764"/>
      <c r="N204" s="1000"/>
      <c r="O204" s="906"/>
      <c r="P204" s="906"/>
      <c r="Q204" s="906"/>
      <c r="R204" s="906"/>
      <c r="S204" s="906"/>
      <c r="T204" s="906"/>
      <c r="U204" s="906"/>
      <c r="V204" s="906"/>
      <c r="W204" s="906"/>
      <c r="X204" s="906"/>
      <c r="Y204" s="906"/>
      <c r="Z204" s="906"/>
      <c r="AA204" s="906"/>
      <c r="AB204" s="903"/>
    </row>
    <row r="205" spans="1:28" ht="15.75" customHeight="1">
      <c r="A205" s="936"/>
      <c r="B205" s="906"/>
      <c r="C205" s="906"/>
      <c r="D205" s="906"/>
      <c r="E205" s="906"/>
      <c r="F205" s="906"/>
      <c r="G205" s="906"/>
      <c r="H205" s="906"/>
      <c r="I205" s="906"/>
      <c r="J205" s="1764"/>
      <c r="K205" s="1764"/>
      <c r="L205" s="1764"/>
      <c r="M205" s="1764"/>
      <c r="N205" s="1000"/>
      <c r="O205" s="906"/>
      <c r="P205" s="906"/>
      <c r="Q205" s="906"/>
      <c r="R205" s="906"/>
      <c r="S205" s="906"/>
      <c r="T205" s="906"/>
      <c r="U205" s="906"/>
      <c r="V205" s="906"/>
      <c r="W205" s="906"/>
      <c r="X205" s="906"/>
      <c r="Y205" s="906"/>
      <c r="Z205" s="906"/>
      <c r="AA205" s="906"/>
      <c r="AB205" s="903"/>
    </row>
    <row r="206" spans="1:28" ht="15.75" customHeight="1">
      <c r="A206" s="936"/>
      <c r="B206" s="906"/>
      <c r="C206" s="906"/>
      <c r="D206" s="906"/>
      <c r="E206" s="906"/>
      <c r="F206" s="906"/>
      <c r="G206" s="906"/>
      <c r="H206" s="906"/>
      <c r="I206" s="906"/>
      <c r="J206" s="1764"/>
      <c r="K206" s="1764"/>
      <c r="L206" s="1764"/>
      <c r="M206" s="1764"/>
      <c r="N206" s="1000"/>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906"/>
      <c r="G207" s="906"/>
      <c r="H207" s="906"/>
      <c r="I207" s="906"/>
      <c r="J207" s="1764"/>
      <c r="K207" s="1764"/>
      <c r="L207" s="1764"/>
      <c r="M207" s="1764"/>
      <c r="N207" s="1000"/>
      <c r="O207" s="906"/>
      <c r="P207" s="906"/>
      <c r="Q207" s="906"/>
      <c r="R207" s="906"/>
      <c r="S207" s="906"/>
      <c r="T207" s="906"/>
      <c r="U207" s="906"/>
      <c r="V207" s="906"/>
      <c r="W207" s="906"/>
      <c r="X207" s="906"/>
      <c r="Y207" s="906"/>
      <c r="Z207" s="906"/>
      <c r="AA207" s="906"/>
      <c r="AB207" s="903"/>
    </row>
    <row r="208" spans="1:28" ht="15.75" customHeight="1">
      <c r="A208" s="93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c r="AB208" s="903"/>
    </row>
    <row r="209" spans="1:28" ht="15.75" customHeight="1">
      <c r="A209" s="906"/>
      <c r="B209" s="906"/>
      <c r="C209" s="906"/>
      <c r="D209" s="1669"/>
      <c r="E209" s="1669"/>
      <c r="F209" s="1669"/>
      <c r="G209" s="1669"/>
      <c r="H209" s="975"/>
      <c r="I209" s="1669"/>
      <c r="J209" s="1669"/>
      <c r="K209" s="1669"/>
      <c r="L209" s="1669"/>
      <c r="M209" s="1669"/>
      <c r="N209" s="1669"/>
      <c r="O209" s="1669"/>
      <c r="P209" s="1669"/>
      <c r="Q209" s="1669"/>
      <c r="R209" s="1669"/>
      <c r="S209" s="1669"/>
      <c r="T209" s="1669"/>
      <c r="U209" s="1669"/>
      <c r="V209" s="975"/>
      <c r="W209" s="975"/>
      <c r="X209" s="1669"/>
      <c r="Y209" s="1669"/>
      <c r="Z209" s="1669"/>
      <c r="AA209" s="906"/>
      <c r="AB209" s="903"/>
    </row>
    <row r="210" spans="1:28" ht="15.75" customHeight="1">
      <c r="A210" s="906"/>
      <c r="B210" s="906"/>
      <c r="C210" s="906"/>
      <c r="D210" s="975"/>
      <c r="E210" s="1698"/>
      <c r="F210" s="1698"/>
      <c r="G210" s="975"/>
      <c r="H210" s="975"/>
      <c r="I210" s="906"/>
      <c r="J210" s="906"/>
      <c r="K210" s="906"/>
      <c r="L210" s="903"/>
      <c r="M210" s="906"/>
      <c r="N210" s="906"/>
      <c r="O210" s="906"/>
      <c r="P210" s="906"/>
      <c r="Q210" s="906"/>
      <c r="R210" s="903"/>
      <c r="S210" s="903"/>
      <c r="T210" s="903"/>
      <c r="U210" s="903"/>
      <c r="V210" s="975"/>
      <c r="W210" s="975"/>
      <c r="X210" s="1760"/>
      <c r="Y210" s="1760"/>
      <c r="Z210" s="1760"/>
      <c r="AA210" s="906"/>
      <c r="AB210" s="903"/>
    </row>
    <row r="211" spans="1:28" ht="15.75" customHeight="1">
      <c r="A211" s="906"/>
      <c r="B211" s="906"/>
      <c r="C211" s="906"/>
      <c r="D211" s="975"/>
      <c r="E211" s="1698"/>
      <c r="F211" s="1698"/>
      <c r="G211" s="975"/>
      <c r="H211" s="975"/>
      <c r="I211" s="906"/>
      <c r="J211" s="906"/>
      <c r="K211" s="906"/>
      <c r="L211" s="903"/>
      <c r="M211" s="906"/>
      <c r="N211" s="906"/>
      <c r="O211" s="906"/>
      <c r="P211" s="906"/>
      <c r="Q211" s="906"/>
      <c r="R211" s="903"/>
      <c r="S211" s="903"/>
      <c r="T211" s="903"/>
      <c r="U211" s="903"/>
      <c r="V211" s="975"/>
      <c r="W211" s="975"/>
      <c r="X211" s="1760"/>
      <c r="Y211" s="1760"/>
      <c r="Z211" s="1760"/>
      <c r="AA211" s="906"/>
      <c r="AB211" s="903"/>
    </row>
    <row r="212" spans="1:28" ht="15.75" customHeight="1">
      <c r="A212" s="906"/>
      <c r="B212" s="906"/>
      <c r="C212" s="906"/>
      <c r="D212" s="975"/>
      <c r="E212" s="1698"/>
      <c r="F212" s="1698"/>
      <c r="G212" s="975"/>
      <c r="H212" s="975"/>
      <c r="I212" s="906"/>
      <c r="J212" s="906"/>
      <c r="K212" s="906"/>
      <c r="L212" s="903"/>
      <c r="M212" s="906"/>
      <c r="N212" s="906"/>
      <c r="O212" s="906"/>
      <c r="P212" s="906"/>
      <c r="Q212" s="906"/>
      <c r="R212" s="903"/>
      <c r="S212" s="903"/>
      <c r="T212" s="903"/>
      <c r="U212" s="903"/>
      <c r="V212" s="975"/>
      <c r="W212" s="975"/>
      <c r="X212" s="1760"/>
      <c r="Y212" s="1760"/>
      <c r="Z212" s="1760"/>
      <c r="AA212" s="906"/>
      <c r="AB212" s="903"/>
    </row>
    <row r="213" spans="1:28" ht="15.75" customHeight="1">
      <c r="A213" s="906"/>
      <c r="B213" s="906"/>
      <c r="C213" s="906"/>
      <c r="D213" s="975"/>
      <c r="E213" s="1698"/>
      <c r="F213" s="1698"/>
      <c r="G213" s="975"/>
      <c r="H213" s="975"/>
      <c r="I213" s="906"/>
      <c r="J213" s="906"/>
      <c r="K213" s="906"/>
      <c r="L213" s="903"/>
      <c r="M213" s="906"/>
      <c r="N213" s="906"/>
      <c r="O213" s="906"/>
      <c r="P213" s="906"/>
      <c r="Q213" s="906"/>
      <c r="R213" s="903"/>
      <c r="S213" s="903"/>
      <c r="T213" s="903"/>
      <c r="U213" s="903"/>
      <c r="V213" s="975"/>
      <c r="W213" s="975"/>
      <c r="X213" s="1760"/>
      <c r="Y213" s="1760"/>
      <c r="Z213" s="1760"/>
      <c r="AA213" s="906"/>
      <c r="AB213" s="903"/>
    </row>
    <row r="214" spans="1:28" ht="15.75" customHeight="1">
      <c r="A214" s="906"/>
      <c r="B214" s="906"/>
      <c r="C214" s="906"/>
      <c r="D214" s="975"/>
      <c r="E214" s="1698"/>
      <c r="F214" s="1698"/>
      <c r="G214" s="975"/>
      <c r="H214" s="975"/>
      <c r="I214" s="906"/>
      <c r="J214" s="906"/>
      <c r="K214" s="906"/>
      <c r="L214" s="903"/>
      <c r="M214" s="906"/>
      <c r="N214" s="906"/>
      <c r="O214" s="906"/>
      <c r="P214" s="906"/>
      <c r="Q214" s="906"/>
      <c r="R214" s="903"/>
      <c r="S214" s="903"/>
      <c r="T214" s="903"/>
      <c r="U214" s="903"/>
      <c r="V214" s="975"/>
      <c r="W214" s="975"/>
      <c r="X214" s="1760"/>
      <c r="Y214" s="1760"/>
      <c r="Z214" s="1760"/>
      <c r="AA214" s="906"/>
      <c r="AB214" s="903"/>
    </row>
    <row r="215" spans="1:28" ht="15.75" customHeight="1">
      <c r="A215" s="906"/>
      <c r="B215" s="906"/>
      <c r="C215" s="906"/>
      <c r="D215" s="975"/>
      <c r="E215" s="1698"/>
      <c r="F215" s="1698"/>
      <c r="G215" s="975"/>
      <c r="H215" s="975"/>
      <c r="I215" s="906"/>
      <c r="J215" s="906"/>
      <c r="K215" s="906"/>
      <c r="L215" s="903"/>
      <c r="M215" s="906"/>
      <c r="N215" s="906"/>
      <c r="O215" s="906"/>
      <c r="P215" s="906"/>
      <c r="Q215" s="906"/>
      <c r="R215" s="903"/>
      <c r="S215" s="903"/>
      <c r="T215" s="903"/>
      <c r="U215" s="903"/>
      <c r="V215" s="975"/>
      <c r="W215" s="975"/>
      <c r="X215" s="1760"/>
      <c r="Y215" s="1760"/>
      <c r="Z215" s="1760"/>
      <c r="AA215" s="906"/>
      <c r="AB215" s="903"/>
    </row>
    <row r="216" spans="1:28" ht="15.75" customHeight="1">
      <c r="A216" s="936"/>
      <c r="B216" s="906"/>
      <c r="C216" s="906"/>
      <c r="D216" s="906"/>
      <c r="E216" s="906"/>
      <c r="F216" s="906"/>
      <c r="G216" s="906"/>
      <c r="H216" s="906"/>
      <c r="I216" s="906"/>
      <c r="J216" s="906"/>
      <c r="K216" s="906"/>
      <c r="L216" s="906"/>
      <c r="M216" s="906"/>
      <c r="N216" s="906"/>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2107"/>
      <c r="G217" s="2107"/>
      <c r="H217" s="2107"/>
      <c r="I217" s="2107"/>
      <c r="J217" s="2107"/>
      <c r="K217" s="2107"/>
      <c r="L217" s="2107"/>
      <c r="M217" s="2107"/>
      <c r="N217" s="2107"/>
      <c r="O217" s="2107"/>
      <c r="P217" s="2107"/>
      <c r="Q217" s="2107"/>
      <c r="R217" s="2107"/>
      <c r="S217" s="2107"/>
      <c r="T217" s="2107"/>
      <c r="U217" s="2107"/>
      <c r="V217" s="2107"/>
      <c r="W217" s="2107"/>
      <c r="X217" s="2107"/>
      <c r="Y217" s="2107"/>
      <c r="Z217" s="2107"/>
      <c r="AA217" s="2107"/>
      <c r="AB217" s="903"/>
    </row>
    <row r="218" spans="1:28" ht="15.75" customHeight="1">
      <c r="A218" s="906"/>
      <c r="B218" s="906"/>
      <c r="C218" s="906"/>
      <c r="D218" s="906"/>
      <c r="E218" s="906"/>
      <c r="F218" s="2107"/>
      <c r="G218" s="2107"/>
      <c r="H218" s="2107"/>
      <c r="I218" s="2107"/>
      <c r="J218" s="2107"/>
      <c r="K218" s="2107"/>
      <c r="L218" s="2107"/>
      <c r="M218" s="2107"/>
      <c r="N218" s="2107"/>
      <c r="O218" s="2107"/>
      <c r="P218" s="2107"/>
      <c r="Q218" s="2107"/>
      <c r="R218" s="2107"/>
      <c r="S218" s="2107"/>
      <c r="T218" s="2107"/>
      <c r="U218" s="2107"/>
      <c r="V218" s="2107"/>
      <c r="W218" s="2107"/>
      <c r="X218" s="2107"/>
      <c r="Y218" s="2107"/>
      <c r="Z218" s="2107"/>
      <c r="AA218" s="2107"/>
      <c r="AB218" s="903"/>
    </row>
    <row r="219" spans="1:28" ht="15.75" customHeight="1">
      <c r="A219" s="936"/>
      <c r="B219" s="906"/>
      <c r="C219" s="906"/>
      <c r="D219" s="906"/>
      <c r="E219" s="906"/>
      <c r="F219" s="906"/>
      <c r="G219" s="906"/>
      <c r="H219" s="906"/>
      <c r="I219" s="906"/>
      <c r="J219" s="906"/>
      <c r="K219" s="906"/>
      <c r="L219" s="906"/>
      <c r="M219" s="906"/>
      <c r="N219" s="906"/>
      <c r="O219" s="906"/>
      <c r="P219" s="906"/>
      <c r="Q219" s="906"/>
      <c r="R219" s="906"/>
      <c r="S219" s="906"/>
      <c r="T219" s="906"/>
      <c r="U219" s="906"/>
      <c r="V219" s="906"/>
      <c r="W219" s="906"/>
      <c r="X219" s="906"/>
      <c r="Y219" s="906"/>
      <c r="Z219" s="906"/>
      <c r="AA219" s="906"/>
      <c r="AB219" s="903"/>
    </row>
    <row r="220" spans="1:28" ht="15.75" customHeight="1">
      <c r="A220" s="906"/>
      <c r="B220" s="906"/>
      <c r="C220" s="906"/>
      <c r="D220" s="906"/>
      <c r="E220" s="906"/>
      <c r="F220" s="2107"/>
      <c r="G220" s="2107"/>
      <c r="H220" s="2107"/>
      <c r="I220" s="2107"/>
      <c r="J220" s="2107"/>
      <c r="K220" s="2107"/>
      <c r="L220" s="2107"/>
      <c r="M220" s="2107"/>
      <c r="N220" s="2107"/>
      <c r="O220" s="2107"/>
      <c r="P220" s="2107"/>
      <c r="Q220" s="2107"/>
      <c r="R220" s="2107"/>
      <c r="S220" s="2107"/>
      <c r="T220" s="2107"/>
      <c r="U220" s="2107"/>
      <c r="V220" s="2107"/>
      <c r="W220" s="2107"/>
      <c r="X220" s="2107"/>
      <c r="Y220" s="2107"/>
      <c r="Z220" s="2107"/>
      <c r="AA220" s="2107"/>
      <c r="AB220" s="903"/>
    </row>
    <row r="221" spans="1:28" ht="15.75" customHeight="1">
      <c r="A221" s="906"/>
      <c r="B221" s="906"/>
      <c r="C221" s="906"/>
      <c r="D221" s="906"/>
      <c r="E221" s="906"/>
      <c r="F221" s="2107"/>
      <c r="G221" s="2107"/>
      <c r="H221" s="2107"/>
      <c r="I221" s="2107"/>
      <c r="J221" s="2107"/>
      <c r="K221" s="2107"/>
      <c r="L221" s="2107"/>
      <c r="M221" s="2107"/>
      <c r="N221" s="2107"/>
      <c r="O221" s="2107"/>
      <c r="P221" s="2107"/>
      <c r="Q221" s="2107"/>
      <c r="R221" s="2107"/>
      <c r="S221" s="2107"/>
      <c r="T221" s="2107"/>
      <c r="U221" s="2107"/>
      <c r="V221" s="2107"/>
      <c r="W221" s="2107"/>
      <c r="X221" s="2107"/>
      <c r="Y221" s="2107"/>
      <c r="Z221" s="2107"/>
      <c r="AA221" s="2107"/>
      <c r="AB221" s="903"/>
    </row>
    <row r="222" spans="1:28" ht="15.75" customHeight="1">
      <c r="A222" s="90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c r="AB222" s="903"/>
    </row>
    <row r="223" spans="1:28" ht="15.7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row>
    <row r="224" spans="1:28" ht="15.7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row>
    <row r="225" spans="1:28" ht="15.7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row>
    <row r="226" spans="1:28" ht="18.75" customHeight="1">
      <c r="A226" s="1669"/>
      <c r="B226" s="1669"/>
      <c r="C226" s="1669"/>
      <c r="D226" s="1669"/>
      <c r="E226" s="1669"/>
      <c r="F226" s="1669"/>
      <c r="G226" s="1669"/>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903"/>
    </row>
    <row r="227" spans="1:28" ht="15.75" customHeight="1">
      <c r="A227" s="906"/>
      <c r="B227" s="906"/>
      <c r="C227" s="906"/>
      <c r="D227" s="906"/>
      <c r="E227" s="906"/>
      <c r="F227" s="906"/>
      <c r="G227" s="906"/>
      <c r="H227" s="906"/>
      <c r="I227" s="906"/>
      <c r="J227" s="906"/>
      <c r="K227" s="906"/>
      <c r="L227" s="906"/>
      <c r="M227" s="906"/>
      <c r="N227" s="906"/>
      <c r="O227" s="906"/>
      <c r="P227" s="906"/>
      <c r="Q227" s="906"/>
      <c r="R227" s="906"/>
      <c r="S227" s="906"/>
      <c r="T227" s="906"/>
      <c r="U227" s="906"/>
      <c r="V227" s="906"/>
      <c r="W227" s="906"/>
      <c r="X227" s="906"/>
      <c r="Y227" s="906"/>
      <c r="Z227" s="906"/>
      <c r="AA227" s="906"/>
      <c r="AB227" s="903"/>
    </row>
    <row r="228" spans="1:28" ht="15.75" customHeight="1">
      <c r="A228" s="936"/>
      <c r="B228" s="906"/>
      <c r="C228" s="906"/>
      <c r="D228" s="906"/>
      <c r="E228" s="906"/>
      <c r="F228" s="906"/>
      <c r="G228" s="903"/>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36"/>
      <c r="B229" s="906"/>
      <c r="C229" s="906"/>
      <c r="D229" s="906"/>
      <c r="E229" s="906"/>
      <c r="F229" s="906"/>
      <c r="G229" s="903"/>
      <c r="H229" s="903"/>
      <c r="I229" s="906"/>
      <c r="J229" s="906"/>
      <c r="K229" s="906"/>
      <c r="L229" s="903"/>
      <c r="M229" s="906"/>
      <c r="N229" s="906"/>
      <c r="O229" s="906"/>
      <c r="P229" s="906"/>
      <c r="Q229" s="906"/>
      <c r="R229" s="906"/>
      <c r="S229" s="906"/>
      <c r="T229" s="906"/>
      <c r="U229" s="906"/>
      <c r="V229" s="906"/>
      <c r="W229" s="906"/>
      <c r="X229" s="906"/>
      <c r="Y229" s="906"/>
      <c r="Z229" s="906"/>
      <c r="AA229" s="906"/>
      <c r="AB229" s="903"/>
    </row>
    <row r="230" spans="1:28" ht="15.75" customHeight="1">
      <c r="A230" s="936"/>
      <c r="B230" s="906"/>
      <c r="C230" s="906"/>
      <c r="D230" s="906"/>
      <c r="E230" s="906"/>
      <c r="F230" s="906"/>
      <c r="G230" s="906"/>
      <c r="H230" s="906"/>
      <c r="I230" s="906"/>
      <c r="J230" s="1764"/>
      <c r="K230" s="1764"/>
      <c r="L230" s="1764"/>
      <c r="M230" s="1764"/>
      <c r="N230" s="1000"/>
      <c r="O230" s="906"/>
      <c r="P230" s="906"/>
      <c r="Q230" s="906"/>
      <c r="R230" s="906"/>
      <c r="S230" s="906"/>
      <c r="T230" s="906"/>
      <c r="U230" s="906"/>
      <c r="V230" s="906"/>
      <c r="W230" s="906"/>
      <c r="X230" s="906"/>
      <c r="Y230" s="906"/>
      <c r="Z230" s="906"/>
      <c r="AA230" s="906"/>
      <c r="AB230" s="903"/>
    </row>
    <row r="231" spans="1:28" ht="15.75" customHeight="1">
      <c r="A231" s="936"/>
      <c r="B231" s="906"/>
      <c r="C231" s="906"/>
      <c r="D231" s="906"/>
      <c r="E231" s="906"/>
      <c r="F231" s="906"/>
      <c r="G231" s="906"/>
      <c r="H231" s="906"/>
      <c r="I231" s="906"/>
      <c r="J231" s="1764"/>
      <c r="K231" s="1764"/>
      <c r="L231" s="1764"/>
      <c r="M231" s="1764"/>
      <c r="N231" s="1000"/>
      <c r="O231" s="906"/>
      <c r="P231" s="906"/>
      <c r="Q231" s="906"/>
      <c r="R231" s="906"/>
      <c r="S231" s="906"/>
      <c r="T231" s="906"/>
      <c r="U231" s="906"/>
      <c r="V231" s="906"/>
      <c r="W231" s="906"/>
      <c r="X231" s="906"/>
      <c r="Y231" s="906"/>
      <c r="Z231" s="906"/>
      <c r="AA231" s="906"/>
      <c r="AB231" s="903"/>
    </row>
    <row r="232" spans="1:28" ht="15.75" customHeight="1">
      <c r="A232" s="936"/>
      <c r="B232" s="906"/>
      <c r="C232" s="906"/>
      <c r="D232" s="906"/>
      <c r="E232" s="906"/>
      <c r="F232" s="906"/>
      <c r="G232" s="906"/>
      <c r="H232" s="906"/>
      <c r="I232" s="906"/>
      <c r="J232" s="1764"/>
      <c r="K232" s="1764"/>
      <c r="L232" s="1764"/>
      <c r="M232" s="1764"/>
      <c r="N232" s="1000"/>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906"/>
      <c r="G233" s="906"/>
      <c r="H233" s="906"/>
      <c r="I233" s="906"/>
      <c r="J233" s="1764"/>
      <c r="K233" s="1764"/>
      <c r="L233" s="1764"/>
      <c r="M233" s="1764"/>
      <c r="N233" s="1000"/>
      <c r="O233" s="906"/>
      <c r="P233" s="906"/>
      <c r="Q233" s="906"/>
      <c r="R233" s="906"/>
      <c r="S233" s="906"/>
      <c r="T233" s="906"/>
      <c r="U233" s="906"/>
      <c r="V233" s="906"/>
      <c r="W233" s="906"/>
      <c r="X233" s="906"/>
      <c r="Y233" s="906"/>
      <c r="Z233" s="906"/>
      <c r="AA233" s="906"/>
      <c r="AB233" s="903"/>
    </row>
    <row r="234" spans="1:28" ht="15.75" customHeight="1">
      <c r="A234" s="93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06"/>
      <c r="B235" s="906"/>
      <c r="C235" s="906"/>
      <c r="D235" s="1669"/>
      <c r="E235" s="1669"/>
      <c r="F235" s="1669"/>
      <c r="G235" s="1669"/>
      <c r="H235" s="975"/>
      <c r="I235" s="1669"/>
      <c r="J235" s="1669"/>
      <c r="K235" s="1669"/>
      <c r="L235" s="1669"/>
      <c r="M235" s="1669"/>
      <c r="N235" s="1669"/>
      <c r="O235" s="1669"/>
      <c r="P235" s="1669"/>
      <c r="Q235" s="1669"/>
      <c r="R235" s="1669"/>
      <c r="S235" s="1669"/>
      <c r="T235" s="1669"/>
      <c r="U235" s="1669"/>
      <c r="V235" s="975"/>
      <c r="W235" s="975"/>
      <c r="X235" s="1669"/>
      <c r="Y235" s="1669"/>
      <c r="Z235" s="1669"/>
      <c r="AA235" s="906"/>
      <c r="AB235" s="903"/>
    </row>
    <row r="236" spans="1:28" ht="15.75" customHeight="1">
      <c r="A236" s="906"/>
      <c r="B236" s="906"/>
      <c r="C236" s="906"/>
      <c r="D236" s="975"/>
      <c r="E236" s="1698"/>
      <c r="F236" s="1698"/>
      <c r="G236" s="975"/>
      <c r="H236" s="975"/>
      <c r="I236" s="906"/>
      <c r="J236" s="906"/>
      <c r="K236" s="906"/>
      <c r="L236" s="903"/>
      <c r="M236" s="906"/>
      <c r="N236" s="906"/>
      <c r="O236" s="906"/>
      <c r="P236" s="906"/>
      <c r="Q236" s="906"/>
      <c r="R236" s="903"/>
      <c r="S236" s="903"/>
      <c r="T236" s="903"/>
      <c r="U236" s="903"/>
      <c r="V236" s="975"/>
      <c r="W236" s="975"/>
      <c r="X236" s="1760"/>
      <c r="Y236" s="1760"/>
      <c r="Z236" s="1760"/>
      <c r="AA236" s="906"/>
      <c r="AB236" s="903"/>
    </row>
    <row r="237" spans="1:28" ht="15.75" customHeight="1">
      <c r="A237" s="906"/>
      <c r="B237" s="906"/>
      <c r="C237" s="906"/>
      <c r="D237" s="975"/>
      <c r="E237" s="1698"/>
      <c r="F237" s="1698"/>
      <c r="G237" s="975"/>
      <c r="H237" s="975"/>
      <c r="I237" s="906"/>
      <c r="J237" s="906"/>
      <c r="K237" s="906"/>
      <c r="L237" s="903"/>
      <c r="M237" s="906"/>
      <c r="N237" s="906"/>
      <c r="O237" s="906"/>
      <c r="P237" s="906"/>
      <c r="Q237" s="906"/>
      <c r="R237" s="903"/>
      <c r="S237" s="903"/>
      <c r="T237" s="903"/>
      <c r="U237" s="903"/>
      <c r="V237" s="975"/>
      <c r="W237" s="975"/>
      <c r="X237" s="1760"/>
      <c r="Y237" s="1760"/>
      <c r="Z237" s="1760"/>
      <c r="AA237" s="906"/>
      <c r="AB237" s="903"/>
    </row>
    <row r="238" spans="1:28" ht="15.75" customHeight="1">
      <c r="A238" s="906"/>
      <c r="B238" s="906"/>
      <c r="C238" s="906"/>
      <c r="D238" s="975"/>
      <c r="E238" s="1698"/>
      <c r="F238" s="1698"/>
      <c r="G238" s="975"/>
      <c r="H238" s="975"/>
      <c r="I238" s="906"/>
      <c r="J238" s="906"/>
      <c r="K238" s="906"/>
      <c r="L238" s="903"/>
      <c r="M238" s="906"/>
      <c r="N238" s="906"/>
      <c r="O238" s="906"/>
      <c r="P238" s="906"/>
      <c r="Q238" s="906"/>
      <c r="R238" s="903"/>
      <c r="S238" s="903"/>
      <c r="T238" s="903"/>
      <c r="U238" s="903"/>
      <c r="V238" s="975"/>
      <c r="W238" s="975"/>
      <c r="X238" s="1760"/>
      <c r="Y238" s="1760"/>
      <c r="Z238" s="1760"/>
      <c r="AA238" s="906"/>
      <c r="AB238" s="903"/>
    </row>
    <row r="239" spans="1:28" ht="15.75" customHeight="1">
      <c r="A239" s="906"/>
      <c r="B239" s="906"/>
      <c r="C239" s="906"/>
      <c r="D239" s="975"/>
      <c r="E239" s="1698"/>
      <c r="F239" s="1698"/>
      <c r="G239" s="975"/>
      <c r="H239" s="975"/>
      <c r="I239" s="906"/>
      <c r="J239" s="906"/>
      <c r="K239" s="906"/>
      <c r="L239" s="903"/>
      <c r="M239" s="906"/>
      <c r="N239" s="906"/>
      <c r="O239" s="906"/>
      <c r="P239" s="906"/>
      <c r="Q239" s="906"/>
      <c r="R239" s="903"/>
      <c r="S239" s="903"/>
      <c r="T239" s="903"/>
      <c r="U239" s="903"/>
      <c r="V239" s="975"/>
      <c r="W239" s="975"/>
      <c r="X239" s="1760"/>
      <c r="Y239" s="1760"/>
      <c r="Z239" s="1760"/>
      <c r="AA239" s="906"/>
      <c r="AB239" s="903"/>
    </row>
    <row r="240" spans="1:28" ht="15.75" customHeight="1">
      <c r="A240" s="906"/>
      <c r="B240" s="906"/>
      <c r="C240" s="906"/>
      <c r="D240" s="975"/>
      <c r="E240" s="1698"/>
      <c r="F240" s="1698"/>
      <c r="G240" s="975"/>
      <c r="H240" s="975"/>
      <c r="I240" s="906"/>
      <c r="J240" s="906"/>
      <c r="K240" s="906"/>
      <c r="L240" s="903"/>
      <c r="M240" s="906"/>
      <c r="N240" s="906"/>
      <c r="O240" s="906"/>
      <c r="P240" s="906"/>
      <c r="Q240" s="906"/>
      <c r="R240" s="903"/>
      <c r="S240" s="903"/>
      <c r="T240" s="903"/>
      <c r="U240" s="903"/>
      <c r="V240" s="975"/>
      <c r="W240" s="975"/>
      <c r="X240" s="1760"/>
      <c r="Y240" s="1760"/>
      <c r="Z240" s="1760"/>
      <c r="AA240" s="906"/>
      <c r="AB240" s="903"/>
    </row>
    <row r="241" spans="1:28" ht="15.75" customHeight="1">
      <c r="A241" s="906"/>
      <c r="B241" s="906"/>
      <c r="C241" s="906"/>
      <c r="D241" s="975"/>
      <c r="E241" s="1698"/>
      <c r="F241" s="1698"/>
      <c r="G241" s="975"/>
      <c r="H241" s="975"/>
      <c r="I241" s="906"/>
      <c r="J241" s="906"/>
      <c r="K241" s="906"/>
      <c r="L241" s="903"/>
      <c r="M241" s="906"/>
      <c r="N241" s="906"/>
      <c r="O241" s="906"/>
      <c r="P241" s="906"/>
      <c r="Q241" s="906"/>
      <c r="R241" s="903"/>
      <c r="S241" s="903"/>
      <c r="T241" s="903"/>
      <c r="U241" s="903"/>
      <c r="V241" s="975"/>
      <c r="W241" s="975"/>
      <c r="X241" s="1760"/>
      <c r="Y241" s="1760"/>
      <c r="Z241" s="1760"/>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2107"/>
      <c r="G243" s="2107"/>
      <c r="H243" s="2107"/>
      <c r="I243" s="2107"/>
      <c r="J243" s="2107"/>
      <c r="K243" s="2107"/>
      <c r="L243" s="2107"/>
      <c r="M243" s="2107"/>
      <c r="N243" s="2107"/>
      <c r="O243" s="2107"/>
      <c r="P243" s="2107"/>
      <c r="Q243" s="2107"/>
      <c r="R243" s="2107"/>
      <c r="S243" s="2107"/>
      <c r="T243" s="2107"/>
      <c r="U243" s="2107"/>
      <c r="V243" s="2107"/>
      <c r="W243" s="2107"/>
      <c r="X243" s="2107"/>
      <c r="Y243" s="2107"/>
      <c r="Z243" s="2107"/>
      <c r="AA243" s="2107"/>
      <c r="AB243" s="903"/>
    </row>
    <row r="244" spans="1:28" ht="15.75" customHeight="1">
      <c r="A244" s="906"/>
      <c r="B244" s="906"/>
      <c r="C244" s="906"/>
      <c r="D244" s="906"/>
      <c r="E244" s="906"/>
      <c r="F244" s="2107"/>
      <c r="G244" s="2107"/>
      <c r="H244" s="2107"/>
      <c r="I244" s="2107"/>
      <c r="J244" s="2107"/>
      <c r="K244" s="2107"/>
      <c r="L244" s="2107"/>
      <c r="M244" s="2107"/>
      <c r="N244" s="2107"/>
      <c r="O244" s="2107"/>
      <c r="P244" s="2107"/>
      <c r="Q244" s="2107"/>
      <c r="R244" s="2107"/>
      <c r="S244" s="2107"/>
      <c r="T244" s="2107"/>
      <c r="U244" s="2107"/>
      <c r="V244" s="2107"/>
      <c r="W244" s="2107"/>
      <c r="X244" s="2107"/>
      <c r="Y244" s="2107"/>
      <c r="Z244" s="2107"/>
      <c r="AA244" s="2107"/>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906"/>
      <c r="E246" s="906"/>
      <c r="F246" s="2107"/>
      <c r="G246" s="2107"/>
      <c r="H246" s="2107"/>
      <c r="I246" s="2107"/>
      <c r="J246" s="2107"/>
      <c r="K246" s="2107"/>
      <c r="L246" s="2107"/>
      <c r="M246" s="2107"/>
      <c r="N246" s="2107"/>
      <c r="O246" s="2107"/>
      <c r="P246" s="2107"/>
      <c r="Q246" s="2107"/>
      <c r="R246" s="2107"/>
      <c r="S246" s="2107"/>
      <c r="T246" s="2107"/>
      <c r="U246" s="2107"/>
      <c r="V246" s="2107"/>
      <c r="W246" s="2107"/>
      <c r="X246" s="2107"/>
      <c r="Y246" s="2107"/>
      <c r="Z246" s="2107"/>
      <c r="AA246" s="2107"/>
      <c r="AB246" s="903"/>
    </row>
    <row r="247" spans="1:28" ht="15.75" customHeight="1">
      <c r="A247" s="906"/>
      <c r="B247" s="906"/>
      <c r="C247" s="906"/>
      <c r="D247" s="906"/>
      <c r="E247" s="906"/>
      <c r="F247" s="2107"/>
      <c r="G247" s="2107"/>
      <c r="H247" s="2107"/>
      <c r="I247" s="2107"/>
      <c r="J247" s="2107"/>
      <c r="K247" s="2107"/>
      <c r="L247" s="2107"/>
      <c r="M247" s="2107"/>
      <c r="N247" s="2107"/>
      <c r="O247" s="2107"/>
      <c r="P247" s="2107"/>
      <c r="Q247" s="2107"/>
      <c r="R247" s="2107"/>
      <c r="S247" s="2107"/>
      <c r="T247" s="2107"/>
      <c r="U247" s="2107"/>
      <c r="V247" s="2107"/>
      <c r="W247" s="2107"/>
      <c r="X247" s="2107"/>
      <c r="Y247" s="2107"/>
      <c r="Z247" s="2107"/>
      <c r="AA247" s="2107"/>
      <c r="AB247" s="903"/>
    </row>
    <row r="248" spans="1:28" ht="15.75" customHeight="1">
      <c r="A248" s="906"/>
      <c r="B248" s="906"/>
      <c r="C248" s="906"/>
      <c r="D248" s="906"/>
      <c r="E248" s="906"/>
      <c r="F248" s="906"/>
      <c r="G248" s="906"/>
      <c r="H248" s="906"/>
      <c r="I248" s="906"/>
      <c r="J248" s="906"/>
      <c r="K248" s="906"/>
      <c r="L248" s="906"/>
      <c r="M248" s="906"/>
      <c r="N248" s="906"/>
      <c r="O248" s="906"/>
      <c r="P248" s="906"/>
      <c r="Q248" s="906"/>
      <c r="R248" s="906"/>
      <c r="S248" s="906"/>
      <c r="T248" s="906"/>
      <c r="U248" s="906"/>
      <c r="V248" s="906"/>
      <c r="W248" s="906"/>
      <c r="X248" s="906"/>
      <c r="Y248" s="906"/>
      <c r="Z248" s="906"/>
      <c r="AA248" s="906"/>
      <c r="AB248" s="903"/>
    </row>
    <row r="254" spans="1:28" ht="18.75" customHeight="1">
      <c r="A254" s="1669"/>
      <c r="B254" s="1669"/>
      <c r="C254" s="1669"/>
      <c r="D254" s="1669"/>
      <c r="E254" s="1669"/>
      <c r="F254" s="1669"/>
      <c r="G254" s="1669"/>
      <c r="H254" s="1669"/>
      <c r="I254" s="1669"/>
      <c r="J254" s="1669"/>
      <c r="K254" s="1669"/>
      <c r="L254" s="1669"/>
      <c r="M254" s="1669"/>
      <c r="N254" s="1669"/>
      <c r="O254" s="1669"/>
      <c r="P254" s="1669"/>
      <c r="Q254" s="1669"/>
      <c r="R254" s="1669"/>
      <c r="S254" s="1669"/>
      <c r="T254" s="1669"/>
      <c r="U254" s="1669"/>
      <c r="V254" s="1669"/>
      <c r="W254" s="1669"/>
      <c r="X254" s="1669"/>
      <c r="Y254" s="1669"/>
      <c r="Z254" s="1669"/>
      <c r="AA254" s="1669"/>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936"/>
      <c r="B256" s="906"/>
      <c r="C256" s="906"/>
      <c r="D256" s="906"/>
      <c r="E256" s="906"/>
      <c r="F256" s="906"/>
      <c r="G256" s="903"/>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36"/>
      <c r="B257" s="906"/>
      <c r="C257" s="906"/>
      <c r="D257" s="906"/>
      <c r="E257" s="906"/>
      <c r="F257" s="906"/>
      <c r="G257" s="903"/>
      <c r="H257" s="903"/>
      <c r="I257" s="906"/>
      <c r="J257" s="906"/>
      <c r="K257" s="906"/>
      <c r="L257" s="903"/>
      <c r="M257" s="906"/>
      <c r="N257" s="906"/>
      <c r="O257" s="906"/>
      <c r="P257" s="906"/>
      <c r="Q257" s="906"/>
      <c r="R257" s="906"/>
      <c r="S257" s="906"/>
      <c r="T257" s="906"/>
      <c r="U257" s="906"/>
      <c r="V257" s="906"/>
      <c r="W257" s="906"/>
      <c r="X257" s="906"/>
      <c r="Y257" s="906"/>
      <c r="Z257" s="906"/>
      <c r="AA257" s="906"/>
      <c r="AB257" s="903"/>
    </row>
    <row r="258" spans="1:28" ht="15.75" customHeight="1">
      <c r="A258" s="936"/>
      <c r="B258" s="906"/>
      <c r="C258" s="906"/>
      <c r="D258" s="906"/>
      <c r="E258" s="906"/>
      <c r="F258" s="906"/>
      <c r="G258" s="906"/>
      <c r="H258" s="906"/>
      <c r="I258" s="906"/>
      <c r="J258" s="1764"/>
      <c r="K258" s="1764"/>
      <c r="L258" s="1764"/>
      <c r="M258" s="1764"/>
      <c r="N258" s="1000"/>
      <c r="O258" s="906"/>
      <c r="P258" s="906"/>
      <c r="Q258" s="906"/>
      <c r="R258" s="906"/>
      <c r="S258" s="906"/>
      <c r="T258" s="906"/>
      <c r="U258" s="906"/>
      <c r="V258" s="906"/>
      <c r="W258" s="906"/>
      <c r="X258" s="906"/>
      <c r="Y258" s="906"/>
      <c r="Z258" s="906"/>
      <c r="AA258" s="906"/>
      <c r="AB258" s="903"/>
    </row>
    <row r="259" spans="1:28" ht="15.75" customHeight="1">
      <c r="A259" s="936"/>
      <c r="B259" s="906"/>
      <c r="C259" s="906"/>
      <c r="D259" s="906"/>
      <c r="E259" s="906"/>
      <c r="F259" s="906"/>
      <c r="G259" s="906"/>
      <c r="H259" s="906"/>
      <c r="I259" s="906"/>
      <c r="J259" s="1764"/>
      <c r="K259" s="1764"/>
      <c r="L259" s="1764"/>
      <c r="M259" s="1764"/>
      <c r="N259" s="1000"/>
      <c r="O259" s="906"/>
      <c r="P259" s="906"/>
      <c r="Q259" s="906"/>
      <c r="R259" s="906"/>
      <c r="S259" s="906"/>
      <c r="T259" s="906"/>
      <c r="U259" s="906"/>
      <c r="V259" s="906"/>
      <c r="W259" s="906"/>
      <c r="X259" s="906"/>
      <c r="Y259" s="906"/>
      <c r="Z259" s="906"/>
      <c r="AA259" s="906"/>
      <c r="AB259" s="903"/>
    </row>
    <row r="260" spans="1:28" ht="15.75" customHeight="1">
      <c r="A260" s="936"/>
      <c r="B260" s="906"/>
      <c r="C260" s="906"/>
      <c r="D260" s="906"/>
      <c r="E260" s="906"/>
      <c r="F260" s="906"/>
      <c r="G260" s="906"/>
      <c r="H260" s="906"/>
      <c r="I260" s="906"/>
      <c r="J260" s="1764"/>
      <c r="K260" s="1764"/>
      <c r="L260" s="1764"/>
      <c r="M260" s="1764"/>
      <c r="N260" s="1000"/>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6"/>
      <c r="H261" s="906"/>
      <c r="I261" s="906"/>
      <c r="J261" s="1764"/>
      <c r="K261" s="1764"/>
      <c r="L261" s="1764"/>
      <c r="M261" s="1764"/>
      <c r="N261" s="1000"/>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6"/>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06"/>
      <c r="B263" s="906"/>
      <c r="C263" s="906"/>
      <c r="D263" s="1669"/>
      <c r="E263" s="1669"/>
      <c r="F263" s="1669"/>
      <c r="G263" s="1669"/>
      <c r="H263" s="975"/>
      <c r="I263" s="1669"/>
      <c r="J263" s="1669"/>
      <c r="K263" s="1669"/>
      <c r="L263" s="1669"/>
      <c r="M263" s="1669"/>
      <c r="N263" s="1669"/>
      <c r="O263" s="1669"/>
      <c r="P263" s="1669"/>
      <c r="Q263" s="1669"/>
      <c r="R263" s="1669"/>
      <c r="S263" s="1669"/>
      <c r="T263" s="1669"/>
      <c r="U263" s="1669"/>
      <c r="V263" s="975"/>
      <c r="W263" s="975"/>
      <c r="X263" s="1669"/>
      <c r="Y263" s="1669"/>
      <c r="Z263" s="1669"/>
      <c r="AA263" s="906"/>
      <c r="AB263" s="903"/>
    </row>
    <row r="264" spans="1:28" ht="15.75" customHeight="1">
      <c r="A264" s="906"/>
      <c r="B264" s="906"/>
      <c r="C264" s="906"/>
      <c r="D264" s="975"/>
      <c r="E264" s="1698"/>
      <c r="F264" s="1698"/>
      <c r="G264" s="975"/>
      <c r="H264" s="975"/>
      <c r="I264" s="906"/>
      <c r="J264" s="906"/>
      <c r="K264" s="906"/>
      <c r="L264" s="903"/>
      <c r="M264" s="906"/>
      <c r="N264" s="906"/>
      <c r="O264" s="906"/>
      <c r="P264" s="906"/>
      <c r="Q264" s="906"/>
      <c r="R264" s="903"/>
      <c r="S264" s="903"/>
      <c r="T264" s="903"/>
      <c r="U264" s="903"/>
      <c r="V264" s="975"/>
      <c r="W264" s="975"/>
      <c r="X264" s="1760"/>
      <c r="Y264" s="1760"/>
      <c r="Z264" s="1760"/>
      <c r="AA264" s="906"/>
      <c r="AB264" s="903"/>
    </row>
    <row r="265" spans="1:28" ht="15.75" customHeight="1">
      <c r="A265" s="906"/>
      <c r="B265" s="906"/>
      <c r="C265" s="906"/>
      <c r="D265" s="975"/>
      <c r="E265" s="1698"/>
      <c r="F265" s="1698"/>
      <c r="G265" s="975"/>
      <c r="H265" s="975"/>
      <c r="I265" s="906"/>
      <c r="J265" s="906"/>
      <c r="K265" s="906"/>
      <c r="L265" s="903"/>
      <c r="M265" s="906"/>
      <c r="N265" s="906"/>
      <c r="O265" s="906"/>
      <c r="P265" s="906"/>
      <c r="Q265" s="906"/>
      <c r="R265" s="903"/>
      <c r="S265" s="903"/>
      <c r="T265" s="903"/>
      <c r="U265" s="903"/>
      <c r="V265" s="975"/>
      <c r="W265" s="975"/>
      <c r="X265" s="1760"/>
      <c r="Y265" s="1760"/>
      <c r="Z265" s="1760"/>
      <c r="AA265" s="906"/>
      <c r="AB265" s="903"/>
    </row>
    <row r="266" spans="1:28" ht="15.75" customHeight="1">
      <c r="A266" s="906"/>
      <c r="B266" s="906"/>
      <c r="C266" s="906"/>
      <c r="D266" s="975"/>
      <c r="E266" s="1698"/>
      <c r="F266" s="1698"/>
      <c r="G266" s="975"/>
      <c r="H266" s="975"/>
      <c r="I266" s="906"/>
      <c r="J266" s="906"/>
      <c r="K266" s="906"/>
      <c r="L266" s="903"/>
      <c r="M266" s="906"/>
      <c r="N266" s="906"/>
      <c r="O266" s="906"/>
      <c r="P266" s="906"/>
      <c r="Q266" s="906"/>
      <c r="R266" s="903"/>
      <c r="S266" s="903"/>
      <c r="T266" s="903"/>
      <c r="U266" s="903"/>
      <c r="V266" s="975"/>
      <c r="W266" s="975"/>
      <c r="X266" s="1760"/>
      <c r="Y266" s="1760"/>
      <c r="Z266" s="1760"/>
      <c r="AA266" s="906"/>
      <c r="AB266" s="903"/>
    </row>
    <row r="267" spans="1:28" ht="15.75" customHeight="1">
      <c r="A267" s="906"/>
      <c r="B267" s="906"/>
      <c r="C267" s="906"/>
      <c r="D267" s="975"/>
      <c r="E267" s="1698"/>
      <c r="F267" s="1698"/>
      <c r="G267" s="975"/>
      <c r="H267" s="975"/>
      <c r="I267" s="906"/>
      <c r="J267" s="906"/>
      <c r="K267" s="906"/>
      <c r="L267" s="903"/>
      <c r="M267" s="906"/>
      <c r="N267" s="906"/>
      <c r="O267" s="906"/>
      <c r="P267" s="906"/>
      <c r="Q267" s="906"/>
      <c r="R267" s="903"/>
      <c r="S267" s="903"/>
      <c r="T267" s="903"/>
      <c r="U267" s="903"/>
      <c r="V267" s="975"/>
      <c r="W267" s="975"/>
      <c r="X267" s="1760"/>
      <c r="Y267" s="1760"/>
      <c r="Z267" s="1760"/>
      <c r="AA267" s="906"/>
      <c r="AB267" s="903"/>
    </row>
    <row r="268" spans="1:28" ht="15.75" customHeight="1">
      <c r="A268" s="906"/>
      <c r="B268" s="906"/>
      <c r="C268" s="906"/>
      <c r="D268" s="975"/>
      <c r="E268" s="1698"/>
      <c r="F268" s="1698"/>
      <c r="G268" s="975"/>
      <c r="H268" s="975"/>
      <c r="I268" s="906"/>
      <c r="J268" s="906"/>
      <c r="K268" s="906"/>
      <c r="L268" s="903"/>
      <c r="M268" s="906"/>
      <c r="N268" s="906"/>
      <c r="O268" s="906"/>
      <c r="P268" s="906"/>
      <c r="Q268" s="906"/>
      <c r="R268" s="903"/>
      <c r="S268" s="903"/>
      <c r="T268" s="903"/>
      <c r="U268" s="903"/>
      <c r="V268" s="975"/>
      <c r="W268" s="975"/>
      <c r="X268" s="1760"/>
      <c r="Y268" s="1760"/>
      <c r="Z268" s="1760"/>
      <c r="AA268" s="906"/>
      <c r="AB268" s="903"/>
    </row>
    <row r="269" spans="1:28" ht="15.75" customHeight="1">
      <c r="A269" s="906"/>
      <c r="B269" s="906"/>
      <c r="C269" s="906"/>
      <c r="D269" s="975"/>
      <c r="E269" s="1698"/>
      <c r="F269" s="1698"/>
      <c r="G269" s="975"/>
      <c r="H269" s="975"/>
      <c r="I269" s="906"/>
      <c r="J269" s="906"/>
      <c r="K269" s="906"/>
      <c r="L269" s="903"/>
      <c r="M269" s="906"/>
      <c r="N269" s="906"/>
      <c r="O269" s="906"/>
      <c r="P269" s="906"/>
      <c r="Q269" s="906"/>
      <c r="R269" s="903"/>
      <c r="S269" s="903"/>
      <c r="T269" s="903"/>
      <c r="U269" s="903"/>
      <c r="V269" s="975"/>
      <c r="W269" s="975"/>
      <c r="X269" s="1760"/>
      <c r="Y269" s="1760"/>
      <c r="Z269" s="1760"/>
      <c r="AA269" s="906"/>
      <c r="AB269" s="903"/>
    </row>
    <row r="270" spans="1:28" ht="15.75" customHeight="1">
      <c r="A270" s="936"/>
      <c r="B270" s="906"/>
      <c r="C270" s="906"/>
      <c r="D270" s="906"/>
      <c r="E270" s="906"/>
      <c r="F270" s="906"/>
      <c r="G270" s="906"/>
      <c r="H270" s="906"/>
      <c r="I270" s="906"/>
      <c r="J270" s="906"/>
      <c r="K270" s="906"/>
      <c r="L270" s="906"/>
      <c r="M270" s="906"/>
      <c r="N270" s="906"/>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2107"/>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903"/>
    </row>
    <row r="272" spans="1:28" ht="15.75" customHeight="1">
      <c r="A272" s="906"/>
      <c r="B272" s="906"/>
      <c r="C272" s="906"/>
      <c r="D272" s="906"/>
      <c r="E272" s="906"/>
      <c r="F272" s="2107"/>
      <c r="G272" s="2107"/>
      <c r="H272" s="2107"/>
      <c r="I272" s="2107"/>
      <c r="J272" s="2107"/>
      <c r="K272" s="2107"/>
      <c r="L272" s="2107"/>
      <c r="M272" s="2107"/>
      <c r="N272" s="2107"/>
      <c r="O272" s="2107"/>
      <c r="P272" s="2107"/>
      <c r="Q272" s="2107"/>
      <c r="R272" s="2107"/>
      <c r="S272" s="2107"/>
      <c r="T272" s="2107"/>
      <c r="U272" s="2107"/>
      <c r="V272" s="2107"/>
      <c r="W272" s="2107"/>
      <c r="X272" s="2107"/>
      <c r="Y272" s="2107"/>
      <c r="Z272" s="2107"/>
      <c r="AA272" s="2107"/>
      <c r="AB272" s="903"/>
    </row>
    <row r="273" spans="1:28" ht="15.75" customHeight="1">
      <c r="A273" s="936"/>
      <c r="B273" s="906"/>
      <c r="C273" s="906"/>
      <c r="D273" s="906"/>
      <c r="E273" s="906"/>
      <c r="F273" s="906"/>
      <c r="G273" s="906"/>
      <c r="H273" s="906"/>
      <c r="I273" s="906"/>
      <c r="J273" s="906"/>
      <c r="K273" s="906"/>
      <c r="L273" s="906"/>
      <c r="M273" s="906"/>
      <c r="N273" s="906"/>
      <c r="O273" s="906"/>
      <c r="P273" s="906"/>
      <c r="Q273" s="906"/>
      <c r="R273" s="906"/>
      <c r="S273" s="906"/>
      <c r="T273" s="906"/>
      <c r="U273" s="906"/>
      <c r="V273" s="906"/>
      <c r="W273" s="906"/>
      <c r="X273" s="906"/>
      <c r="Y273" s="906"/>
      <c r="Z273" s="906"/>
      <c r="AA273" s="906"/>
      <c r="AB273" s="903"/>
    </row>
    <row r="274" spans="1:28" ht="15.75" customHeight="1">
      <c r="A274" s="906"/>
      <c r="B274" s="906"/>
      <c r="C274" s="906"/>
      <c r="D274" s="906"/>
      <c r="E274" s="906"/>
      <c r="F274" s="2107"/>
      <c r="G274" s="2107"/>
      <c r="H274" s="2107"/>
      <c r="I274" s="2107"/>
      <c r="J274" s="2107"/>
      <c r="K274" s="2107"/>
      <c r="L274" s="2107"/>
      <c r="M274" s="2107"/>
      <c r="N274" s="2107"/>
      <c r="O274" s="2107"/>
      <c r="P274" s="2107"/>
      <c r="Q274" s="2107"/>
      <c r="R274" s="2107"/>
      <c r="S274" s="2107"/>
      <c r="T274" s="2107"/>
      <c r="U274" s="2107"/>
      <c r="V274" s="2107"/>
      <c r="W274" s="2107"/>
      <c r="X274" s="2107"/>
      <c r="Y274" s="2107"/>
      <c r="Z274" s="2107"/>
      <c r="AA274" s="2107"/>
      <c r="AB274" s="903"/>
    </row>
    <row r="275" spans="1:28" ht="15.75" customHeight="1">
      <c r="A275" s="906"/>
      <c r="B275" s="906"/>
      <c r="C275" s="906"/>
      <c r="D275" s="906"/>
      <c r="E275" s="906"/>
      <c r="F275" s="2107"/>
      <c r="G275" s="2107"/>
      <c r="H275" s="2107"/>
      <c r="I275" s="2107"/>
      <c r="J275" s="2107"/>
      <c r="K275" s="2107"/>
      <c r="L275" s="2107"/>
      <c r="M275" s="2107"/>
      <c r="N275" s="2107"/>
      <c r="O275" s="2107"/>
      <c r="P275" s="2107"/>
      <c r="Q275" s="2107"/>
      <c r="R275" s="2107"/>
      <c r="S275" s="2107"/>
      <c r="T275" s="2107"/>
      <c r="U275" s="2107"/>
      <c r="V275" s="2107"/>
      <c r="W275" s="2107"/>
      <c r="X275" s="2107"/>
      <c r="Y275" s="2107"/>
      <c r="Z275" s="2107"/>
      <c r="AA275" s="2107"/>
      <c r="AB275" s="903"/>
    </row>
    <row r="276" spans="1:28" ht="15.75" customHeight="1">
      <c r="A276" s="90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c r="Z277" s="1091"/>
      <c r="AA277" s="1091"/>
    </row>
    <row r="278" spans="1:28" ht="15.7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c r="Z278" s="1091"/>
      <c r="AA278" s="1091"/>
    </row>
    <row r="279" spans="1:28" ht="15.7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c r="Z279" s="1091"/>
      <c r="AA279" s="1091"/>
    </row>
    <row r="280" spans="1:28" ht="18.75" customHeight="1">
      <c r="A280" s="1669"/>
      <c r="B280" s="1669"/>
      <c r="C280" s="1669"/>
      <c r="D280" s="1669"/>
      <c r="E280" s="1669"/>
      <c r="F280" s="1669"/>
      <c r="G280" s="1669"/>
      <c r="H280" s="1669"/>
      <c r="I280" s="1669"/>
      <c r="J280" s="1669"/>
      <c r="K280" s="1669"/>
      <c r="L280" s="1669"/>
      <c r="M280" s="1669"/>
      <c r="N280" s="1669"/>
      <c r="O280" s="1669"/>
      <c r="P280" s="1669"/>
      <c r="Q280" s="1669"/>
      <c r="R280" s="1669"/>
      <c r="S280" s="1669"/>
      <c r="T280" s="1669"/>
      <c r="U280" s="1669"/>
      <c r="V280" s="1669"/>
      <c r="W280" s="1669"/>
      <c r="X280" s="1669"/>
      <c r="Y280" s="1669"/>
      <c r="Z280" s="1669"/>
      <c r="AA280" s="1669"/>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2" spans="1:28" ht="15.75" customHeight="1">
      <c r="A282" s="936"/>
      <c r="B282" s="906"/>
      <c r="C282" s="906"/>
      <c r="D282" s="906"/>
      <c r="E282" s="906"/>
      <c r="F282" s="906"/>
      <c r="G282" s="903"/>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36"/>
      <c r="B283" s="906"/>
      <c r="C283" s="906"/>
      <c r="D283" s="906"/>
      <c r="E283" s="906"/>
      <c r="F283" s="906"/>
      <c r="G283" s="903"/>
      <c r="H283" s="903"/>
      <c r="I283" s="906"/>
      <c r="J283" s="906"/>
      <c r="K283" s="906"/>
      <c r="L283" s="903"/>
      <c r="M283" s="906"/>
      <c r="N283" s="906"/>
      <c r="O283" s="906"/>
      <c r="P283" s="906"/>
      <c r="Q283" s="906"/>
      <c r="R283" s="906"/>
      <c r="S283" s="906"/>
      <c r="T283" s="906"/>
      <c r="U283" s="906"/>
      <c r="V283" s="906"/>
      <c r="W283" s="906"/>
      <c r="X283" s="906"/>
      <c r="Y283" s="906"/>
      <c r="Z283" s="906"/>
      <c r="AA283" s="906"/>
      <c r="AB283" s="903"/>
    </row>
    <row r="284" spans="1:28" ht="15.75" customHeight="1">
      <c r="A284" s="936"/>
      <c r="B284" s="906"/>
      <c r="C284" s="906"/>
      <c r="D284" s="906"/>
      <c r="E284" s="906"/>
      <c r="F284" s="906"/>
      <c r="G284" s="906"/>
      <c r="H284" s="906"/>
      <c r="I284" s="906"/>
      <c r="J284" s="1764"/>
      <c r="K284" s="1764"/>
      <c r="L284" s="1764"/>
      <c r="M284" s="1764"/>
      <c r="N284" s="1000"/>
      <c r="O284" s="906"/>
      <c r="P284" s="906"/>
      <c r="Q284" s="906"/>
      <c r="R284" s="906"/>
      <c r="S284" s="906"/>
      <c r="T284" s="906"/>
      <c r="U284" s="906"/>
      <c r="V284" s="906"/>
      <c r="W284" s="906"/>
      <c r="X284" s="906"/>
      <c r="Y284" s="906"/>
      <c r="Z284" s="906"/>
      <c r="AA284" s="906"/>
      <c r="AB284" s="903"/>
    </row>
    <row r="285" spans="1:28" ht="15.75" customHeight="1">
      <c r="A285" s="936"/>
      <c r="B285" s="906"/>
      <c r="C285" s="906"/>
      <c r="D285" s="906"/>
      <c r="E285" s="906"/>
      <c r="F285" s="906"/>
      <c r="G285" s="906"/>
      <c r="H285" s="906"/>
      <c r="I285" s="906"/>
      <c r="J285" s="1764"/>
      <c r="K285" s="1764"/>
      <c r="L285" s="1764"/>
      <c r="M285" s="1764"/>
      <c r="N285" s="1000"/>
      <c r="O285" s="906"/>
      <c r="P285" s="906"/>
      <c r="Q285" s="906"/>
      <c r="R285" s="906"/>
      <c r="S285" s="906"/>
      <c r="T285" s="906"/>
      <c r="U285" s="906"/>
      <c r="V285" s="906"/>
      <c r="W285" s="906"/>
      <c r="X285" s="906"/>
      <c r="Y285" s="906"/>
      <c r="Z285" s="906"/>
      <c r="AA285" s="906"/>
      <c r="AB285" s="903"/>
    </row>
    <row r="286" spans="1:28" ht="15.75" customHeight="1">
      <c r="A286" s="936"/>
      <c r="B286" s="906"/>
      <c r="C286" s="906"/>
      <c r="D286" s="906"/>
      <c r="E286" s="906"/>
      <c r="F286" s="906"/>
      <c r="G286" s="906"/>
      <c r="H286" s="906"/>
      <c r="I286" s="906"/>
      <c r="J286" s="1764"/>
      <c r="K286" s="1764"/>
      <c r="L286" s="1764"/>
      <c r="M286" s="1764"/>
      <c r="N286" s="1000"/>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906"/>
      <c r="G287" s="906"/>
      <c r="H287" s="906"/>
      <c r="I287" s="906"/>
      <c r="J287" s="1764"/>
      <c r="K287" s="1764"/>
      <c r="L287" s="1764"/>
      <c r="M287" s="1764"/>
      <c r="N287" s="1000"/>
      <c r="O287" s="906"/>
      <c r="P287" s="906"/>
      <c r="Q287" s="906"/>
      <c r="R287" s="906"/>
      <c r="S287" s="906"/>
      <c r="T287" s="906"/>
      <c r="U287" s="906"/>
      <c r="V287" s="906"/>
      <c r="W287" s="906"/>
      <c r="X287" s="906"/>
      <c r="Y287" s="906"/>
      <c r="Z287" s="906"/>
      <c r="AA287" s="906"/>
      <c r="AB287" s="903"/>
    </row>
    <row r="288" spans="1:28" ht="15.75" customHeight="1">
      <c r="A288" s="93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06"/>
      <c r="B289" s="906"/>
      <c r="C289" s="906"/>
      <c r="D289" s="1669"/>
      <c r="E289" s="1669"/>
      <c r="F289" s="1669"/>
      <c r="G289" s="1669"/>
      <c r="H289" s="975"/>
      <c r="I289" s="1669"/>
      <c r="J289" s="1669"/>
      <c r="K289" s="1669"/>
      <c r="L289" s="1669"/>
      <c r="M289" s="1669"/>
      <c r="N289" s="1669"/>
      <c r="O289" s="1669"/>
      <c r="P289" s="1669"/>
      <c r="Q289" s="1669"/>
      <c r="R289" s="1669"/>
      <c r="S289" s="1669"/>
      <c r="T289" s="1669"/>
      <c r="U289" s="1669"/>
      <c r="V289" s="975"/>
      <c r="W289" s="975"/>
      <c r="X289" s="1669"/>
      <c r="Y289" s="1669"/>
      <c r="Z289" s="1669"/>
      <c r="AA289" s="906"/>
      <c r="AB289" s="903"/>
    </row>
    <row r="290" spans="1:28" ht="15.75" customHeight="1">
      <c r="A290" s="906"/>
      <c r="B290" s="906"/>
      <c r="C290" s="906"/>
      <c r="D290" s="975"/>
      <c r="E290" s="1698"/>
      <c r="F290" s="1698"/>
      <c r="G290" s="975"/>
      <c r="H290" s="975"/>
      <c r="I290" s="906"/>
      <c r="J290" s="906"/>
      <c r="K290" s="906"/>
      <c r="L290" s="903"/>
      <c r="M290" s="906"/>
      <c r="N290" s="906"/>
      <c r="O290" s="906"/>
      <c r="P290" s="906"/>
      <c r="Q290" s="906"/>
      <c r="R290" s="903"/>
      <c r="S290" s="903"/>
      <c r="T290" s="903"/>
      <c r="U290" s="903"/>
      <c r="V290" s="975"/>
      <c r="W290" s="975"/>
      <c r="X290" s="1760"/>
      <c r="Y290" s="1760"/>
      <c r="Z290" s="1760"/>
      <c r="AA290" s="906"/>
      <c r="AB290" s="903"/>
    </row>
    <row r="291" spans="1:28" ht="15.75" customHeight="1">
      <c r="A291" s="906"/>
      <c r="B291" s="906"/>
      <c r="C291" s="906"/>
      <c r="D291" s="975"/>
      <c r="E291" s="1698"/>
      <c r="F291" s="1698"/>
      <c r="G291" s="975"/>
      <c r="H291" s="975"/>
      <c r="I291" s="906"/>
      <c r="J291" s="906"/>
      <c r="K291" s="906"/>
      <c r="L291" s="903"/>
      <c r="M291" s="906"/>
      <c r="N291" s="906"/>
      <c r="O291" s="906"/>
      <c r="P291" s="906"/>
      <c r="Q291" s="906"/>
      <c r="R291" s="903"/>
      <c r="S291" s="903"/>
      <c r="T291" s="903"/>
      <c r="U291" s="903"/>
      <c r="V291" s="975"/>
      <c r="W291" s="975"/>
      <c r="X291" s="1760"/>
      <c r="Y291" s="1760"/>
      <c r="Z291" s="1760"/>
      <c r="AA291" s="906"/>
      <c r="AB291" s="903"/>
    </row>
    <row r="292" spans="1:28" ht="15.75" customHeight="1">
      <c r="A292" s="906"/>
      <c r="B292" s="906"/>
      <c r="C292" s="906"/>
      <c r="D292" s="975"/>
      <c r="E292" s="1698"/>
      <c r="F292" s="1698"/>
      <c r="G292" s="975"/>
      <c r="H292" s="975"/>
      <c r="I292" s="906"/>
      <c r="J292" s="906"/>
      <c r="K292" s="906"/>
      <c r="L292" s="903"/>
      <c r="M292" s="906"/>
      <c r="N292" s="906"/>
      <c r="O292" s="906"/>
      <c r="P292" s="906"/>
      <c r="Q292" s="906"/>
      <c r="R292" s="903"/>
      <c r="S292" s="903"/>
      <c r="T292" s="903"/>
      <c r="U292" s="903"/>
      <c r="V292" s="975"/>
      <c r="W292" s="975"/>
      <c r="X292" s="1760"/>
      <c r="Y292" s="1760"/>
      <c r="Z292" s="1760"/>
      <c r="AA292" s="906"/>
      <c r="AB292" s="903"/>
    </row>
    <row r="293" spans="1:28" ht="15.75" customHeight="1">
      <c r="A293" s="906"/>
      <c r="B293" s="906"/>
      <c r="C293" s="906"/>
      <c r="D293" s="975"/>
      <c r="E293" s="1698"/>
      <c r="F293" s="1698"/>
      <c r="G293" s="975"/>
      <c r="H293" s="975"/>
      <c r="I293" s="906"/>
      <c r="J293" s="906"/>
      <c r="K293" s="906"/>
      <c r="L293" s="903"/>
      <c r="M293" s="906"/>
      <c r="N293" s="906"/>
      <c r="O293" s="906"/>
      <c r="P293" s="906"/>
      <c r="Q293" s="906"/>
      <c r="R293" s="903"/>
      <c r="S293" s="903"/>
      <c r="T293" s="903"/>
      <c r="U293" s="903"/>
      <c r="V293" s="975"/>
      <c r="W293" s="975"/>
      <c r="X293" s="1760"/>
      <c r="Y293" s="1760"/>
      <c r="Z293" s="1760"/>
      <c r="AA293" s="906"/>
      <c r="AB293" s="903"/>
    </row>
    <row r="294" spans="1:28" ht="15.75" customHeight="1">
      <c r="A294" s="906"/>
      <c r="B294" s="906"/>
      <c r="C294" s="906"/>
      <c r="D294" s="975"/>
      <c r="E294" s="1698"/>
      <c r="F294" s="1698"/>
      <c r="G294" s="975"/>
      <c r="H294" s="975"/>
      <c r="I294" s="906"/>
      <c r="J294" s="906"/>
      <c r="K294" s="906"/>
      <c r="L294" s="903"/>
      <c r="M294" s="906"/>
      <c r="N294" s="906"/>
      <c r="O294" s="906"/>
      <c r="P294" s="906"/>
      <c r="Q294" s="906"/>
      <c r="R294" s="903"/>
      <c r="S294" s="903"/>
      <c r="T294" s="903"/>
      <c r="U294" s="903"/>
      <c r="V294" s="975"/>
      <c r="W294" s="975"/>
      <c r="X294" s="1760"/>
      <c r="Y294" s="1760"/>
      <c r="Z294" s="1760"/>
      <c r="AA294" s="906"/>
      <c r="AB294" s="903"/>
    </row>
    <row r="295" spans="1:28" ht="15.75" customHeight="1">
      <c r="A295" s="906"/>
      <c r="B295" s="906"/>
      <c r="C295" s="906"/>
      <c r="D295" s="975"/>
      <c r="E295" s="1698"/>
      <c r="F295" s="1698"/>
      <c r="G295" s="975"/>
      <c r="H295" s="975"/>
      <c r="I295" s="906"/>
      <c r="J295" s="906"/>
      <c r="K295" s="906"/>
      <c r="L295" s="903"/>
      <c r="M295" s="906"/>
      <c r="N295" s="906"/>
      <c r="O295" s="906"/>
      <c r="P295" s="906"/>
      <c r="Q295" s="906"/>
      <c r="R295" s="903"/>
      <c r="S295" s="903"/>
      <c r="T295" s="903"/>
      <c r="U295" s="903"/>
      <c r="V295" s="975"/>
      <c r="W295" s="975"/>
      <c r="X295" s="1760"/>
      <c r="Y295" s="1760"/>
      <c r="Z295" s="1760"/>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36"/>
      <c r="B297" s="906"/>
      <c r="C297" s="906"/>
      <c r="D297" s="906"/>
      <c r="E297" s="906"/>
      <c r="F297" s="2107"/>
      <c r="G297" s="2107"/>
      <c r="H297" s="2107"/>
      <c r="I297" s="2107"/>
      <c r="J297" s="2107"/>
      <c r="K297" s="2107"/>
      <c r="L297" s="2107"/>
      <c r="M297" s="2107"/>
      <c r="N297" s="2107"/>
      <c r="O297" s="2107"/>
      <c r="P297" s="2107"/>
      <c r="Q297" s="2107"/>
      <c r="R297" s="2107"/>
      <c r="S297" s="2107"/>
      <c r="T297" s="2107"/>
      <c r="U297" s="2107"/>
      <c r="V297" s="2107"/>
      <c r="W297" s="2107"/>
      <c r="X297" s="2107"/>
      <c r="Y297" s="2107"/>
      <c r="Z297" s="2107"/>
      <c r="AA297" s="2107"/>
      <c r="AB297" s="903"/>
    </row>
    <row r="298" spans="1:28" ht="15.75" customHeight="1">
      <c r="A298" s="906"/>
      <c r="B298" s="906"/>
      <c r="C298" s="906"/>
      <c r="D298" s="906"/>
      <c r="E298" s="906"/>
      <c r="F298" s="2107"/>
      <c r="G298" s="2107"/>
      <c r="H298" s="2107"/>
      <c r="I298" s="2107"/>
      <c r="J298" s="2107"/>
      <c r="K298" s="2107"/>
      <c r="L298" s="2107"/>
      <c r="M298" s="2107"/>
      <c r="N298" s="2107"/>
      <c r="O298" s="2107"/>
      <c r="P298" s="2107"/>
      <c r="Q298" s="2107"/>
      <c r="R298" s="2107"/>
      <c r="S298" s="2107"/>
      <c r="T298" s="2107"/>
      <c r="U298" s="2107"/>
      <c r="V298" s="2107"/>
      <c r="W298" s="2107"/>
      <c r="X298" s="2107"/>
      <c r="Y298" s="2107"/>
      <c r="Z298" s="2107"/>
      <c r="AA298" s="2107"/>
      <c r="AB298" s="903"/>
    </row>
    <row r="299" spans="1:28" ht="15.75" customHeight="1">
      <c r="A299" s="936"/>
      <c r="B299" s="906"/>
      <c r="C299" s="906"/>
      <c r="D299" s="906"/>
      <c r="E299" s="906"/>
      <c r="F299" s="906"/>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3"/>
    </row>
    <row r="300" spans="1:28" ht="15.75" customHeight="1">
      <c r="A300" s="906"/>
      <c r="B300" s="906"/>
      <c r="C300" s="906"/>
      <c r="D300" s="906"/>
      <c r="E300" s="906"/>
      <c r="F300" s="2107"/>
      <c r="G300" s="2107"/>
      <c r="H300" s="2107"/>
      <c r="I300" s="2107"/>
      <c r="J300" s="2107"/>
      <c r="K300" s="2107"/>
      <c r="L300" s="2107"/>
      <c r="M300" s="2107"/>
      <c r="N300" s="2107"/>
      <c r="O300" s="2107"/>
      <c r="P300" s="2107"/>
      <c r="Q300" s="2107"/>
      <c r="R300" s="2107"/>
      <c r="S300" s="2107"/>
      <c r="T300" s="2107"/>
      <c r="U300" s="2107"/>
      <c r="V300" s="2107"/>
      <c r="W300" s="2107"/>
      <c r="X300" s="2107"/>
      <c r="Y300" s="2107"/>
      <c r="Z300" s="2107"/>
      <c r="AA300" s="2107"/>
      <c r="AB300" s="903"/>
    </row>
    <row r="301" spans="1:28" ht="15.75" customHeight="1">
      <c r="A301" s="906"/>
      <c r="B301" s="906"/>
      <c r="C301" s="906"/>
      <c r="D301" s="906"/>
      <c r="E301" s="906"/>
      <c r="F301" s="2107"/>
      <c r="G301" s="2107"/>
      <c r="H301" s="2107"/>
      <c r="I301" s="2107"/>
      <c r="J301" s="2107"/>
      <c r="K301" s="2107"/>
      <c r="L301" s="2107"/>
      <c r="M301" s="2107"/>
      <c r="N301" s="2107"/>
      <c r="O301" s="2107"/>
      <c r="P301" s="2107"/>
      <c r="Q301" s="2107"/>
      <c r="R301" s="2107"/>
      <c r="S301" s="2107"/>
      <c r="T301" s="2107"/>
      <c r="U301" s="2107"/>
      <c r="V301" s="2107"/>
      <c r="W301" s="2107"/>
      <c r="X301" s="2107"/>
      <c r="Y301" s="2107"/>
      <c r="Z301" s="2107"/>
      <c r="AA301" s="2107"/>
      <c r="AB301" s="903"/>
    </row>
    <row r="302" spans="1:28" ht="15.75" customHeight="1">
      <c r="A302" s="906"/>
      <c r="B302" s="906"/>
      <c r="C302" s="906"/>
      <c r="D302" s="906"/>
      <c r="E302" s="906"/>
      <c r="F302" s="906"/>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3"/>
    </row>
  </sheetData>
  <sheetProtection selectLockedCells="1"/>
  <mergeCells count="15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E179:F179"/>
    <mergeCell ref="J179:M179"/>
    <mergeCell ref="K166:N166"/>
    <mergeCell ref="K167:N167"/>
    <mergeCell ref="J178:M178"/>
    <mergeCell ref="E181:F181"/>
    <mergeCell ref="J181:M181"/>
    <mergeCell ref="E180:F180"/>
    <mergeCell ref="J180:M180"/>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210:F210"/>
    <mergeCell ref="X210:Z210"/>
    <mergeCell ref="E211:F211"/>
    <mergeCell ref="X211:Z211"/>
    <mergeCell ref="E212:F212"/>
    <mergeCell ref="J191:N191"/>
    <mergeCell ref="X212:Z212"/>
    <mergeCell ref="F195:AA196"/>
    <mergeCell ref="A200:AA200"/>
    <mergeCell ref="J204:M204"/>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election activeCell="AG1" sqref="AG1:AK1"/>
    </sheetView>
  </sheetViews>
  <sheetFormatPr defaultColWidth="3.58203125" defaultRowHeight="15"/>
  <cols>
    <col min="1" max="38" width="3.58203125" style="44"/>
    <col min="39" max="39" width="8.75" style="44" hidden="1" customWidth="1"/>
    <col min="40" max="16384" width="3.58203125" style="44"/>
  </cols>
  <sheetData>
    <row r="1" spans="1:41" s="588" customFormat="1" ht="37.5" customHeight="1" thickBot="1">
      <c r="A1" s="587" t="s">
        <v>64</v>
      </c>
      <c r="AG1" s="1429" t="s">
        <v>63</v>
      </c>
      <c r="AH1" s="1429"/>
      <c r="AI1" s="1429"/>
      <c r="AJ1" s="1429"/>
      <c r="AK1" s="1429"/>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2411</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433" t="s">
        <v>2412</v>
      </c>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4"/>
      <c r="AL6" s="46"/>
      <c r="AM6" s="46"/>
      <c r="AN6" s="46"/>
      <c r="AO6" s="46"/>
    </row>
    <row r="7" spans="1:41" ht="15" customHeight="1">
      <c r="A7" s="46"/>
      <c r="B7" s="57"/>
      <c r="C7" s="1435"/>
      <c r="D7" s="1435"/>
      <c r="E7" s="1435"/>
      <c r="F7" s="1435"/>
      <c r="G7" s="1435"/>
      <c r="H7" s="1435"/>
      <c r="I7" s="1435"/>
      <c r="J7" s="1435"/>
      <c r="K7" s="1435"/>
      <c r="L7" s="1435"/>
      <c r="M7" s="1435"/>
      <c r="N7" s="1435"/>
      <c r="O7" s="1435"/>
      <c r="P7" s="1435"/>
      <c r="Q7" s="1435"/>
      <c r="R7" s="1435"/>
      <c r="S7" s="1435"/>
      <c r="T7" s="1435"/>
      <c r="U7" s="1435"/>
      <c r="V7" s="1435"/>
      <c r="W7" s="1435"/>
      <c r="X7" s="1435"/>
      <c r="Y7" s="1435"/>
      <c r="Z7" s="1435"/>
      <c r="AA7" s="1435"/>
      <c r="AB7" s="1435"/>
      <c r="AC7" s="1435"/>
      <c r="AD7" s="1435"/>
      <c r="AE7" s="1435"/>
      <c r="AF7" s="1435"/>
      <c r="AG7" s="1435"/>
      <c r="AH7" s="1435"/>
      <c r="AI7" s="1435"/>
      <c r="AJ7" s="1435"/>
      <c r="AK7" s="1436"/>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430" t="s">
        <v>3678</v>
      </c>
      <c r="E9" s="1430"/>
      <c r="F9" s="1430"/>
      <c r="G9" s="1430"/>
      <c r="H9" s="1430"/>
      <c r="I9" s="1430"/>
      <c r="J9" s="1430"/>
      <c r="K9" s="1430"/>
      <c r="L9" s="1430"/>
      <c r="M9" s="1430"/>
      <c r="N9" s="1430" t="s">
        <v>59</v>
      </c>
      <c r="O9" s="1430"/>
      <c r="P9" s="1430"/>
      <c r="Q9" s="1430"/>
      <c r="R9" s="1430"/>
      <c r="S9" s="81"/>
      <c r="T9" s="81"/>
      <c r="U9" s="81"/>
      <c r="V9" s="81"/>
      <c r="W9" s="81"/>
      <c r="X9" s="81"/>
      <c r="Y9" s="41" t="s">
        <v>2403</v>
      </c>
      <c r="Z9" s="41"/>
      <c r="AA9" s="41"/>
      <c r="AB9" s="491" t="s">
        <v>2409</v>
      </c>
      <c r="AC9"/>
      <c r="AD9" s="81"/>
      <c r="AE9" s="81"/>
      <c r="AF9" s="81"/>
      <c r="AG9" s="362"/>
      <c r="AH9" s="362"/>
      <c r="AI9" s="362"/>
      <c r="AJ9" s="362"/>
      <c r="AK9" s="363"/>
      <c r="AL9" s="46"/>
      <c r="AM9" s="46"/>
      <c r="AN9" s="46"/>
      <c r="AO9" s="46"/>
    </row>
    <row r="10" spans="1:41" ht="19.5">
      <c r="A10" s="46"/>
      <c r="B10" s="61"/>
      <c r="C10" s="64"/>
      <c r="D10" s="1431" t="s">
        <v>58</v>
      </c>
      <c r="E10" s="1431"/>
      <c r="F10" s="1431"/>
      <c r="G10" s="1431"/>
      <c r="H10" s="1431"/>
      <c r="I10" s="1431"/>
      <c r="J10" s="1431"/>
      <c r="K10" s="1431"/>
      <c r="L10" s="1431"/>
      <c r="M10" s="1431"/>
      <c r="N10" s="87"/>
      <c r="Y10" s="87" t="s">
        <v>2402</v>
      </c>
      <c r="Z10" s="87"/>
      <c r="AA10" s="87"/>
      <c r="AB10" s="87"/>
      <c r="AC10" s="87"/>
      <c r="AD10" s="87"/>
      <c r="AE10" s="86"/>
      <c r="AF10" s="46"/>
      <c r="AG10" s="46"/>
      <c r="AH10" s="46"/>
      <c r="AI10" s="46"/>
      <c r="AJ10" s="46"/>
      <c r="AK10" s="63"/>
    </row>
    <row r="11" spans="1:41" ht="19.5">
      <c r="A11" s="46"/>
      <c r="B11" s="65"/>
      <c r="C11" s="66"/>
      <c r="D11" s="1432" t="s">
        <v>57</v>
      </c>
      <c r="E11" s="1432"/>
      <c r="F11" s="1432"/>
      <c r="G11" s="1432"/>
      <c r="H11" s="1432"/>
      <c r="I11" s="1432"/>
      <c r="J11" s="1432"/>
      <c r="K11" s="1432"/>
      <c r="L11" s="1432"/>
      <c r="M11" s="1432"/>
      <c r="N11" s="1432" t="s">
        <v>2236</v>
      </c>
      <c r="O11" s="1432"/>
      <c r="P11" s="1432"/>
      <c r="Q11" s="1432"/>
      <c r="R11" s="1432"/>
      <c r="S11" s="1432"/>
      <c r="T11" s="1432"/>
      <c r="U11" s="1432"/>
      <c r="V11" s="68"/>
      <c r="W11" s="68"/>
      <c r="X11" s="68"/>
      <c r="Y11" s="67" t="s">
        <v>2405</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1921</v>
      </c>
      <c r="C13" s="71"/>
      <c r="D13" s="49"/>
      <c r="E13" s="49"/>
      <c r="F13" s="49"/>
      <c r="G13" s="49"/>
      <c r="H13" s="49"/>
      <c r="I13" s="49"/>
      <c r="J13" s="49"/>
      <c r="K13" s="49"/>
      <c r="L13" s="628"/>
      <c r="M13" s="623" t="s">
        <v>3701</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428" t="str">
        <f>IF(AM13=TRUE, "計画通知書（建築物）", "確認申請書（建築物）")</f>
        <v>確認申請書（建築物）</v>
      </c>
      <c r="E18" s="1437"/>
      <c r="F18" s="1437"/>
      <c r="G18" s="1437"/>
      <c r="H18" s="1437"/>
      <c r="I18" s="1437"/>
      <c r="J18" s="40"/>
      <c r="K18" s="86"/>
      <c r="L18" s="86"/>
      <c r="M18" s="84"/>
      <c r="N18" s="61"/>
      <c r="O18" s="85" t="s">
        <v>1924</v>
      </c>
      <c r="P18" s="87" t="str">
        <f>IF(AM13=TRUE, "計画変更通知書（昇降機）", "計画変更確認申請書（昇降機）")</f>
        <v>計画変更確認申請書（昇降機）</v>
      </c>
      <c r="Q18" s="41"/>
      <c r="R18" s="41"/>
      <c r="S18" s="41"/>
      <c r="T18" s="41"/>
      <c r="U18" s="41"/>
      <c r="V18" s="41"/>
      <c r="W18" s="41"/>
      <c r="X18" s="41"/>
      <c r="Y18" s="84"/>
      <c r="AB18" s="282" t="s">
        <v>2632</v>
      </c>
      <c r="AC18" s="41" t="s">
        <v>2634</v>
      </c>
      <c r="AD18" s="41"/>
      <c r="AE18" s="41"/>
      <c r="AF18" s="41"/>
      <c r="AG18" s="41"/>
      <c r="AH18" s="86"/>
      <c r="AI18" s="86"/>
      <c r="AK18" s="84"/>
    </row>
    <row r="19" spans="1:37" ht="17.25" customHeight="1">
      <c r="A19" s="46"/>
      <c r="B19" s="61"/>
      <c r="D19" s="1431" t="s">
        <v>40</v>
      </c>
      <c r="E19" s="1428"/>
      <c r="F19" s="1428"/>
      <c r="G19" s="1428"/>
      <c r="H19" s="1428"/>
      <c r="K19" s="86"/>
      <c r="L19" s="86"/>
      <c r="M19" s="84"/>
      <c r="N19" s="61"/>
      <c r="P19" s="87" t="s">
        <v>34</v>
      </c>
      <c r="Q19" s="87"/>
      <c r="R19" s="87"/>
      <c r="S19" s="87"/>
      <c r="T19" s="87"/>
      <c r="U19" s="40"/>
      <c r="V19" s="40"/>
      <c r="W19" s="40"/>
      <c r="X19" s="40"/>
      <c r="Y19" s="84"/>
      <c r="AB19" s="282"/>
      <c r="AC19" s="86"/>
      <c r="AD19" s="503" t="s">
        <v>2633</v>
      </c>
      <c r="AE19" s="503"/>
      <c r="AF19" s="503"/>
      <c r="AG19" s="86"/>
      <c r="AH19" s="86"/>
      <c r="AI19" s="86"/>
      <c r="AK19" s="84"/>
    </row>
    <row r="20" spans="1:37" ht="17.25" customHeight="1">
      <c r="A20" s="46"/>
      <c r="B20" s="61"/>
      <c r="D20" s="1428" t="s">
        <v>3660</v>
      </c>
      <c r="E20" s="1428"/>
      <c r="F20" s="1428"/>
      <c r="G20" s="1428"/>
      <c r="H20" s="1428"/>
      <c r="M20" s="84"/>
      <c r="N20" s="61"/>
      <c r="P20" s="40"/>
      <c r="Q20" s="41" t="s">
        <v>31</v>
      </c>
      <c r="R20" s="41"/>
      <c r="S20" s="40"/>
      <c r="Y20" s="84"/>
      <c r="AB20" s="282"/>
      <c r="AC20" s="86"/>
      <c r="AD20" s="86"/>
      <c r="AE20" s="86"/>
      <c r="AF20" s="86"/>
      <c r="AG20" s="86"/>
      <c r="AH20" s="86"/>
      <c r="AI20" s="86"/>
      <c r="AK20" s="84"/>
    </row>
    <row r="21" spans="1:37" ht="17.25" customHeight="1">
      <c r="A21" s="46"/>
      <c r="B21" s="61"/>
      <c r="D21" s="1438" t="s">
        <v>48</v>
      </c>
      <c r="E21" s="1438"/>
      <c r="F21" s="1438"/>
      <c r="G21" s="1438"/>
      <c r="H21" s="1438"/>
      <c r="I21" s="41"/>
      <c r="J21" s="41"/>
      <c r="K21" s="86"/>
      <c r="L21" s="86"/>
      <c r="M21" s="84"/>
      <c r="N21" s="61"/>
      <c r="Y21" s="84"/>
      <c r="AB21" s="282" t="s">
        <v>2631</v>
      </c>
      <c r="AC21" s="87" t="s">
        <v>1905</v>
      </c>
      <c r="AD21" s="677"/>
      <c r="AE21" s="677"/>
      <c r="AF21" s="677"/>
      <c r="AG21" s="87"/>
      <c r="AH21" s="86"/>
      <c r="AI21" s="86"/>
      <c r="AK21" s="84"/>
    </row>
    <row r="22" spans="1:37" ht="17.25" customHeight="1">
      <c r="A22" s="46"/>
      <c r="B22" s="61"/>
      <c r="D22" s="41" t="s">
        <v>2308</v>
      </c>
      <c r="E22" s="41"/>
      <c r="F22" s="41"/>
      <c r="G22" s="41"/>
      <c r="H22" s="41"/>
      <c r="I22" s="41"/>
      <c r="J22" s="87"/>
      <c r="K22" s="86"/>
      <c r="L22" s="86"/>
      <c r="M22" s="41"/>
      <c r="N22" s="61"/>
      <c r="O22" s="85" t="s">
        <v>1926</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2630</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427" t="str">
        <f>IF(AM13=TRUE, "計画通知書（昇降機）", "確認申請書（昇降機）")</f>
        <v>確認申請書（昇降機）</v>
      </c>
      <c r="E25" s="1427"/>
      <c r="F25" s="1427"/>
      <c r="G25" s="1427"/>
      <c r="H25" s="1427"/>
      <c r="I25" s="89"/>
      <c r="J25" s="89"/>
      <c r="K25" s="86"/>
      <c r="L25" s="86"/>
      <c r="N25" s="61"/>
      <c r="Y25" s="84"/>
      <c r="AB25" s="282" t="s">
        <v>2629</v>
      </c>
      <c r="AC25" s="87" t="s">
        <v>2481</v>
      </c>
      <c r="AD25" s="87"/>
      <c r="AE25" s="87"/>
      <c r="AF25" s="87"/>
      <c r="AG25" s="87"/>
      <c r="AH25" s="86"/>
      <c r="AI25" s="86"/>
      <c r="AK25" s="84"/>
    </row>
    <row r="26" spans="1:37" ht="17.25" customHeight="1">
      <c r="A26" s="46"/>
      <c r="B26" s="61"/>
      <c r="D26" s="1427" t="s">
        <v>34</v>
      </c>
      <c r="E26" s="1427"/>
      <c r="F26" s="1427"/>
      <c r="G26" s="1427"/>
      <c r="H26" s="87"/>
      <c r="I26" s="86"/>
      <c r="J26" s="86"/>
      <c r="K26" s="86"/>
      <c r="L26" s="86"/>
      <c r="M26" s="84"/>
      <c r="N26" s="61"/>
      <c r="O26" s="282" t="s">
        <v>1928</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2628</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439" t="str">
        <f>IF(AM13=TRUE, "計画通知書（昇降機以外の建築設備）", "確認申請書（昇降機以外の建築設備）")</f>
        <v>確認申請書（昇降機以外の建築設備）</v>
      </c>
      <c r="E29" s="1439"/>
      <c r="F29" s="1439"/>
      <c r="G29" s="1439"/>
      <c r="H29" s="1439"/>
      <c r="I29" s="1439"/>
      <c r="J29" s="1439"/>
      <c r="K29" s="1439"/>
      <c r="L29" s="88"/>
      <c r="M29" s="90"/>
      <c r="N29" s="91"/>
      <c r="Y29" s="84"/>
      <c r="AB29" s="282" t="s">
        <v>2627</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427" t="s">
        <v>34</v>
      </c>
      <c r="E30" s="1427"/>
      <c r="F30" s="1427"/>
      <c r="G30" s="1427"/>
      <c r="H30" s="87"/>
      <c r="K30" s="86"/>
      <c r="L30" s="86"/>
      <c r="M30" s="84"/>
      <c r="N30" s="91"/>
      <c r="O30" s="282" t="s">
        <v>1929</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2626</v>
      </c>
      <c r="AC31" s="87" t="s">
        <v>2387</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1925</v>
      </c>
      <c r="D33" s="1427" t="str">
        <f>IF(AM13=TRUE, "計画通知書（工作物１）", "確認申請書（工作物１）")</f>
        <v>確認申請書（工作物１）</v>
      </c>
      <c r="E33" s="1427"/>
      <c r="F33" s="1427"/>
      <c r="G33" s="1427"/>
      <c r="H33" s="1427"/>
      <c r="I33" s="92" t="s">
        <v>29</v>
      </c>
      <c r="J33" s="93"/>
      <c r="K33" s="93"/>
      <c r="L33" s="93"/>
      <c r="M33" s="84"/>
      <c r="N33" s="91"/>
      <c r="Y33" s="84"/>
      <c r="AB33" s="282" t="s">
        <v>2625</v>
      </c>
      <c r="AC33" s="87" t="s">
        <v>1908</v>
      </c>
      <c r="AD33" s="87"/>
      <c r="AE33" s="87"/>
      <c r="AF33" s="87"/>
      <c r="AG33" s="87"/>
      <c r="AH33" s="86"/>
      <c r="AI33" s="86"/>
      <c r="AK33" s="84"/>
    </row>
    <row r="34" spans="1:40" ht="17.25" customHeight="1">
      <c r="A34" s="46"/>
      <c r="B34" s="61"/>
      <c r="D34" s="1439" t="s">
        <v>12</v>
      </c>
      <c r="E34" s="1439"/>
      <c r="F34" s="1439"/>
      <c r="G34" s="1439"/>
      <c r="H34" s="41"/>
      <c r="I34" s="86"/>
      <c r="J34" s="86"/>
      <c r="K34" s="86"/>
      <c r="L34" s="86"/>
      <c r="M34" s="84"/>
      <c r="N34" s="91"/>
      <c r="O34" s="282" t="s">
        <v>2363</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431" t="s">
        <v>40</v>
      </c>
      <c r="Q35" s="1431"/>
      <c r="R35" s="1431"/>
      <c r="S35" s="1431"/>
      <c r="T35" s="1431"/>
      <c r="Y35" s="84"/>
      <c r="AB35" s="504" t="s">
        <v>2624</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1927</v>
      </c>
      <c r="D37" s="1439" t="str">
        <f>IF(AM13=TRUE, "計画通知書（工作物２）", "確認申請書（工作物２）")</f>
        <v>確認申請書（工作物２）</v>
      </c>
      <c r="E37" s="1439"/>
      <c r="F37" s="1439"/>
      <c r="G37" s="1439"/>
      <c r="H37" s="1439"/>
      <c r="I37" s="95" t="s">
        <v>22</v>
      </c>
      <c r="J37" s="95"/>
      <c r="K37" s="95"/>
      <c r="L37" s="95"/>
      <c r="M37" s="84"/>
      <c r="N37" s="91"/>
      <c r="O37" s="118"/>
      <c r="Y37" s="84"/>
      <c r="AB37" s="282" t="s">
        <v>2623</v>
      </c>
      <c r="AC37" s="87" t="s">
        <v>19</v>
      </c>
      <c r="AD37" s="87"/>
      <c r="AE37" s="87"/>
      <c r="AF37" s="87"/>
      <c r="AG37" s="87"/>
      <c r="AH37" s="86"/>
      <c r="AI37" s="86"/>
      <c r="AK37" s="84"/>
    </row>
    <row r="38" spans="1:40" ht="17.25" customHeight="1">
      <c r="A38" s="46"/>
      <c r="B38" s="61"/>
      <c r="D38" s="1439" t="s">
        <v>12</v>
      </c>
      <c r="E38" s="1439"/>
      <c r="F38" s="1439"/>
      <c r="G38" s="1439"/>
      <c r="H38" s="41"/>
      <c r="K38" s="86"/>
      <c r="L38" s="86"/>
      <c r="M38" s="84"/>
      <c r="N38" s="91"/>
      <c r="O38" s="282" t="s">
        <v>2364</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431" t="s">
        <v>40</v>
      </c>
      <c r="Q39" s="1431"/>
      <c r="R39" s="1431"/>
      <c r="S39" s="1431"/>
      <c r="T39" s="1431"/>
      <c r="Y39" s="84"/>
      <c r="AB39" s="504" t="s">
        <v>2622</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1922</v>
      </c>
      <c r="D41" s="1427" t="s">
        <v>52</v>
      </c>
      <c r="E41" s="1427"/>
      <c r="F41" s="1427"/>
      <c r="G41" s="1427"/>
      <c r="H41" s="87"/>
      <c r="M41" s="84"/>
      <c r="N41" s="91"/>
      <c r="Y41" s="97"/>
      <c r="AB41" s="282" t="s">
        <v>3576</v>
      </c>
      <c r="AC41" s="597" t="s">
        <v>15</v>
      </c>
      <c r="AD41"/>
      <c r="AE41"/>
      <c r="AF41"/>
      <c r="AG41" s="87"/>
      <c r="AH41" s="86"/>
      <c r="AI41" s="86"/>
      <c r="AK41" s="84"/>
    </row>
    <row r="42" spans="1:40" ht="17.25" customHeight="1">
      <c r="A42" s="46"/>
      <c r="B42" s="61"/>
      <c r="D42" s="1427" t="s">
        <v>40</v>
      </c>
      <c r="E42" s="1427"/>
      <c r="F42" s="1427"/>
      <c r="G42" s="1427"/>
      <c r="H42" s="87"/>
      <c r="M42" s="84"/>
      <c r="N42" s="91"/>
      <c r="O42" s="282" t="s">
        <v>2309</v>
      </c>
      <c r="P42" s="88" t="s">
        <v>35</v>
      </c>
      <c r="Q42" s="88"/>
      <c r="R42" s="88"/>
      <c r="S42" s="88"/>
      <c r="T42" s="88"/>
      <c r="Y42" s="97"/>
      <c r="AB42" s="323"/>
      <c r="AC42" s="41" t="s">
        <v>12</v>
      </c>
      <c r="AD42" s="41"/>
      <c r="AE42" s="41"/>
      <c r="AF42" s="41"/>
      <c r="AG42" s="41"/>
      <c r="AH42" s="86"/>
      <c r="AI42" s="86"/>
      <c r="AK42" s="84"/>
    </row>
    <row r="43" spans="1:40" ht="17.25" customHeight="1">
      <c r="A43" s="46"/>
      <c r="B43" s="61"/>
      <c r="D43" s="1428" t="s">
        <v>3660</v>
      </c>
      <c r="E43" s="1428"/>
      <c r="F43" s="1428"/>
      <c r="G43" s="1428"/>
      <c r="H43" s="1428"/>
      <c r="M43" s="84"/>
      <c r="N43" s="91"/>
      <c r="T43" s="41"/>
      <c r="Y43" s="97"/>
      <c r="AA43" s="326"/>
      <c r="AB43" s="323"/>
      <c r="AC43" s="285"/>
      <c r="AD43" s="87" t="s">
        <v>2621</v>
      </c>
      <c r="AE43" s="87"/>
      <c r="AF43" s="285"/>
      <c r="AG43" s="285"/>
      <c r="AH43" s="86"/>
      <c r="AI43" s="86"/>
      <c r="AK43" s="84"/>
    </row>
    <row r="44" spans="1:40" ht="17.25" customHeight="1">
      <c r="A44" s="46"/>
      <c r="B44" s="61"/>
      <c r="D44" s="89"/>
      <c r="E44" s="41" t="s">
        <v>47</v>
      </c>
      <c r="F44" s="41"/>
      <c r="G44" s="40"/>
      <c r="H44" s="40"/>
      <c r="M44" s="84"/>
      <c r="N44" s="91"/>
      <c r="O44" s="282" t="s">
        <v>2365</v>
      </c>
      <c r="P44" s="41" t="s">
        <v>33</v>
      </c>
      <c r="Q44" s="617"/>
      <c r="R44" s="41"/>
      <c r="S44" s="41" t="s">
        <v>3577</v>
      </c>
      <c r="T44" s="41"/>
      <c r="U44" s="616"/>
      <c r="V44" s="41"/>
      <c r="Y44" s="97"/>
      <c r="AA44" s="326"/>
      <c r="AH44" s="86"/>
      <c r="AI44" s="86"/>
      <c r="AK44" s="84"/>
    </row>
    <row r="45" spans="1:40" ht="17.25" customHeight="1">
      <c r="A45" s="46"/>
      <c r="B45" s="61"/>
      <c r="M45" s="84"/>
      <c r="N45" s="91"/>
      <c r="Y45" s="97"/>
      <c r="AA45" s="326"/>
      <c r="AB45" s="282" t="s">
        <v>3727</v>
      </c>
      <c r="AC45" s="87" t="s">
        <v>3728</v>
      </c>
      <c r="AD45" s="41"/>
      <c r="AE45" s="41"/>
      <c r="AF45" s="41"/>
      <c r="AH45" s="86"/>
      <c r="AI45" s="86"/>
      <c r="AK45" s="84"/>
    </row>
    <row r="46" spans="1:40" ht="17.25" customHeight="1">
      <c r="A46" s="46"/>
      <c r="B46" s="61"/>
      <c r="C46" s="85" t="s">
        <v>1923</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2635</v>
      </c>
      <c r="P46" s="41" t="s">
        <v>3575</v>
      </c>
      <c r="T46" s="41" t="s">
        <v>3577</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2403</v>
      </c>
      <c r="O53" s="87"/>
      <c r="P53" s="87"/>
      <c r="Q53" s="87"/>
      <c r="T53" s="87" t="s">
        <v>2402</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2405</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26:G26"/>
    <mergeCell ref="D29:K29"/>
    <mergeCell ref="D41:G41"/>
    <mergeCell ref="D30:G30"/>
    <mergeCell ref="D33:H33"/>
    <mergeCell ref="D34:G34"/>
    <mergeCell ref="D37:H37"/>
    <mergeCell ref="D38:G38"/>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7" location="'注記（確認申請昇降機）'!A1" display="（注記）" xr:uid="{00000000-0004-0000-0100-00000E000000}"/>
    <hyperlink ref="E31:F31" location="'注記（確認申請昇降機以外）'!A2" display="（注記）" xr:uid="{00000000-0004-0000-0100-00000F000000}"/>
    <hyperlink ref="E35:F35" location="'注記（確認申請工作物１）'!A2" display="（注記）" xr:uid="{00000000-0004-0000-0100-000010000000}"/>
    <hyperlink ref="E39:F39" location="'注記（確認申請工作物２）'!A2" display="（注記）" xr:uid="{00000000-0004-0000-0100-000011000000}"/>
    <hyperlink ref="E44:F44" location="'注記（建築計画概要書）'!A2" display="（注記）" xr:uid="{00000000-0004-0000-0100-000012000000}"/>
    <hyperlink ref="K46:L46"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5" location="'確認（昇降機）'!A2" display="確認申請書（昇降機）" xr:uid="{00000000-0004-0000-0100-00001B000000}"/>
    <hyperlink ref="D26" location="他の設置者!A2" display="別紙（他の設置者）" xr:uid="{00000000-0004-0000-0100-00001C000000}"/>
    <hyperlink ref="E27:F27" location="'注記（確認申請昇降機）'!A2" display="（注記）" xr:uid="{00000000-0004-0000-0100-00001D000000}"/>
    <hyperlink ref="M29" location="'確認申請書（昇降機以外）'!A2" display="確認申請書（昇降機以外の建築設備）" xr:uid="{00000000-0004-0000-0100-00001E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1" location="'建築物別概要（追加）印刷'!A1" display="建築物別概要（追加）" xr:uid="{00000000-0004-0000-0100-00002C000000}"/>
    <hyperlink ref="D11:I11" location="'建築物別概要（追加）入力'!A1" display="建築物別概要（追加）入力" xr:uid="{00000000-0004-0000-0100-00002D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4:K24"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42" location="'他の建築主(概要書用)'!A1" display="別紙（他の建築主）" xr:uid="{00000000-0004-0000-0100-000056000000}"/>
    <hyperlink ref="D29:I29" location="'確認申請書（昇降機以外）'!A1" display="確認申請書（昇降機以外の建築設備）" xr:uid="{00000000-0004-0000-0100-000058000000}"/>
    <hyperlink ref="D18:I18" location="'確認申請書（建築）印刷'!A1" display="確認申請書（建築物）" xr:uid="{00000000-0004-0000-0100-000059000000}"/>
    <hyperlink ref="D41"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E23:F23"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8" location="'他の築造主（申請書用）'!A1" display="別紙（他の築造主）" xr:uid="{00000000-0004-0000-0100-000066000000}"/>
    <hyperlink ref="D34" location="'他の築造主（申請書用）'!A1" display="別紙（他の築造主）" xr:uid="{00000000-0004-0000-0100-000067000000}"/>
    <hyperlink ref="D20:H20" location="'昇降機の概要（申請書用）'!A1" display="別紙（昇降機の概要）" xr:uid="{AC511975-27E1-41D0-BCAD-81A8DDC1D3D2}"/>
    <hyperlink ref="D43:H43" location="'昇降機の概要（申請書用）'!A1" display="別紙（昇降機の概要）" xr:uid="{6A19810A-2556-42D0-828F-9E852B1F8115}"/>
    <hyperlink ref="D33:H33" location="'確認（工作物）'!A1" display="'確認（工作物）'!A1" xr:uid="{FBA84DD5-14AD-4949-B3CC-C1F156AB0483}"/>
    <hyperlink ref="D37:H37" location="'確認（工作物） (2)'!A1" display="'確認（工作物） (2)'!A1" xr:uid="{7794061C-49CE-400A-96B6-CB865AC3EAF3}"/>
    <hyperlink ref="D22:I22" location="'建築物独立部分別概要（追加）印刷'!A1" display="建築物独立部分別概要（追加）" xr:uid="{56C35F09-6E2F-45ED-9306-FA119CA5F301}"/>
    <hyperlink ref="P27" location="'他の築造主（申請書用）'!A1" display="別紙（他の築造主）" xr:uid="{3C5555D4-E863-4D10-B738-98A736C68D0C}"/>
    <hyperlink ref="P27:S27" location="'他の築造主（申請書用）'!A1" display="別紙（他の築造主）" xr:uid="{1A423A83-777E-4A80-BAAA-B83DB4517854}"/>
    <hyperlink ref="P31:S31" location="'他の築造主（申請書用）'!A1" display="別紙（他の築造主）" xr:uid="{D6F6DF28-E733-4B63-A813-9C3878241E74}"/>
    <hyperlink ref="P39:T39" location="'他の建築主（申請書用）'!A1" display="別紙（他の建築主）" xr:uid="{08703D21-B4F5-4DA9-9948-E77F8855B0CE}"/>
    <hyperlink ref="AC42:AF42" location="'他の築造主（申請書用）'!A1" display="別紙（他の築造主）" xr:uid="{99B5F3CB-5A2F-420F-A3B4-304D0DD49588}"/>
    <hyperlink ref="AC45" location="軽微変更!A2" display="軽微変更報告書" xr:uid="{E4351200-9842-427F-A9D2-8CA6278C7447}"/>
    <hyperlink ref="AC21" location="軽微な変更説明書!A1" display="軽微な変更説明書" xr:uid="{FF24288B-A352-4B54-A6E1-2DC5CE90A7B7}"/>
    <hyperlink ref="AC21:AF21" location="軽微な変更説明書!A1" display="軽微な変更説明書" xr:uid="{8D852F77-885B-4368-B836-4A7D45FF74A2}"/>
    <hyperlink ref="AC45:AF45" location="記載内容変更訂正届!A1" display="記載内容変更訂正届" xr:uid="{C34100D3-F089-4542-8FF9-790F6AE15464}"/>
    <hyperlink ref="D30:G30" location="他の設置者!A1" display="別紙（他の設置者）" xr:uid="{FAB325A3-3C06-476C-82F4-02B3322F555C}"/>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31750</xdr:colOff>
                    <xdr:row>11</xdr:row>
                    <xdr:rowOff>88900</xdr:rowOff>
                  </from>
                  <to>
                    <xdr:col>12</xdr:col>
                    <xdr:colOff>0</xdr:colOff>
                    <xdr:row>13</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workbookViewId="0">
      <selection activeCell="T1" sqref="T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8" width="3.75" style="904" customWidth="1"/>
    <col min="29" max="29" width="4.33203125" style="904" customWidth="1"/>
    <col min="30" max="30" width="13.58203125" style="904" customWidth="1"/>
    <col min="31" max="58" width="2.8320312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896" t="s">
        <v>758</v>
      </c>
      <c r="T1" s="898" t="s">
        <v>64</v>
      </c>
      <c r="U1" s="898"/>
      <c r="V1" s="898"/>
      <c r="W1" s="898"/>
      <c r="X1" s="1093"/>
    </row>
    <row r="2" spans="1:73"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row>
    <row r="3" spans="1:73" ht="18" customHeight="1">
      <c r="A3" s="935"/>
      <c r="B3" s="935" t="s">
        <v>3584</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T3" s="903"/>
      <c r="BU3" s="903"/>
    </row>
    <row r="4" spans="1:73" ht="18" customHeight="1">
      <c r="A4" s="936" t="s">
        <v>729</v>
      </c>
      <c r="B4" s="906" t="s">
        <v>757</v>
      </c>
      <c r="C4" s="906"/>
      <c r="D4" s="906"/>
      <c r="E4" s="906"/>
      <c r="F4" s="906"/>
      <c r="G4" s="906"/>
      <c r="H4" s="906"/>
      <c r="I4" s="906"/>
      <c r="J4" s="906"/>
      <c r="K4" s="906"/>
      <c r="L4" s="906"/>
      <c r="M4" s="906"/>
      <c r="N4" s="906"/>
      <c r="O4" s="906"/>
      <c r="P4" s="906"/>
      <c r="Q4" s="906"/>
      <c r="R4" s="906"/>
      <c r="S4" s="906"/>
      <c r="T4" s="906"/>
      <c r="U4" s="937"/>
      <c r="V4" s="937"/>
      <c r="W4" s="937"/>
      <c r="X4" s="937"/>
      <c r="Y4" s="937"/>
      <c r="Z4" s="937"/>
      <c r="AA4" s="937"/>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S4" s="903"/>
      <c r="BT4" s="903"/>
    </row>
    <row r="5" spans="1:73" ht="18" customHeight="1">
      <c r="A5" s="936"/>
      <c r="B5" s="906" t="s">
        <v>431</v>
      </c>
      <c r="C5" s="906"/>
      <c r="D5" s="906"/>
      <c r="E5" s="906"/>
      <c r="F5" s="906"/>
      <c r="G5" s="906"/>
      <c r="H5" s="906"/>
      <c r="I5" s="938" t="str">
        <f>項目一覧!$C$174</f>
        <v/>
      </c>
      <c r="J5" s="938"/>
      <c r="K5" s="906"/>
      <c r="L5" s="906"/>
      <c r="M5" s="906"/>
      <c r="N5" s="906"/>
      <c r="O5" s="906"/>
      <c r="P5" s="906"/>
      <c r="Q5" s="906"/>
      <c r="R5" s="906"/>
      <c r="S5" s="906"/>
      <c r="T5" s="906"/>
      <c r="U5" s="906"/>
      <c r="V5" s="906"/>
      <c r="W5" s="906"/>
      <c r="X5" s="906"/>
      <c r="Y5" s="906"/>
      <c r="Z5" s="906"/>
      <c r="AA5" s="906"/>
      <c r="AC5" s="1032"/>
      <c r="AD5" s="1033"/>
      <c r="AE5" s="906"/>
      <c r="AF5" s="1775"/>
      <c r="AG5" s="1775"/>
      <c r="AH5" s="1775"/>
      <c r="AI5" s="1775"/>
      <c r="AJ5" s="1775"/>
      <c r="AK5" s="1775"/>
      <c r="AL5" s="1775"/>
      <c r="AM5" s="1775"/>
      <c r="AN5" s="1033"/>
      <c r="AO5" s="1033"/>
      <c r="AP5" s="1033"/>
      <c r="AQ5" s="1033"/>
      <c r="AR5" s="1033"/>
      <c r="AS5" s="1033"/>
      <c r="AT5" s="1033"/>
      <c r="AU5" s="1033"/>
      <c r="AV5" s="1033"/>
      <c r="AW5" s="1033"/>
      <c r="AX5" s="1033"/>
      <c r="AY5" s="1033"/>
      <c r="AZ5" s="1033"/>
      <c r="BA5" s="1033"/>
      <c r="BB5" s="1033"/>
      <c r="BC5" s="1033"/>
      <c r="BD5" s="1033"/>
      <c r="BE5" s="1033"/>
      <c r="BF5" s="906"/>
      <c r="BG5" s="906"/>
      <c r="BH5" s="906"/>
      <c r="BS5" s="903"/>
      <c r="BT5" s="903"/>
    </row>
    <row r="6" spans="1:73" ht="18" customHeight="1">
      <c r="A6" s="936"/>
      <c r="B6" s="906" t="s">
        <v>408</v>
      </c>
      <c r="C6" s="906"/>
      <c r="D6" s="906"/>
      <c r="E6" s="906"/>
      <c r="F6" s="906"/>
      <c r="G6" s="906"/>
      <c r="H6" s="906"/>
      <c r="I6" s="938" t="str">
        <f>項目一覧!$C$173</f>
        <v/>
      </c>
      <c r="J6" s="938"/>
      <c r="K6" s="906"/>
      <c r="L6" s="906"/>
      <c r="M6" s="906"/>
      <c r="N6" s="906"/>
      <c r="O6" s="906"/>
      <c r="P6" s="906"/>
      <c r="Q6" s="906"/>
      <c r="R6" s="906"/>
      <c r="S6" s="906"/>
      <c r="T6" s="906"/>
      <c r="U6" s="906"/>
      <c r="V6" s="906"/>
      <c r="W6" s="906"/>
      <c r="X6" s="906"/>
      <c r="Y6" s="906"/>
      <c r="Z6" s="906"/>
      <c r="AA6" s="906"/>
      <c r="AC6" s="1032"/>
      <c r="AD6" s="1033"/>
      <c r="AE6" s="906"/>
      <c r="AF6" s="1775"/>
      <c r="AG6" s="1775"/>
      <c r="AH6" s="1775"/>
      <c r="AI6" s="1775"/>
      <c r="AJ6" s="1775"/>
      <c r="AK6" s="1775"/>
      <c r="AL6" s="1775"/>
      <c r="AM6" s="1775"/>
      <c r="AN6" s="1033"/>
      <c r="AO6" s="1033"/>
      <c r="AP6" s="1033"/>
      <c r="AQ6" s="1033"/>
      <c r="AR6" s="1033"/>
      <c r="AS6" s="1033"/>
      <c r="AT6" s="1033"/>
      <c r="AU6" s="1033"/>
      <c r="AV6" s="1033"/>
      <c r="AW6" s="1033"/>
      <c r="AX6" s="1033"/>
      <c r="AY6" s="1033"/>
      <c r="AZ6" s="1033"/>
      <c r="BA6" s="1033"/>
      <c r="BB6" s="1033"/>
      <c r="BC6" s="1033"/>
      <c r="BD6" s="1033"/>
      <c r="BE6" s="1033"/>
      <c r="BF6" s="906"/>
      <c r="BG6" s="906"/>
      <c r="BH6" s="906"/>
      <c r="BS6" s="903"/>
      <c r="BT6" s="903"/>
    </row>
    <row r="7" spans="1:73" ht="18" customHeight="1">
      <c r="A7" s="936"/>
      <c r="B7" s="906" t="s">
        <v>399</v>
      </c>
      <c r="C7" s="906"/>
      <c r="D7" s="906"/>
      <c r="E7" s="906"/>
      <c r="F7" s="906"/>
      <c r="G7" s="906"/>
      <c r="H7" s="906"/>
      <c r="I7" s="938" t="str">
        <f>項目一覧!$C$175</f>
        <v/>
      </c>
      <c r="J7" s="938"/>
      <c r="K7" s="906"/>
      <c r="L7" s="906"/>
      <c r="M7" s="906"/>
      <c r="N7" s="906"/>
      <c r="O7" s="906"/>
      <c r="P7" s="906"/>
      <c r="Q7" s="906"/>
      <c r="R7" s="906"/>
      <c r="S7" s="906"/>
      <c r="T7" s="906"/>
      <c r="U7" s="906"/>
      <c r="V7" s="906"/>
      <c r="W7" s="906"/>
      <c r="X7" s="906"/>
      <c r="Y7" s="906"/>
      <c r="Z7" s="906"/>
      <c r="AA7" s="906"/>
      <c r="AC7" s="1032"/>
      <c r="AD7" s="1033"/>
      <c r="AE7" s="906"/>
      <c r="AF7" s="1775"/>
      <c r="AG7" s="1775"/>
      <c r="AH7" s="1775"/>
      <c r="AI7" s="1775"/>
      <c r="AJ7" s="1775"/>
      <c r="AK7" s="1775"/>
      <c r="AL7" s="1775"/>
      <c r="AM7" s="1775"/>
      <c r="AN7" s="1033"/>
      <c r="AO7" s="1033"/>
      <c r="AP7" s="1033"/>
      <c r="AQ7" s="1033"/>
      <c r="AR7" s="1033"/>
      <c r="AS7" s="1033"/>
      <c r="AT7" s="1033"/>
      <c r="AU7" s="1033"/>
      <c r="AV7" s="1033"/>
      <c r="AW7" s="1033"/>
      <c r="AX7" s="1033"/>
      <c r="AY7" s="1033"/>
      <c r="AZ7" s="1033"/>
      <c r="BA7" s="1033"/>
      <c r="BB7" s="1033"/>
      <c r="BC7" s="1033"/>
      <c r="BD7" s="1033"/>
      <c r="BE7" s="1033"/>
      <c r="BF7" s="906"/>
      <c r="BG7" s="906"/>
      <c r="BH7" s="906"/>
      <c r="BS7" s="903"/>
      <c r="BT7" s="903"/>
    </row>
    <row r="8" spans="1:73" ht="18" customHeight="1">
      <c r="A8" s="936"/>
      <c r="B8" s="906" t="s">
        <v>430</v>
      </c>
      <c r="C8" s="906"/>
      <c r="D8" s="906"/>
      <c r="E8" s="906"/>
      <c r="F8" s="906"/>
      <c r="G8" s="906"/>
      <c r="H8" s="906"/>
      <c r="I8" s="1036" t="str">
        <f>項目一覧!$C$176</f>
        <v/>
      </c>
      <c r="J8" s="938"/>
      <c r="K8" s="906"/>
      <c r="L8" s="906"/>
      <c r="M8" s="906"/>
      <c r="N8" s="906"/>
      <c r="O8" s="906"/>
      <c r="P8" s="906"/>
      <c r="Q8" s="906"/>
      <c r="R8" s="906"/>
      <c r="S8" s="906"/>
      <c r="T8" s="906"/>
      <c r="U8" s="906"/>
      <c r="V8" s="906"/>
      <c r="W8" s="906"/>
      <c r="X8" s="906"/>
      <c r="Y8" s="906"/>
      <c r="Z8" s="906"/>
      <c r="AA8" s="906"/>
      <c r="AC8" s="1032"/>
      <c r="AD8" s="1033"/>
      <c r="AE8" s="906"/>
      <c r="AF8" s="1775"/>
      <c r="AG8" s="1775"/>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906"/>
      <c r="BG8" s="906"/>
      <c r="BH8" s="906"/>
      <c r="BS8" s="903"/>
      <c r="BT8" s="903"/>
    </row>
    <row r="9" spans="1:73" ht="18" customHeight="1">
      <c r="A9" s="940"/>
      <c r="B9" s="935" t="s">
        <v>397</v>
      </c>
      <c r="C9" s="935"/>
      <c r="D9" s="935"/>
      <c r="E9" s="935"/>
      <c r="F9" s="935"/>
      <c r="G9" s="935"/>
      <c r="H9" s="935"/>
      <c r="I9" s="1038" t="str">
        <f>項目一覧!$C$177</f>
        <v/>
      </c>
      <c r="J9" s="941"/>
      <c r="K9" s="935"/>
      <c r="L9" s="935"/>
      <c r="M9" s="935"/>
      <c r="N9" s="935"/>
      <c r="O9" s="935"/>
      <c r="P9" s="935"/>
      <c r="Q9" s="935"/>
      <c r="R9" s="935"/>
      <c r="S9" s="935"/>
      <c r="T9" s="935"/>
      <c r="U9" s="935"/>
      <c r="V9" s="935"/>
      <c r="W9" s="935"/>
      <c r="X9" s="935"/>
      <c r="Y9" s="935"/>
      <c r="Z9" s="935"/>
      <c r="AA9" s="935"/>
      <c r="AC9" s="1032"/>
      <c r="AD9" s="1033"/>
      <c r="AE9" s="906"/>
      <c r="AF9" s="1775"/>
      <c r="AG9" s="1775"/>
      <c r="AH9" s="1775"/>
      <c r="AI9" s="1775"/>
      <c r="AJ9" s="1775"/>
      <c r="AK9" s="1775"/>
      <c r="AL9" s="1775"/>
      <c r="AM9" s="1775"/>
      <c r="AN9" s="1033"/>
      <c r="AO9" s="1033"/>
      <c r="AP9" s="1033"/>
      <c r="AQ9" s="1033"/>
      <c r="AR9" s="1033"/>
      <c r="AS9" s="1033"/>
      <c r="AT9" s="1033"/>
      <c r="AU9" s="1033"/>
      <c r="AV9" s="1033"/>
      <c r="AW9" s="1033"/>
      <c r="AX9" s="1033"/>
      <c r="AY9" s="1033"/>
      <c r="AZ9" s="1033"/>
      <c r="BA9" s="1033"/>
      <c r="BB9" s="1033"/>
      <c r="BC9" s="1033"/>
      <c r="BD9" s="1033"/>
      <c r="BE9" s="1033"/>
      <c r="BF9" s="906"/>
      <c r="BG9" s="906"/>
      <c r="BH9" s="906"/>
      <c r="BT9" s="903"/>
      <c r="BU9" s="903"/>
    </row>
    <row r="10" spans="1:73" ht="16.5">
      <c r="I10" s="1039"/>
      <c r="J10" s="939"/>
      <c r="AC10" s="1032"/>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906"/>
      <c r="BH10" s="906"/>
    </row>
    <row r="11" spans="1:73" ht="16.5">
      <c r="A11" s="936" t="s">
        <v>729</v>
      </c>
      <c r="B11" s="906" t="s">
        <v>756</v>
      </c>
      <c r="C11" s="906"/>
      <c r="D11" s="906"/>
      <c r="E11" s="906"/>
      <c r="F11" s="906"/>
      <c r="G11" s="906"/>
      <c r="H11" s="906"/>
      <c r="I11" s="938"/>
      <c r="J11" s="938"/>
      <c r="K11" s="906"/>
      <c r="L11" s="906"/>
      <c r="M11" s="906"/>
      <c r="N11" s="906"/>
      <c r="O11" s="906"/>
      <c r="P11" s="906"/>
      <c r="Q11" s="906"/>
      <c r="R11" s="906"/>
      <c r="S11" s="906"/>
      <c r="T11" s="906"/>
      <c r="U11" s="906"/>
      <c r="V11" s="906"/>
      <c r="W11" s="906"/>
      <c r="X11" s="906"/>
      <c r="Y11" s="906"/>
      <c r="Z11" s="906"/>
      <c r="AA11" s="906"/>
      <c r="AC11" s="1032"/>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906"/>
      <c r="BH11" s="906"/>
    </row>
    <row r="12" spans="1:73" ht="16.5">
      <c r="A12" s="936"/>
      <c r="B12" s="906" t="s">
        <v>431</v>
      </c>
      <c r="C12" s="906"/>
      <c r="D12" s="906"/>
      <c r="E12" s="906"/>
      <c r="F12" s="906"/>
      <c r="G12" s="906"/>
      <c r="H12" s="906"/>
      <c r="I12" s="938" t="str">
        <f>項目一覧!$C$179</f>
        <v/>
      </c>
      <c r="J12" s="938"/>
      <c r="K12" s="906"/>
      <c r="L12" s="906"/>
      <c r="M12" s="906"/>
      <c r="N12" s="906"/>
      <c r="O12" s="906"/>
      <c r="P12" s="906"/>
      <c r="Q12" s="906"/>
      <c r="R12" s="906"/>
      <c r="S12" s="906"/>
      <c r="T12" s="906"/>
      <c r="U12" s="906"/>
      <c r="V12" s="906"/>
      <c r="W12" s="906"/>
      <c r="X12" s="906"/>
      <c r="Y12" s="906"/>
      <c r="Z12" s="906"/>
      <c r="AA12" s="906"/>
      <c r="AC12" s="1032"/>
      <c r="AD12" s="1033"/>
      <c r="AE12" s="1033"/>
      <c r="AF12" s="1775"/>
      <c r="AG12" s="1775"/>
      <c r="AH12" s="1775"/>
      <c r="AI12" s="1775"/>
      <c r="AJ12" s="1775"/>
      <c r="AK12" s="1775"/>
      <c r="AL12" s="1775"/>
      <c r="AM12" s="1775"/>
      <c r="AN12" s="1033"/>
      <c r="AO12" s="1033"/>
      <c r="AP12" s="1033"/>
      <c r="AQ12" s="1033"/>
      <c r="AR12" s="1033"/>
      <c r="AS12" s="1033"/>
      <c r="AT12" s="1033"/>
      <c r="AU12" s="1033"/>
      <c r="AV12" s="1033"/>
      <c r="AW12" s="1033"/>
      <c r="AX12" s="1033"/>
      <c r="AY12" s="1033"/>
      <c r="AZ12" s="1033"/>
      <c r="BA12" s="1033"/>
      <c r="BB12" s="1033"/>
      <c r="BC12" s="1033"/>
      <c r="BD12" s="1033"/>
      <c r="BE12" s="1033"/>
      <c r="BF12" s="906"/>
      <c r="BG12" s="906"/>
      <c r="BH12" s="906"/>
    </row>
    <row r="13" spans="1:73" ht="16.5">
      <c r="A13" s="936"/>
      <c r="B13" s="906" t="s">
        <v>408</v>
      </c>
      <c r="C13" s="906"/>
      <c r="D13" s="906"/>
      <c r="E13" s="906"/>
      <c r="F13" s="906"/>
      <c r="G13" s="906"/>
      <c r="H13" s="906"/>
      <c r="I13" s="938" t="str">
        <f>項目一覧!$C$178</f>
        <v/>
      </c>
      <c r="J13" s="938"/>
      <c r="K13" s="906"/>
      <c r="L13" s="906"/>
      <c r="M13" s="906"/>
      <c r="N13" s="906"/>
      <c r="O13" s="906"/>
      <c r="P13" s="906"/>
      <c r="Q13" s="906"/>
      <c r="R13" s="906"/>
      <c r="S13" s="906"/>
      <c r="T13" s="906"/>
      <c r="U13" s="906"/>
      <c r="V13" s="906"/>
      <c r="W13" s="906"/>
      <c r="X13" s="906"/>
      <c r="Y13" s="906"/>
      <c r="Z13" s="906"/>
      <c r="AA13" s="906"/>
      <c r="AC13" s="1032"/>
      <c r="AD13" s="1033"/>
      <c r="AE13" s="1033"/>
      <c r="AF13" s="1775"/>
      <c r="AG13" s="1775"/>
      <c r="AH13" s="1775"/>
      <c r="AI13" s="1775"/>
      <c r="AJ13" s="1775"/>
      <c r="AK13" s="1775"/>
      <c r="AL13" s="1775"/>
      <c r="AM13" s="1775"/>
      <c r="AN13" s="1033"/>
      <c r="AO13" s="1033"/>
      <c r="AP13" s="1033"/>
      <c r="AQ13" s="1033"/>
      <c r="AR13" s="1033"/>
      <c r="AS13" s="1033"/>
      <c r="AT13" s="1033"/>
      <c r="AU13" s="1033"/>
      <c r="AV13" s="1033"/>
      <c r="AW13" s="1033"/>
      <c r="AX13" s="1033"/>
      <c r="AY13" s="1033"/>
      <c r="AZ13" s="1033"/>
      <c r="BA13" s="1033"/>
      <c r="BB13" s="1033"/>
      <c r="BC13" s="1033"/>
      <c r="BD13" s="1033"/>
      <c r="BE13" s="1033"/>
      <c r="BF13" s="906"/>
      <c r="BG13" s="906"/>
      <c r="BH13" s="906"/>
    </row>
    <row r="14" spans="1:73" ht="16.5">
      <c r="A14" s="936"/>
      <c r="B14" s="906" t="s">
        <v>399</v>
      </c>
      <c r="C14" s="906"/>
      <c r="D14" s="906"/>
      <c r="E14" s="906"/>
      <c r="F14" s="906"/>
      <c r="G14" s="906"/>
      <c r="H14" s="906"/>
      <c r="I14" s="938" t="str">
        <f>項目一覧!$C$180</f>
        <v/>
      </c>
      <c r="J14" s="938"/>
      <c r="K14" s="906"/>
      <c r="L14" s="906"/>
      <c r="M14" s="906"/>
      <c r="N14" s="906"/>
      <c r="O14" s="906"/>
      <c r="P14" s="906"/>
      <c r="Q14" s="906"/>
      <c r="R14" s="906"/>
      <c r="S14" s="906"/>
      <c r="T14" s="906"/>
      <c r="U14" s="906"/>
      <c r="V14" s="906"/>
      <c r="W14" s="906"/>
      <c r="X14" s="906"/>
      <c r="Y14" s="906"/>
      <c r="Z14" s="906"/>
      <c r="AA14" s="906"/>
      <c r="AC14" s="1032"/>
      <c r="AD14" s="1033"/>
      <c r="AE14" s="1033"/>
      <c r="AF14" s="1775"/>
      <c r="AG14" s="1775"/>
      <c r="AH14" s="1775"/>
      <c r="AI14" s="1775"/>
      <c r="AJ14" s="1775"/>
      <c r="AK14" s="1775"/>
      <c r="AL14" s="1775"/>
      <c r="AM14" s="1775"/>
      <c r="AN14" s="1033"/>
      <c r="AO14" s="1033"/>
      <c r="AP14" s="1033"/>
      <c r="AQ14" s="1033"/>
      <c r="AR14" s="1033"/>
      <c r="AS14" s="1033"/>
      <c r="AT14" s="1033"/>
      <c r="AU14" s="1033"/>
      <c r="AV14" s="1033"/>
      <c r="AW14" s="1033"/>
      <c r="AX14" s="1033"/>
      <c r="AY14" s="1033"/>
      <c r="AZ14" s="1033"/>
      <c r="BA14" s="1033"/>
      <c r="BB14" s="1033"/>
      <c r="BC14" s="1033"/>
      <c r="BD14" s="1033"/>
      <c r="BE14" s="1033"/>
      <c r="BF14" s="906"/>
      <c r="BG14" s="906"/>
      <c r="BH14" s="906"/>
    </row>
    <row r="15" spans="1:73" ht="16.5">
      <c r="A15" s="936"/>
      <c r="B15" s="906" t="s">
        <v>430</v>
      </c>
      <c r="C15" s="906"/>
      <c r="D15" s="906"/>
      <c r="E15" s="906"/>
      <c r="F15" s="906"/>
      <c r="G15" s="906"/>
      <c r="H15" s="906"/>
      <c r="I15" s="1036" t="str">
        <f>項目一覧!$C$181</f>
        <v/>
      </c>
      <c r="J15" s="938"/>
      <c r="K15" s="906"/>
      <c r="L15" s="906"/>
      <c r="M15" s="906"/>
      <c r="N15" s="906"/>
      <c r="O15" s="906"/>
      <c r="P15" s="906"/>
      <c r="Q15" s="906"/>
      <c r="R15" s="906"/>
      <c r="S15" s="906"/>
      <c r="T15" s="906"/>
      <c r="U15" s="906"/>
      <c r="V15" s="906"/>
      <c r="W15" s="906"/>
      <c r="X15" s="906"/>
      <c r="Y15" s="906"/>
      <c r="Z15" s="906"/>
      <c r="AA15" s="906"/>
      <c r="AC15" s="1032"/>
      <c r="AD15" s="1033"/>
      <c r="AE15" s="1033"/>
      <c r="AF15" s="1775"/>
      <c r="AG15" s="1775"/>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906"/>
      <c r="BG15" s="906"/>
      <c r="BH15" s="906"/>
    </row>
    <row r="16" spans="1:73" ht="16.5">
      <c r="A16" s="940"/>
      <c r="B16" s="935" t="s">
        <v>397</v>
      </c>
      <c r="C16" s="935"/>
      <c r="D16" s="935"/>
      <c r="E16" s="935"/>
      <c r="F16" s="935"/>
      <c r="G16" s="935"/>
      <c r="H16" s="935"/>
      <c r="I16" s="1038" t="str">
        <f>項目一覧!$C$182</f>
        <v/>
      </c>
      <c r="J16" s="941"/>
      <c r="K16" s="935"/>
      <c r="L16" s="935"/>
      <c r="M16" s="935"/>
      <c r="N16" s="935"/>
      <c r="O16" s="935"/>
      <c r="P16" s="935"/>
      <c r="Q16" s="935"/>
      <c r="R16" s="935"/>
      <c r="S16" s="935"/>
      <c r="T16" s="935"/>
      <c r="U16" s="935"/>
      <c r="V16" s="935"/>
      <c r="W16" s="935"/>
      <c r="X16" s="935"/>
      <c r="Y16" s="935"/>
      <c r="Z16" s="935"/>
      <c r="AA16" s="935"/>
      <c r="AC16" s="1032"/>
      <c r="AD16" s="1033"/>
      <c r="AE16" s="1033"/>
      <c r="AF16" s="1775"/>
      <c r="AG16" s="1775"/>
      <c r="AH16" s="1775"/>
      <c r="AI16" s="1775"/>
      <c r="AJ16" s="1775"/>
      <c r="AK16" s="1775"/>
      <c r="AL16" s="1775"/>
      <c r="AM16" s="1775"/>
      <c r="AN16" s="1033"/>
      <c r="AO16" s="1033"/>
      <c r="AP16" s="1033"/>
      <c r="AQ16" s="1033"/>
      <c r="AR16" s="1033"/>
      <c r="AS16" s="1033"/>
      <c r="AT16" s="1033"/>
      <c r="AU16" s="1033"/>
      <c r="AV16" s="1033"/>
      <c r="AW16" s="1033"/>
      <c r="AX16" s="1033"/>
      <c r="AY16" s="1033"/>
      <c r="AZ16" s="1033"/>
      <c r="BA16" s="1033"/>
      <c r="BB16" s="1033"/>
      <c r="BC16" s="1033"/>
      <c r="BD16" s="1033"/>
      <c r="BE16" s="1033"/>
      <c r="BF16" s="906"/>
      <c r="BG16" s="906"/>
      <c r="BH16" s="906"/>
    </row>
    <row r="17" spans="1:58" ht="16.5">
      <c r="I17" s="1039"/>
      <c r="J17" s="939"/>
      <c r="AC17" s="1032"/>
      <c r="AD17" s="1033"/>
      <c r="AE17" s="1033"/>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row>
    <row r="18" spans="1:58" ht="16.5">
      <c r="A18" s="936" t="s">
        <v>729</v>
      </c>
      <c r="B18" s="906" t="s">
        <v>755</v>
      </c>
      <c r="C18" s="906"/>
      <c r="D18" s="906"/>
      <c r="E18" s="906"/>
      <c r="F18" s="906"/>
      <c r="G18" s="906"/>
      <c r="H18" s="906"/>
      <c r="I18" s="938"/>
      <c r="J18" s="938"/>
      <c r="K18" s="906"/>
      <c r="L18" s="906"/>
      <c r="M18" s="906"/>
      <c r="N18" s="906"/>
      <c r="O18" s="906"/>
      <c r="P18" s="906"/>
      <c r="Q18" s="906"/>
      <c r="R18" s="906"/>
      <c r="S18" s="906"/>
      <c r="T18" s="906"/>
      <c r="U18" s="906"/>
      <c r="V18" s="906"/>
      <c r="W18" s="906"/>
      <c r="X18" s="906"/>
      <c r="Y18" s="906"/>
      <c r="Z18" s="906"/>
      <c r="AA18" s="906"/>
      <c r="AC18" s="1032"/>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row>
    <row r="19" spans="1:58" ht="16.5">
      <c r="A19" s="936"/>
      <c r="B19" s="906" t="s">
        <v>431</v>
      </c>
      <c r="C19" s="906"/>
      <c r="D19" s="906"/>
      <c r="E19" s="906"/>
      <c r="F19" s="906"/>
      <c r="G19" s="906"/>
      <c r="H19" s="906"/>
      <c r="I19" s="938" t="str">
        <f>項目一覧!$C$185</f>
        <v/>
      </c>
      <c r="J19" s="938"/>
      <c r="K19" s="906"/>
      <c r="L19" s="906"/>
      <c r="M19" s="906"/>
      <c r="N19" s="906"/>
      <c r="O19" s="906"/>
      <c r="P19" s="906"/>
      <c r="Q19" s="906"/>
      <c r="R19" s="906"/>
      <c r="S19" s="906"/>
      <c r="T19" s="906"/>
      <c r="U19" s="906"/>
      <c r="V19" s="906"/>
      <c r="W19" s="906"/>
      <c r="X19" s="906"/>
      <c r="Y19" s="906"/>
      <c r="Z19" s="906"/>
      <c r="AA19" s="906"/>
      <c r="AC19" s="1032"/>
      <c r="AD19" s="1033"/>
      <c r="AE19" s="1033"/>
      <c r="AF19" s="1775"/>
      <c r="AG19" s="1775"/>
      <c r="AH19" s="1775"/>
      <c r="AI19" s="1775"/>
      <c r="AJ19" s="1775"/>
      <c r="AK19" s="1775"/>
      <c r="AL19" s="1775"/>
      <c r="AM19" s="1775"/>
      <c r="AN19" s="1033"/>
      <c r="AO19" s="1033"/>
      <c r="AP19" s="1033"/>
      <c r="AQ19" s="1033"/>
      <c r="AR19" s="1033"/>
      <c r="AS19" s="1033"/>
      <c r="AT19" s="1033"/>
      <c r="AU19" s="1033"/>
      <c r="AV19" s="1033"/>
      <c r="AW19" s="1033"/>
      <c r="AX19" s="1033"/>
      <c r="AY19" s="1033"/>
      <c r="AZ19" s="1033"/>
      <c r="BA19" s="1033"/>
      <c r="BB19" s="1033"/>
      <c r="BC19" s="1033"/>
      <c r="BD19" s="1033"/>
      <c r="BE19" s="1033"/>
      <c r="BF19" s="906"/>
    </row>
    <row r="20" spans="1:58" ht="16.5">
      <c r="A20" s="936"/>
      <c r="B20" s="906" t="s">
        <v>408</v>
      </c>
      <c r="C20" s="906"/>
      <c r="D20" s="906"/>
      <c r="E20" s="906"/>
      <c r="F20" s="906"/>
      <c r="G20" s="906"/>
      <c r="H20" s="906"/>
      <c r="I20" s="938" t="str">
        <f>項目一覧!$C$184</f>
        <v/>
      </c>
      <c r="J20" s="938"/>
      <c r="K20" s="906"/>
      <c r="L20" s="906"/>
      <c r="M20" s="906"/>
      <c r="N20" s="906"/>
      <c r="O20" s="906"/>
      <c r="P20" s="906"/>
      <c r="Q20" s="906"/>
      <c r="R20" s="906"/>
      <c r="S20" s="906"/>
      <c r="T20" s="906"/>
      <c r="U20" s="906"/>
      <c r="V20" s="906"/>
      <c r="W20" s="906"/>
      <c r="X20" s="906"/>
      <c r="Y20" s="906"/>
      <c r="Z20" s="906"/>
      <c r="AA20" s="906"/>
      <c r="AC20" s="1032"/>
      <c r="AD20" s="1033"/>
      <c r="AE20" s="1033"/>
      <c r="AF20" s="1775"/>
      <c r="AG20" s="1775"/>
      <c r="AH20" s="1775"/>
      <c r="AI20" s="1775"/>
      <c r="AJ20" s="1775"/>
      <c r="AK20" s="1775"/>
      <c r="AL20" s="1775"/>
      <c r="AM20" s="1775"/>
      <c r="AN20" s="1033"/>
      <c r="AO20" s="1033"/>
      <c r="AP20" s="1033"/>
      <c r="AQ20" s="1033"/>
      <c r="AR20" s="1033"/>
      <c r="AS20" s="1033"/>
      <c r="AT20" s="1033"/>
      <c r="AU20" s="1033"/>
      <c r="AV20" s="1033"/>
      <c r="AW20" s="1033"/>
      <c r="AX20" s="1033"/>
      <c r="AY20" s="1033"/>
      <c r="AZ20" s="1033"/>
      <c r="BA20" s="1033"/>
      <c r="BB20" s="1033"/>
      <c r="BC20" s="1033"/>
      <c r="BD20" s="1033"/>
      <c r="BE20" s="1033"/>
      <c r="BF20" s="906"/>
    </row>
    <row r="21" spans="1:58" ht="16.5">
      <c r="A21" s="936"/>
      <c r="B21" s="906" t="s">
        <v>399</v>
      </c>
      <c r="C21" s="906"/>
      <c r="D21" s="906"/>
      <c r="E21" s="906"/>
      <c r="F21" s="906"/>
      <c r="G21" s="906"/>
      <c r="H21" s="906"/>
      <c r="I21" s="938" t="str">
        <f>項目一覧!$C$186</f>
        <v/>
      </c>
      <c r="J21" s="938"/>
      <c r="K21" s="906"/>
      <c r="L21" s="906"/>
      <c r="M21" s="906"/>
      <c r="N21" s="906"/>
      <c r="O21" s="906"/>
      <c r="P21" s="906"/>
      <c r="Q21" s="906"/>
      <c r="R21" s="906"/>
      <c r="S21" s="906"/>
      <c r="T21" s="906"/>
      <c r="U21" s="906"/>
      <c r="V21" s="906"/>
      <c r="W21" s="906"/>
      <c r="X21" s="906"/>
      <c r="Y21" s="906"/>
      <c r="Z21" s="906"/>
      <c r="AA21" s="906"/>
      <c r="AC21" s="1032"/>
      <c r="AD21" s="1033"/>
      <c r="AE21" s="1033"/>
      <c r="AF21" s="1775"/>
      <c r="AG21" s="1775"/>
      <c r="AH21" s="1775"/>
      <c r="AI21" s="1775"/>
      <c r="AJ21" s="1775"/>
      <c r="AK21" s="1775"/>
      <c r="AL21" s="1775"/>
      <c r="AM21" s="1775"/>
      <c r="AN21" s="1033"/>
      <c r="AO21" s="1033"/>
      <c r="AP21" s="1033"/>
      <c r="AQ21" s="1033"/>
      <c r="AR21" s="1033"/>
      <c r="AS21" s="1033"/>
      <c r="AT21" s="1033"/>
      <c r="AU21" s="1033"/>
      <c r="AV21" s="1033"/>
      <c r="AW21" s="1033"/>
      <c r="AX21" s="1033"/>
      <c r="AY21" s="1033"/>
      <c r="AZ21" s="1033"/>
      <c r="BA21" s="1033"/>
      <c r="BB21" s="1033"/>
      <c r="BC21" s="1033"/>
      <c r="BD21" s="1033"/>
      <c r="BE21" s="1033"/>
      <c r="BF21" s="906"/>
    </row>
    <row r="22" spans="1:58" ht="16.5">
      <c r="A22" s="936"/>
      <c r="B22" s="906" t="s">
        <v>430</v>
      </c>
      <c r="C22" s="906"/>
      <c r="D22" s="906"/>
      <c r="E22" s="906"/>
      <c r="F22" s="906"/>
      <c r="G22" s="906"/>
      <c r="H22" s="906"/>
      <c r="I22" s="1036" t="str">
        <f>項目一覧!$C$187</f>
        <v/>
      </c>
      <c r="J22" s="938"/>
      <c r="K22" s="906"/>
      <c r="L22" s="906"/>
      <c r="M22" s="906"/>
      <c r="N22" s="906"/>
      <c r="O22" s="906"/>
      <c r="P22" s="906"/>
      <c r="Q22" s="906"/>
      <c r="R22" s="906"/>
      <c r="S22" s="906"/>
      <c r="T22" s="906"/>
      <c r="U22" s="906"/>
      <c r="V22" s="906"/>
      <c r="W22" s="906"/>
      <c r="X22" s="906"/>
      <c r="Y22" s="906"/>
      <c r="Z22" s="906"/>
      <c r="AA22" s="906"/>
      <c r="AC22" s="1032"/>
      <c r="AD22" s="1033"/>
      <c r="AE22" s="1033"/>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906"/>
    </row>
    <row r="23" spans="1:58" ht="16.5">
      <c r="A23" s="940"/>
      <c r="B23" s="935" t="s">
        <v>397</v>
      </c>
      <c r="C23" s="935"/>
      <c r="D23" s="935"/>
      <c r="E23" s="935"/>
      <c r="F23" s="935"/>
      <c r="G23" s="935"/>
      <c r="H23" s="935"/>
      <c r="I23" s="1038" t="str">
        <f>項目一覧!$C$188</f>
        <v/>
      </c>
      <c r="J23" s="941"/>
      <c r="K23" s="935"/>
      <c r="L23" s="935"/>
      <c r="M23" s="935"/>
      <c r="N23" s="935"/>
      <c r="O23" s="935"/>
      <c r="P23" s="935"/>
      <c r="Q23" s="935"/>
      <c r="R23" s="935"/>
      <c r="S23" s="935"/>
      <c r="T23" s="935"/>
      <c r="U23" s="935"/>
      <c r="V23" s="935"/>
      <c r="W23" s="935"/>
      <c r="X23" s="935"/>
      <c r="Y23" s="935"/>
      <c r="Z23" s="935"/>
      <c r="AA23" s="935"/>
      <c r="AC23" s="1032"/>
      <c r="AD23" s="1033"/>
      <c r="AE23" s="1033"/>
      <c r="AF23" s="1775"/>
      <c r="AG23" s="1775"/>
      <c r="AH23" s="1775"/>
      <c r="AI23" s="1775"/>
      <c r="AJ23" s="1775"/>
      <c r="AK23" s="1775"/>
      <c r="AL23" s="1775"/>
      <c r="AM23" s="1775"/>
      <c r="AN23" s="1033"/>
      <c r="AO23" s="1033"/>
      <c r="AP23" s="1033"/>
      <c r="AQ23" s="1033"/>
      <c r="AR23" s="1033"/>
      <c r="AS23" s="1033"/>
      <c r="AT23" s="1033"/>
      <c r="AU23" s="1033"/>
      <c r="AV23" s="1033"/>
      <c r="AW23" s="1033"/>
      <c r="AX23" s="1033"/>
      <c r="AY23" s="1033"/>
      <c r="AZ23" s="1033"/>
      <c r="BA23" s="1033"/>
      <c r="BB23" s="1033"/>
      <c r="BC23" s="1033"/>
      <c r="BD23" s="1033"/>
      <c r="BE23" s="1033"/>
      <c r="BF23" s="906"/>
    </row>
    <row r="26" spans="1:58">
      <c r="B26" s="903"/>
      <c r="C26" s="903"/>
      <c r="D26" s="903"/>
      <c r="E26" s="903"/>
      <c r="F26" s="903"/>
      <c r="G26" s="903"/>
      <c r="H26" s="903"/>
      <c r="I26" s="903"/>
      <c r="J26" s="903"/>
      <c r="M26" s="903"/>
    </row>
    <row r="27" spans="1:58">
      <c r="B27" s="1037"/>
      <c r="C27" s="1037"/>
      <c r="D27" s="1037"/>
      <c r="E27" s="1037"/>
      <c r="F27" s="1037"/>
      <c r="G27" s="1037"/>
      <c r="H27" s="1037"/>
      <c r="I27" s="1037"/>
      <c r="J27" s="1037"/>
      <c r="K27" s="1037"/>
      <c r="L27" s="1037"/>
      <c r="M27" s="1037"/>
      <c r="N27" s="1037"/>
    </row>
    <row r="28" spans="1:58">
      <c r="B28" s="1037"/>
      <c r="C28" s="1037"/>
      <c r="D28" s="1037"/>
      <c r="E28" s="1037"/>
      <c r="F28" s="1037"/>
      <c r="G28" s="1037"/>
      <c r="H28" s="1037"/>
      <c r="I28" s="1037"/>
      <c r="J28" s="1037"/>
      <c r="K28" s="1037"/>
      <c r="L28" s="1037"/>
      <c r="M28" s="1037"/>
      <c r="N28" s="1037"/>
    </row>
    <row r="29" spans="1:58">
      <c r="C29" s="903"/>
      <c r="D29" s="903"/>
      <c r="E29" s="903"/>
      <c r="F29" s="903"/>
      <c r="G29" s="903"/>
      <c r="H29" s="903"/>
      <c r="I29" s="903"/>
      <c r="J29" s="903"/>
      <c r="M29" s="903"/>
    </row>
    <row r="30" spans="1:58">
      <c r="C30" s="1037"/>
      <c r="D30" s="1037"/>
      <c r="E30" s="1037"/>
      <c r="F30" s="1037"/>
      <c r="G30" s="1037"/>
      <c r="H30" s="1037"/>
      <c r="I30" s="1037"/>
      <c r="J30" s="1037"/>
      <c r="K30" s="1037"/>
      <c r="L30" s="1037"/>
      <c r="M30" s="1037"/>
      <c r="N30" s="1037"/>
    </row>
    <row r="31" spans="1:58">
      <c r="B31" s="1037"/>
      <c r="C31" s="1037"/>
      <c r="D31" s="1037"/>
      <c r="E31" s="1037"/>
      <c r="F31" s="1037"/>
      <c r="G31" s="1037"/>
      <c r="H31" s="1037"/>
      <c r="I31" s="1037"/>
      <c r="J31" s="1037"/>
      <c r="K31" s="1037"/>
      <c r="L31" s="1037"/>
      <c r="M31" s="1037"/>
      <c r="N31" s="1037"/>
    </row>
    <row r="32" spans="1:58">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5">
    <mergeCell ref="AF15:BE15"/>
    <mergeCell ref="AF16:AM16"/>
    <mergeCell ref="AF23:AM23"/>
    <mergeCell ref="AF19:AM19"/>
    <mergeCell ref="AF20:AM20"/>
    <mergeCell ref="AF21:AM21"/>
    <mergeCell ref="AF22:BE22"/>
    <mergeCell ref="AF14:AM14"/>
    <mergeCell ref="AF9:AM9"/>
    <mergeCell ref="AF12:AM12"/>
    <mergeCell ref="AF5:AM5"/>
    <mergeCell ref="AF6:AM6"/>
    <mergeCell ref="AF7:AM7"/>
    <mergeCell ref="AF13:AM13"/>
    <mergeCell ref="AF8:BE8"/>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workbookViewId="0">
      <selection activeCell="Q1" sqref="Q1"/>
    </sheetView>
  </sheetViews>
  <sheetFormatPr defaultColWidth="9" defaultRowHeight="13"/>
  <cols>
    <col min="1" max="1" width="1.5" style="904" customWidth="1"/>
    <col min="2" max="5" width="3.5" style="904" customWidth="1"/>
    <col min="6" max="6" width="4.08203125" style="904" customWidth="1"/>
    <col min="7" max="27" width="3.5" style="904" customWidth="1"/>
    <col min="28" max="30" width="3" style="904" customWidth="1"/>
    <col min="31" max="33" width="2.58203125" style="904" customWidth="1"/>
    <col min="34" max="34" width="9" style="904" customWidth="1"/>
    <col min="35" max="35" width="2" style="904" customWidth="1"/>
    <col min="36" max="36" width="1.75" style="904" customWidth="1"/>
    <col min="37" max="37" width="1.5" style="904" customWidth="1"/>
    <col min="38" max="38" width="2.25" style="904" customWidth="1"/>
    <col min="39" max="39" width="1.33203125" style="904" customWidth="1"/>
    <col min="40" max="42" width="2.08203125" style="904" customWidth="1"/>
    <col min="43" max="43" width="2.58203125" style="904" customWidth="1"/>
    <col min="44" max="16384" width="9" style="904"/>
  </cols>
  <sheetData>
    <row r="1" spans="1:31" s="897" customFormat="1" ht="38.25" customHeight="1" thickBot="1">
      <c r="A1" s="1047" t="s">
        <v>3756</v>
      </c>
      <c r="Q1" s="898" t="s">
        <v>64</v>
      </c>
      <c r="R1" s="898"/>
      <c r="S1" s="898"/>
      <c r="T1" s="898"/>
      <c r="U1" s="1093"/>
      <c r="X1" s="1093"/>
      <c r="AE1" s="900" t="s">
        <v>549</v>
      </c>
    </row>
    <row r="2" spans="1:31" ht="12" customHeight="1" thickTop="1">
      <c r="A2" s="1053"/>
    </row>
    <row r="3" spans="1:31" s="1068" customFormat="1" ht="12" customHeight="1">
      <c r="B3" s="1054" t="str">
        <f>IF(作業メニュー!AM13=TRUE, "第四十二号の八様式（第八条の二の五関係）（昇降機用）（Ａ４） ", "第九号様式（第二条の二、第三条の三関係）（昇降機用）")</f>
        <v>第九号様式（第二条の二、第三条の三関係）（昇降機用）</v>
      </c>
      <c r="C3" s="1192"/>
      <c r="D3" s="1192"/>
      <c r="E3" s="1192"/>
      <c r="AD3" s="904"/>
    </row>
    <row r="4" spans="1:31" s="1068" customFormat="1" ht="25" customHeight="1">
      <c r="B4" s="1054"/>
      <c r="C4" s="1192"/>
      <c r="D4" s="1192"/>
      <c r="E4" s="1193" t="str">
        <f>IF(作業メニュー!AM13=TRUE, "建築基準法第87条の４において準用する同法第18条第２項又は第４項の規定による", "")</f>
        <v/>
      </c>
      <c r="AD4" s="904"/>
    </row>
    <row r="5" spans="1:31" s="1068" customFormat="1" ht="30.75" customHeight="1">
      <c r="B5" s="1190" t="str">
        <f>IF(作業メニュー!AM13=TRUE, "計画変更通知書　（昇降機）", "計画変更確認申請書　（昇降機）")</f>
        <v>計画変更確認申請書　（昇降機）</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9" customHeight="1">
      <c r="C9" s="2075"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2075"/>
      <c r="E9" s="2075"/>
      <c r="F9" s="2075"/>
      <c r="G9" s="2075"/>
      <c r="H9" s="2075"/>
      <c r="I9" s="2075"/>
      <c r="J9" s="2075"/>
      <c r="K9" s="2075"/>
      <c r="L9" s="2075"/>
      <c r="M9" s="2075"/>
      <c r="N9" s="2075"/>
      <c r="O9" s="2075"/>
      <c r="P9" s="2075"/>
      <c r="Q9" s="2075"/>
      <c r="R9" s="2075"/>
      <c r="S9" s="2075"/>
      <c r="T9" s="2075"/>
      <c r="U9" s="2075"/>
      <c r="V9" s="2075"/>
      <c r="W9" s="2075"/>
      <c r="X9" s="2075"/>
      <c r="Y9" s="2075"/>
      <c r="AD9" s="904"/>
    </row>
    <row r="10" spans="1:31" s="1068" customFormat="1" ht="19" customHeight="1">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AD10" s="904"/>
    </row>
    <row r="11" spans="1:31" s="1068" customFormat="1" ht="19" customHeight="1">
      <c r="C11" s="1196"/>
      <c r="D11" s="1196"/>
      <c r="E11" s="1196"/>
      <c r="F11" s="1196"/>
      <c r="G11" s="1196"/>
      <c r="H11" s="1196"/>
      <c r="I11" s="1196"/>
      <c r="J11" s="1196"/>
      <c r="K11" s="1196"/>
      <c r="L11" s="1196"/>
      <c r="M11" s="1196"/>
      <c r="N11" s="1196"/>
      <c r="O11" s="1196"/>
      <c r="P11" s="1196"/>
      <c r="Q11" s="1196"/>
      <c r="R11" s="1196"/>
      <c r="S11" s="1196"/>
      <c r="T11" s="1196"/>
      <c r="U11" s="1196"/>
      <c r="V11" s="1196"/>
      <c r="W11" s="1196"/>
      <c r="X11" s="1196"/>
      <c r="AD11" s="904"/>
    </row>
    <row r="12" spans="1:31" s="1068" customFormat="1" ht="19" customHeight="1">
      <c r="C12" s="1197"/>
      <c r="AD12" s="904"/>
    </row>
    <row r="13" spans="1:31" s="1068" customFormat="1" ht="19" customHeight="1">
      <c r="AD13" s="904"/>
    </row>
    <row r="14" spans="1:31" ht="13.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4" t="str">
        <f>IF('確認申請書（建築）入力'!$M$4=0,"",'確認申請書（建築）入力'!$M$4)</f>
        <v>指定確認検査機関
　株式会社東日本住宅評価センター　様</v>
      </c>
      <c r="C15" s="1724"/>
      <c r="D15" s="1724"/>
      <c r="E15" s="1724"/>
      <c r="F15" s="1724"/>
      <c r="G15" s="1724"/>
      <c r="H15" s="1724"/>
      <c r="I15" s="1724"/>
      <c r="J15" s="1724"/>
      <c r="K15" s="1724"/>
      <c r="L15" s="1724"/>
      <c r="M15" s="1724"/>
      <c r="N15" s="1724"/>
      <c r="O15" s="1724"/>
      <c r="P15" s="1724"/>
      <c r="Q15" s="1724"/>
      <c r="R15" s="903"/>
      <c r="S15" s="903"/>
      <c r="T15" s="903"/>
      <c r="U15" s="903"/>
      <c r="V15" s="903"/>
      <c r="W15" s="903"/>
      <c r="X15" s="903"/>
      <c r="Y15" s="903"/>
      <c r="Z15" s="903"/>
      <c r="AA15" s="903"/>
    </row>
    <row r="16" spans="1:31" ht="18.75" customHeight="1">
      <c r="A16" s="903"/>
      <c r="B16" s="1724"/>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S17" s="1068"/>
      <c r="T17" s="1068"/>
      <c r="U17" s="1068"/>
      <c r="V17" s="1068"/>
      <c r="W17" s="908" t="str">
        <f>IF(作業メニュー!AM13=TRUE, "第", "")</f>
        <v/>
      </c>
      <c r="X17" s="1754"/>
      <c r="Y17" s="1754"/>
      <c r="Z17" s="1754"/>
      <c r="AA17" s="1754"/>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8" t="s">
        <v>2814</v>
      </c>
      <c r="V18" s="2118"/>
      <c r="W18" s="2118"/>
      <c r="X18" s="2118"/>
      <c r="Y18" s="2118"/>
      <c r="Z18" s="2118"/>
      <c r="AA18" s="2118"/>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0"/>
      <c r="AO19" s="2110"/>
      <c r="AP19" s="2110"/>
      <c r="AQ19" s="2110"/>
      <c r="AR19" s="2110"/>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s="1068" customFormat="1" ht="19" customHeight="1">
      <c r="D21" s="1084"/>
      <c r="E21" s="1084"/>
      <c r="G21" s="1084"/>
      <c r="H21" s="1084"/>
      <c r="I21" s="1084"/>
      <c r="J21" s="1084"/>
      <c r="K21" s="1084"/>
      <c r="L21" s="1084"/>
      <c r="M21" s="1084"/>
      <c r="N21" s="1084"/>
      <c r="O21" s="1084"/>
      <c r="P21" s="1084"/>
      <c r="Q21" s="1084"/>
      <c r="R21" s="1084"/>
      <c r="S21" s="1084"/>
      <c r="T21" s="1084"/>
      <c r="U21" s="1084"/>
      <c r="V21" s="1084"/>
      <c r="W21" s="1084"/>
      <c r="X21" s="1084"/>
      <c r="Y21" s="1084"/>
      <c r="Z21" s="1084"/>
      <c r="AD21" s="904"/>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t="str">
        <f>IF(項目一覧!$C$183=0,"",項目一覧!$C$183)</f>
        <v/>
      </c>
      <c r="Q23" s="903"/>
      <c r="R23" s="903"/>
      <c r="S23" s="903"/>
      <c r="T23" s="903"/>
      <c r="U23" s="903"/>
      <c r="V23" s="903"/>
      <c r="W23" s="903"/>
      <c r="X23" s="903"/>
      <c r="AA23" s="903"/>
    </row>
    <row r="24" spans="1:44" ht="18.75" customHeight="1">
      <c r="A24" s="903"/>
      <c r="B24" s="903"/>
      <c r="C24" s="903"/>
      <c r="D24" s="903"/>
      <c r="E24" s="903"/>
      <c r="F24" s="903"/>
      <c r="G24" s="903"/>
      <c r="H24" s="903"/>
      <c r="I24" s="903"/>
      <c r="J24" s="903" t="str">
        <f>IF(作業メニュー!AM13=TRUE, "　通　知　者　官　職", "　申　請　者　　氏　　名")</f>
        <v>　申　請　者　　氏　　名</v>
      </c>
      <c r="K24" s="903"/>
      <c r="L24" s="903"/>
      <c r="M24" s="903"/>
      <c r="N24" s="903"/>
      <c r="O24" s="903"/>
      <c r="P24" s="903" t="str">
        <f>IF(項目一覧!$C$4=0,"",項目一覧!$C$4)</f>
        <v/>
      </c>
      <c r="Q24" s="903"/>
      <c r="R24" s="903"/>
      <c r="S24" s="903"/>
      <c r="T24" s="903"/>
      <c r="U24" s="903"/>
      <c r="V24" s="903"/>
      <c r="W24" s="903"/>
      <c r="X24" s="903"/>
      <c r="AA24" s="903"/>
    </row>
    <row r="25" spans="1:44" ht="18.75" customHeight="1">
      <c r="A25" s="903"/>
      <c r="B25" s="903"/>
      <c r="C25" s="903"/>
      <c r="D25" s="903"/>
      <c r="E25" s="903"/>
      <c r="F25" s="903"/>
      <c r="G25" s="903"/>
      <c r="H25" s="903"/>
      <c r="I25" s="903"/>
      <c r="J25" s="903"/>
      <c r="K25" s="903"/>
      <c r="L25" s="903"/>
      <c r="M25" s="903"/>
      <c r="N25" s="903"/>
      <c r="O25" s="903"/>
      <c r="P25" s="929"/>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AA27" s="903"/>
    </row>
    <row r="28" spans="1:44" ht="18.75"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s="1068" customFormat="1" ht="19" customHeight="1">
      <c r="B30" s="1199"/>
      <c r="C30" s="1199"/>
      <c r="D30" s="1199"/>
      <c r="E30" s="1199"/>
      <c r="F30" s="1199"/>
      <c r="G30" s="1199"/>
      <c r="H30" s="1199"/>
      <c r="I30" s="1199"/>
      <c r="J30" s="1199"/>
      <c r="K30" s="1199"/>
      <c r="L30" s="1199"/>
      <c r="M30" s="1199"/>
      <c r="N30" s="1199"/>
      <c r="O30" s="1199"/>
      <c r="P30" s="1200"/>
      <c r="Q30" s="1200"/>
      <c r="R30" s="1200"/>
      <c r="S30" s="1200"/>
      <c r="T30" s="1200"/>
      <c r="U30" s="1200"/>
      <c r="V30" s="1200"/>
      <c r="W30" s="1200"/>
      <c r="X30" s="1200"/>
      <c r="Y30" s="1200"/>
      <c r="Z30" s="1200"/>
      <c r="AA30" s="1200"/>
      <c r="AB30" s="1199"/>
      <c r="AD30" s="904"/>
    </row>
    <row r="31" spans="1:44" s="1068" customFormat="1" ht="22.5" customHeight="1">
      <c r="C31" s="904" t="str">
        <f>IF(作業メニュー!AM13=TRUE, "[計画を変更する昇降機の直前の審査]", "[計画を変更する昇降機の直前の確認]")</f>
        <v>[計画を変更する昇降機の直前の確認]</v>
      </c>
      <c r="AD31" s="904"/>
    </row>
    <row r="32" spans="1:44" s="1068" customFormat="1" ht="19" customHeight="1">
      <c r="D32" s="1068" t="s">
        <v>554</v>
      </c>
      <c r="M32" s="1068" t="s">
        <v>728</v>
      </c>
      <c r="V32" s="1068" t="s">
        <v>111</v>
      </c>
      <c r="AD32" s="904"/>
    </row>
    <row r="33" spans="1:30" s="1068" customFormat="1" ht="19" customHeight="1">
      <c r="D33" s="1068" t="s">
        <v>553</v>
      </c>
      <c r="M33" s="1068" t="s">
        <v>2821</v>
      </c>
      <c r="P33" s="1068" t="s">
        <v>603</v>
      </c>
      <c r="S33" s="1068" t="s">
        <v>602</v>
      </c>
      <c r="V33" s="1068" t="s">
        <v>601</v>
      </c>
      <c r="AD33" s="904"/>
    </row>
    <row r="34" spans="1:30" s="1068" customFormat="1" ht="19" customHeight="1">
      <c r="D34" s="1068" t="s">
        <v>552</v>
      </c>
      <c r="M34" s="1068" t="s">
        <v>512</v>
      </c>
      <c r="AD34" s="904"/>
    </row>
    <row r="35" spans="1:30" ht="18.75" customHeight="1">
      <c r="A35" s="903"/>
      <c r="B35" s="903"/>
      <c r="C35" s="903"/>
      <c r="D35" s="1068" t="s">
        <v>551</v>
      </c>
      <c r="E35" s="1068"/>
      <c r="F35" s="1068"/>
      <c r="G35" s="1068"/>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11" t="s">
        <v>438</v>
      </c>
      <c r="C37" s="1712"/>
      <c r="D37" s="1712"/>
      <c r="E37" s="1712"/>
      <c r="F37" s="1712"/>
      <c r="G37" s="1712"/>
      <c r="H37" s="1713"/>
      <c r="I37" s="1711" t="s">
        <v>437</v>
      </c>
      <c r="J37" s="1712"/>
      <c r="K37" s="1712"/>
      <c r="L37" s="1712"/>
      <c r="M37" s="1712"/>
      <c r="N37" s="1712"/>
      <c r="O37" s="1712"/>
      <c r="P37" s="1712"/>
      <c r="Q37" s="1712"/>
      <c r="R37" s="1712"/>
      <c r="S37" s="1712"/>
      <c r="T37" s="1713"/>
      <c r="U37" s="1711" t="s">
        <v>436</v>
      </c>
      <c r="V37" s="1712"/>
      <c r="W37" s="1712"/>
      <c r="X37" s="1712"/>
      <c r="Y37" s="1712"/>
      <c r="Z37" s="1712"/>
      <c r="AA37" s="1712"/>
      <c r="AB37" s="1713"/>
      <c r="AC37" s="903"/>
    </row>
    <row r="38" spans="1:30" ht="33" customHeight="1">
      <c r="A38" s="903"/>
      <c r="B38" s="1708"/>
      <c r="C38" s="1709"/>
      <c r="D38" s="1709"/>
      <c r="E38" s="1709"/>
      <c r="F38" s="1709"/>
      <c r="G38" s="1709"/>
      <c r="H38" s="1710"/>
      <c r="I38" s="1738" t="s">
        <v>435</v>
      </c>
      <c r="J38" s="1739"/>
      <c r="K38" s="1739"/>
      <c r="L38" s="1739"/>
      <c r="M38" s="1739"/>
      <c r="N38" s="1739"/>
      <c r="O38" s="1739"/>
      <c r="P38" s="1739"/>
      <c r="Q38" s="1739"/>
      <c r="R38" s="1739"/>
      <c r="S38" s="1739"/>
      <c r="T38" s="1740"/>
      <c r="U38" s="1711" t="s">
        <v>2820</v>
      </c>
      <c r="V38" s="1712"/>
      <c r="W38" s="1712"/>
      <c r="X38" s="1712"/>
      <c r="Y38" s="1712"/>
      <c r="Z38" s="1712"/>
      <c r="AA38" s="1712"/>
      <c r="AB38" s="1713"/>
      <c r="AC38" s="903"/>
    </row>
    <row r="39" spans="1:30" ht="63" customHeight="1">
      <c r="A39" s="903"/>
      <c r="B39" s="926"/>
      <c r="C39" s="903"/>
      <c r="D39" s="903"/>
      <c r="E39" s="903"/>
      <c r="F39" s="903"/>
      <c r="G39" s="903"/>
      <c r="H39" s="927"/>
      <c r="I39" s="1699"/>
      <c r="J39" s="1700"/>
      <c r="K39" s="1700"/>
      <c r="L39" s="1700"/>
      <c r="M39" s="1700"/>
      <c r="N39" s="1700"/>
      <c r="O39" s="1700"/>
      <c r="P39" s="1700"/>
      <c r="Q39" s="1700"/>
      <c r="R39" s="1700"/>
      <c r="S39" s="1700"/>
      <c r="T39" s="1701"/>
      <c r="U39" s="2122" t="s">
        <v>714</v>
      </c>
      <c r="V39" s="2123"/>
      <c r="W39" s="2123"/>
      <c r="X39" s="2123"/>
      <c r="Y39" s="2123"/>
      <c r="Z39" s="2123"/>
      <c r="AA39" s="2123"/>
      <c r="AB39" s="2124"/>
      <c r="AC39" s="903"/>
    </row>
    <row r="40" spans="1:30" ht="33" customHeight="1">
      <c r="A40" s="903"/>
      <c r="B40" s="931"/>
      <c r="C40" s="932"/>
      <c r="D40" s="932"/>
      <c r="E40" s="932"/>
      <c r="F40" s="932"/>
      <c r="G40" s="932"/>
      <c r="H40" s="933"/>
      <c r="I40" s="1702"/>
      <c r="J40" s="1703"/>
      <c r="K40" s="1703"/>
      <c r="L40" s="1703"/>
      <c r="M40" s="1703"/>
      <c r="N40" s="1703"/>
      <c r="O40" s="1703"/>
      <c r="P40" s="1703"/>
      <c r="Q40" s="1703"/>
      <c r="R40" s="1703"/>
      <c r="S40" s="1703"/>
      <c r="T40" s="1704"/>
      <c r="U40" s="1702" t="s">
        <v>2394</v>
      </c>
      <c r="V40" s="1703"/>
      <c r="W40" s="1703"/>
      <c r="X40" s="1703"/>
      <c r="Y40" s="1703"/>
      <c r="Z40" s="1703"/>
      <c r="AA40" s="1703"/>
      <c r="AB40" s="1704"/>
      <c r="AC40" s="903"/>
    </row>
    <row r="41" spans="1:30" ht="14.1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s="1068" customFormat="1" ht="14.15" customHeight="1">
      <c r="D42" s="1084"/>
      <c r="E42" s="1084"/>
      <c r="G42" s="1084"/>
      <c r="H42" s="1084"/>
      <c r="I42" s="1084"/>
      <c r="J42" s="1084"/>
      <c r="K42" s="1084"/>
      <c r="L42" s="1084"/>
      <c r="M42" s="1084"/>
      <c r="N42" s="1084"/>
      <c r="O42" s="1084"/>
      <c r="P42" s="1084"/>
      <c r="Q42" s="1084"/>
      <c r="R42" s="1084"/>
      <c r="S42" s="1084"/>
      <c r="T42" s="1084"/>
      <c r="U42" s="1084"/>
      <c r="V42" s="1084"/>
      <c r="W42" s="1084"/>
      <c r="X42" s="1084"/>
      <c r="Y42" s="1084"/>
      <c r="Z42" s="1084"/>
      <c r="AD42" s="904"/>
    </row>
    <row r="43" spans="1:30" s="1068" customFormat="1" ht="14.15" customHeight="1">
      <c r="D43" s="1084"/>
      <c r="E43" s="1084"/>
      <c r="G43" s="1084"/>
      <c r="H43" s="1084"/>
      <c r="I43" s="1084"/>
      <c r="J43" s="1084"/>
      <c r="K43" s="1084"/>
      <c r="L43" s="1084"/>
      <c r="M43" s="1084"/>
      <c r="N43" s="1084"/>
      <c r="O43" s="1084"/>
      <c r="P43" s="1084"/>
      <c r="Q43" s="1084"/>
      <c r="R43" s="1084"/>
      <c r="S43" s="1084"/>
      <c r="T43" s="1084"/>
      <c r="U43" s="1084"/>
      <c r="V43" s="1084"/>
      <c r="W43" s="1084"/>
      <c r="X43" s="1084"/>
      <c r="Y43" s="1084"/>
      <c r="Z43" s="1084"/>
      <c r="AD43" s="904"/>
    </row>
    <row r="44" spans="1:30" ht="14.1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14.15" customHeight="1">
      <c r="A45" s="2000" t="s">
        <v>434</v>
      </c>
      <c r="B45" s="2000"/>
      <c r="C45" s="2000"/>
      <c r="D45" s="2000"/>
      <c r="E45" s="2000"/>
      <c r="F45" s="2000"/>
      <c r="G45" s="2000"/>
      <c r="H45" s="2000"/>
      <c r="I45" s="2000"/>
      <c r="J45" s="2000"/>
      <c r="K45" s="2000"/>
      <c r="L45" s="2000"/>
      <c r="M45" s="2000"/>
      <c r="N45" s="2000"/>
      <c r="O45" s="2000"/>
      <c r="P45" s="2000"/>
      <c r="Q45" s="2000"/>
      <c r="R45" s="2000"/>
      <c r="S45" s="2000"/>
      <c r="T45" s="2000"/>
      <c r="U45" s="2000"/>
      <c r="V45" s="2000"/>
      <c r="W45" s="2000"/>
      <c r="X45" s="2000"/>
      <c r="Y45" s="2000"/>
      <c r="Z45" s="2000"/>
      <c r="AA45" s="2000"/>
    </row>
    <row r="46" spans="1:30" ht="15.75" customHeight="1">
      <c r="A46" s="936" t="s">
        <v>109</v>
      </c>
      <c r="B46" s="906" t="s">
        <v>752</v>
      </c>
      <c r="C46" s="906"/>
      <c r="D46" s="906"/>
      <c r="E46" s="906"/>
      <c r="F46" s="906"/>
      <c r="G46" s="906"/>
      <c r="J46" s="906"/>
      <c r="K46" s="906"/>
      <c r="L46" s="906"/>
      <c r="M46" s="906"/>
      <c r="N46" s="906"/>
      <c r="O46" s="906"/>
      <c r="P46" s="906"/>
      <c r="Q46" s="906"/>
      <c r="R46" s="906"/>
      <c r="S46" s="906"/>
      <c r="T46" s="906"/>
      <c r="U46" s="906"/>
      <c r="V46" s="906"/>
      <c r="W46" s="906"/>
      <c r="X46" s="906"/>
      <c r="Y46" s="906"/>
      <c r="Z46" s="906"/>
      <c r="AA46" s="906"/>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109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109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7" t="str">
        <f>IF(項目一覧!$C$35=0,"",項目一覧!$C$35)</f>
        <v/>
      </c>
      <c r="H69" s="1727"/>
      <c r="I69" s="1727"/>
      <c r="J69" s="1727"/>
      <c r="K69" s="1727"/>
      <c r="L69" s="1727"/>
      <c r="M69" s="1727"/>
      <c r="N69" s="1727"/>
      <c r="O69" s="1727"/>
      <c r="P69" s="1727"/>
      <c r="Q69" s="1727"/>
      <c r="R69" s="1727"/>
      <c r="S69" s="1727"/>
      <c r="T69" s="1727"/>
      <c r="U69" s="1727"/>
      <c r="V69" s="1727"/>
      <c r="W69" s="1727"/>
      <c r="X69" s="1727"/>
      <c r="Y69" s="1727"/>
      <c r="Z69" s="1727"/>
      <c r="AA69" s="1727"/>
      <c r="AB69" s="1727"/>
    </row>
    <row r="70" spans="1:28" ht="6" customHeight="1">
      <c r="A70" s="945"/>
      <c r="B70" s="906"/>
      <c r="C70" s="906"/>
      <c r="D70" s="906"/>
      <c r="E70" s="906"/>
      <c r="F70" s="906"/>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1727"/>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08" t="str">
        <f>IF(項目一覧!$C$199=0,"",項目一覧!$C$199)</f>
        <v/>
      </c>
      <c r="H77" s="2109"/>
      <c r="I77" s="2109"/>
      <c r="J77" s="2109"/>
      <c r="K77" s="2109"/>
      <c r="L77" s="2109"/>
      <c r="M77" s="2109"/>
      <c r="N77" s="2109"/>
      <c r="O77" s="2109"/>
      <c r="P77" s="2109"/>
      <c r="Q77" s="2109"/>
      <c r="R77" s="2109"/>
      <c r="S77" s="2109"/>
      <c r="T77" s="2109"/>
      <c r="U77" s="2109"/>
      <c r="V77" s="2109"/>
      <c r="W77" s="2109"/>
      <c r="X77" s="2109"/>
      <c r="Y77" s="2109"/>
      <c r="Z77" s="2109"/>
      <c r="AA77" s="2109"/>
      <c r="AB77" s="2109"/>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7" t="str">
        <f>IF(項目一覧!$C$202=0,"",項目一覧!$C$202)</f>
        <v/>
      </c>
      <c r="H79" s="1727"/>
      <c r="I79" s="1727"/>
      <c r="J79" s="1727"/>
      <c r="K79" s="1727"/>
      <c r="L79" s="1727"/>
      <c r="M79" s="1727"/>
      <c r="N79" s="1727"/>
      <c r="O79" s="1727"/>
      <c r="P79" s="1727"/>
      <c r="Q79" s="1727"/>
      <c r="R79" s="1727"/>
      <c r="S79" s="1727"/>
      <c r="T79" s="1727"/>
      <c r="U79" s="1727"/>
      <c r="V79" s="1727"/>
      <c r="W79" s="1727"/>
      <c r="X79" s="1727"/>
      <c r="Y79" s="1727"/>
      <c r="Z79" s="1727"/>
      <c r="AA79" s="1727"/>
      <c r="AB79" s="1727"/>
    </row>
    <row r="80" spans="1:28" ht="9.75" customHeight="1">
      <c r="A80" s="936"/>
      <c r="B80" s="906"/>
      <c r="C80" s="906"/>
      <c r="D80" s="906"/>
      <c r="E80" s="906"/>
      <c r="F80" s="906"/>
      <c r="G80" s="1727"/>
      <c r="H80" s="1727"/>
      <c r="I80" s="1727"/>
      <c r="J80" s="1727"/>
      <c r="K80" s="1727"/>
      <c r="L80" s="1727"/>
      <c r="M80" s="1727"/>
      <c r="N80" s="1727"/>
      <c r="O80" s="1727"/>
      <c r="P80" s="1727"/>
      <c r="Q80" s="1727"/>
      <c r="R80" s="1727"/>
      <c r="S80" s="1727"/>
      <c r="T80" s="1727"/>
      <c r="U80" s="1727"/>
      <c r="V80" s="1727"/>
      <c r="W80" s="1727"/>
      <c r="X80" s="1727"/>
      <c r="Y80" s="1727"/>
      <c r="Z80" s="1727"/>
      <c r="AA80" s="1727"/>
      <c r="AB80" s="1727"/>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08" t="str">
        <f>IF(項目一覧!$C$213=0,"",項目一覧!$C$213)</f>
        <v/>
      </c>
      <c r="H86" s="2109"/>
      <c r="I86" s="2109"/>
      <c r="J86" s="2109"/>
      <c r="K86" s="2109"/>
      <c r="L86" s="2109"/>
      <c r="M86" s="2109"/>
      <c r="N86" s="2109"/>
      <c r="O86" s="2109"/>
      <c r="P86" s="2109"/>
      <c r="Q86" s="2109"/>
      <c r="R86" s="2109"/>
      <c r="S86" s="2109"/>
      <c r="T86" s="2109"/>
      <c r="U86" s="2109"/>
      <c r="V86" s="2109"/>
      <c r="W86" s="2109"/>
      <c r="X86" s="2109"/>
      <c r="Y86" s="2109"/>
      <c r="Z86" s="2109"/>
      <c r="AA86" s="2109"/>
      <c r="AB86" s="2109"/>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7" t="str">
        <f>IF(項目一覧!$C$216=0,"",項目一覧!$C$216)</f>
        <v/>
      </c>
      <c r="H88" s="1727"/>
      <c r="I88" s="1727"/>
      <c r="J88" s="1727"/>
      <c r="K88" s="1727"/>
      <c r="L88" s="1727"/>
      <c r="M88" s="1727"/>
      <c r="N88" s="1727"/>
      <c r="O88" s="1727"/>
      <c r="P88" s="1727"/>
      <c r="Q88" s="1727"/>
      <c r="R88" s="1727"/>
      <c r="S88" s="1727"/>
      <c r="T88" s="1727"/>
      <c r="U88" s="1727"/>
      <c r="V88" s="1727"/>
      <c r="W88" s="1727"/>
      <c r="X88" s="1727"/>
      <c r="Y88" s="1727"/>
      <c r="Z88" s="1727"/>
      <c r="AA88" s="1727"/>
      <c r="AB88" s="1727"/>
      <c r="AC88" s="1204"/>
      <c r="AE88" s="1204"/>
      <c r="AF88" s="1204"/>
      <c r="AG88" s="1204"/>
      <c r="AH88" s="1204"/>
    </row>
    <row r="89" spans="1:34" ht="8.25" customHeight="1">
      <c r="A89" s="936"/>
      <c r="B89" s="906"/>
      <c r="C89" s="906"/>
      <c r="D89" s="906"/>
      <c r="E89" s="906"/>
      <c r="F89" s="906"/>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08" t="str">
        <f>IF(項目一覧!$C$227=0,"",項目一覧!$C$227)</f>
        <v/>
      </c>
      <c r="H95" s="2109"/>
      <c r="I95" s="2109"/>
      <c r="J95" s="2109"/>
      <c r="K95" s="2109"/>
      <c r="L95" s="2109"/>
      <c r="M95" s="2109"/>
      <c r="N95" s="2109"/>
      <c r="O95" s="2109"/>
      <c r="P95" s="2109"/>
      <c r="Q95" s="2109"/>
      <c r="R95" s="2109"/>
      <c r="S95" s="2109"/>
      <c r="T95" s="2109"/>
      <c r="U95" s="2109"/>
      <c r="V95" s="2109"/>
      <c r="W95" s="2109"/>
      <c r="X95" s="2109"/>
      <c r="Y95" s="2109"/>
      <c r="Z95" s="2109"/>
      <c r="AA95" s="2109"/>
      <c r="AB95" s="2109"/>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727" t="str">
        <f>IF(項目一覧!$C$230=0,"",項目一覧!$C$230)</f>
        <v/>
      </c>
      <c r="H97" s="1727"/>
      <c r="I97" s="1727"/>
      <c r="J97" s="1727"/>
      <c r="K97" s="1727"/>
      <c r="L97" s="1727"/>
      <c r="M97" s="1727"/>
      <c r="N97" s="1727"/>
      <c r="O97" s="1727"/>
      <c r="P97" s="1727"/>
      <c r="Q97" s="1727"/>
      <c r="R97" s="1727"/>
      <c r="S97" s="1727"/>
      <c r="T97" s="1727"/>
      <c r="U97" s="1727"/>
      <c r="V97" s="1727"/>
      <c r="W97" s="1727"/>
      <c r="X97" s="1727"/>
      <c r="Y97" s="1727"/>
      <c r="Z97" s="1727"/>
      <c r="AA97" s="1727"/>
      <c r="AB97" s="1727"/>
    </row>
    <row r="98" spans="1:30" ht="7.5" customHeight="1">
      <c r="A98" s="951"/>
      <c r="B98" s="935"/>
      <c r="C98" s="935"/>
      <c r="D98" s="935"/>
      <c r="E98" s="935"/>
      <c r="F98" s="935"/>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row>
    <row r="99" spans="1:30" ht="15.75" customHeight="1">
      <c r="A99" s="959" t="s">
        <v>109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c r="AB99" s="916"/>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735</v>
      </c>
      <c r="C120" s="1081"/>
      <c r="D120" s="1081"/>
      <c r="E120" s="1081"/>
      <c r="F120" s="1081"/>
      <c r="G120" s="1081"/>
      <c r="H120" s="1081"/>
      <c r="Q120" s="1084"/>
      <c r="R120" s="1084" t="s">
        <v>733</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26"/>
      <c r="Q121" s="2126"/>
      <c r="R121" s="2126"/>
      <c r="S121" s="2126"/>
      <c r="T121" s="2126"/>
      <c r="U121" s="2126"/>
      <c r="V121" s="2126"/>
      <c r="W121" s="2126"/>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25"/>
      <c r="Q122" s="2125"/>
      <c r="R122" s="2125"/>
      <c r="S122" s="2125"/>
      <c r="T122" s="2125"/>
      <c r="U122" s="2125"/>
      <c r="V122" s="2125"/>
      <c r="W122" s="2125"/>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ht="16"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c r="AD126" s="904"/>
    </row>
    <row r="127" spans="1:30" s="1068" customFormat="1" ht="16"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ht="16"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ht="16"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ht="16"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ht="16"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ht="16"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ht="16"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ht="16"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ht="16"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s="1068" customFormat="1" ht="16"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c r="AD136" s="904"/>
    </row>
    <row r="137" spans="1:30" s="1068" customFormat="1" ht="16"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c r="AD137" s="904"/>
    </row>
    <row r="138" spans="1:30" s="1068" customFormat="1" ht="16"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c r="AD138" s="904"/>
    </row>
    <row r="139" spans="1:30" s="1068" customFormat="1" ht="16"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c r="AD139" s="904"/>
    </row>
    <row r="140" spans="1:30" s="1068" customFormat="1" ht="16"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c r="AD140" s="904"/>
    </row>
    <row r="141" spans="1:30" s="1068" customFormat="1" ht="16"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c r="AD141" s="904"/>
    </row>
    <row r="142" spans="1:30" s="1068" customFormat="1" ht="16"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c r="AD142" s="904"/>
    </row>
    <row r="143" spans="1:30" s="1068" customFormat="1" ht="16"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c r="AD143" s="904"/>
    </row>
    <row r="144" spans="1:30" s="1068" customFormat="1" ht="16"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c r="AD144" s="904"/>
    </row>
    <row r="145" spans="1:30" s="1068" customFormat="1" ht="16"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c r="AD145" s="904"/>
    </row>
    <row r="146" spans="1:30" s="1068" customFormat="1" ht="16"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c r="AD146" s="904"/>
    </row>
    <row r="147" spans="1:30" s="1068" customFormat="1" ht="16"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c r="AD147" s="904"/>
    </row>
    <row r="148" spans="1:30" s="1068" customFormat="1" ht="16"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D148" s="904"/>
    </row>
    <row r="149" spans="1:30" s="1068" customFormat="1" ht="16"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D149" s="904"/>
    </row>
    <row r="150" spans="1:30" s="1068" customFormat="1" ht="16"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D150" s="904"/>
    </row>
    <row r="151" spans="1:30" s="1068" customFormat="1" ht="16"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D151" s="904"/>
    </row>
    <row r="152" spans="1:30" s="1068" customFormat="1" ht="16"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c r="AD152" s="904"/>
    </row>
    <row r="153" spans="1:30" s="1068" customFormat="1" ht="16" customHeight="1">
      <c r="B153" s="1084"/>
      <c r="AD153" s="904"/>
    </row>
    <row r="154" spans="1:30" s="1068" customFormat="1" ht="16" customHeight="1">
      <c r="B154" s="1084"/>
      <c r="AD154" s="904"/>
    </row>
    <row r="155" spans="1:30" s="1068" customFormat="1" ht="16" customHeight="1">
      <c r="B155" s="1084"/>
      <c r="AD155" s="904"/>
    </row>
    <row r="156" spans="1:30" s="1068" customFormat="1" ht="16" customHeight="1">
      <c r="B156" s="1084"/>
      <c r="AD156" s="904"/>
    </row>
    <row r="157" spans="1:30" s="1068" customFormat="1" ht="16" customHeight="1">
      <c r="B157" s="1084"/>
      <c r="AD157" s="904"/>
    </row>
    <row r="158" spans="1:30" s="1068" customFormat="1" ht="16" customHeight="1">
      <c r="B158" s="1084"/>
      <c r="AD158" s="904"/>
    </row>
    <row r="159" spans="1:30" s="1068" customFormat="1">
      <c r="AD159" s="904"/>
    </row>
    <row r="160" spans="1:30" s="1068" customFormat="1">
      <c r="A160" s="1084"/>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1084"/>
      <c r="Z160" s="1084"/>
      <c r="AA160" s="1084"/>
      <c r="AD160" s="904"/>
    </row>
    <row r="161" spans="1:30" s="1068" customForma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c r="AD161" s="904"/>
    </row>
    <row r="162" spans="1:30" s="1068" customForma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c r="AD162" s="904"/>
    </row>
    <row r="163" spans="1:30" s="1068" customForma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c r="AD163" s="904"/>
    </row>
    <row r="164" spans="1:30" s="1068" customForma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c r="AD164" s="904"/>
    </row>
    <row r="165" spans="1:30" s="1068" customForma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c r="AD165" s="904"/>
    </row>
    <row r="166" spans="1:30" s="1068" customForma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c r="AD166" s="904"/>
    </row>
    <row r="167" spans="1:30" s="1068" customForma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c r="AD167" s="904"/>
    </row>
    <row r="168" spans="1:30" s="1068" customForma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c r="AD168" s="904"/>
    </row>
    <row r="169" spans="1:30" s="1068" customForma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D169" s="904"/>
    </row>
    <row r="170" spans="1:30" ht="13.5" customHeight="1">
      <c r="A170" s="936"/>
      <c r="B170" s="906"/>
      <c r="C170" s="906"/>
      <c r="D170" s="906"/>
      <c r="E170" s="906"/>
      <c r="F170" s="906"/>
      <c r="G170" s="906"/>
      <c r="H170" s="1216"/>
      <c r="I170" s="1216"/>
      <c r="J170" s="1216"/>
      <c r="K170" s="1216"/>
      <c r="L170" s="1216"/>
      <c r="M170" s="1216"/>
      <c r="N170" s="1216"/>
      <c r="O170" s="1216"/>
      <c r="P170" s="1216"/>
      <c r="Q170" s="1216"/>
      <c r="R170" s="1216"/>
      <c r="S170" s="1216"/>
      <c r="T170" s="1216"/>
      <c r="U170" s="1216"/>
      <c r="V170" s="1216"/>
      <c r="W170" s="1216"/>
      <c r="X170" s="1216"/>
      <c r="Y170" s="1216"/>
      <c r="Z170" s="1216"/>
      <c r="AA170" s="1216"/>
    </row>
    <row r="171" spans="1:30">
      <c r="A171" s="936"/>
      <c r="B171" s="906"/>
      <c r="C171" s="906"/>
      <c r="D171" s="906"/>
      <c r="E171" s="906"/>
      <c r="F171" s="906"/>
      <c r="G171" s="906"/>
      <c r="H171" s="1216"/>
      <c r="I171" s="1216"/>
      <c r="J171" s="1216"/>
      <c r="K171" s="1216"/>
      <c r="L171" s="1216"/>
      <c r="M171" s="1216"/>
      <c r="N171" s="1216"/>
      <c r="O171" s="1216"/>
      <c r="P171" s="1216"/>
      <c r="Q171" s="1216"/>
      <c r="R171" s="1216"/>
      <c r="S171" s="1216"/>
      <c r="T171" s="1216"/>
      <c r="U171" s="1216"/>
      <c r="V171" s="1216"/>
      <c r="W171" s="1216"/>
      <c r="X171" s="1216"/>
      <c r="Y171" s="1216"/>
      <c r="Z171" s="1216"/>
      <c r="AA171" s="1216"/>
    </row>
    <row r="172" spans="1:30">
      <c r="A172" s="936"/>
      <c r="B172" s="1084"/>
      <c r="C172" s="906"/>
      <c r="D172" s="906"/>
      <c r="E172" s="906"/>
      <c r="F172" s="906"/>
      <c r="G172" s="906"/>
      <c r="H172" s="1216"/>
      <c r="I172" s="1216"/>
      <c r="J172" s="1216"/>
      <c r="K172" s="1216"/>
      <c r="L172" s="1216"/>
      <c r="M172" s="1216"/>
      <c r="N172" s="1216"/>
      <c r="O172" s="1216"/>
      <c r="P172" s="1216"/>
      <c r="Q172" s="1216"/>
      <c r="R172" s="1216"/>
      <c r="S172" s="1216"/>
      <c r="T172" s="1216"/>
      <c r="U172" s="1216"/>
      <c r="V172" s="1216"/>
      <c r="W172" s="1216"/>
      <c r="X172" s="1216"/>
      <c r="Y172" s="1216"/>
      <c r="Z172" s="1216"/>
      <c r="AA172" s="1216"/>
    </row>
    <row r="173" spans="1:30">
      <c r="A173" s="936"/>
      <c r="B173" s="1084"/>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30">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30" ht="13.5" customHeight="1">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30" ht="15" customHeight="1">
      <c r="A176" s="936"/>
      <c r="C176" s="906"/>
      <c r="D176" s="906"/>
      <c r="E176" s="975"/>
      <c r="F176" s="906"/>
      <c r="G176" s="906"/>
      <c r="H176" s="906"/>
      <c r="I176" s="975"/>
      <c r="J176" s="906"/>
      <c r="K176" s="906"/>
      <c r="L176" s="936"/>
      <c r="M176" s="906"/>
      <c r="N176" s="906"/>
      <c r="O176" s="906"/>
      <c r="P176" s="906"/>
      <c r="Q176" s="906"/>
      <c r="R176" s="975"/>
      <c r="S176" s="1669"/>
      <c r="T176" s="1669"/>
      <c r="U176" s="1669"/>
      <c r="V176" s="1669"/>
      <c r="W176" s="1669"/>
      <c r="X176" s="1669"/>
      <c r="Y176" s="1669"/>
      <c r="Z176" s="1669"/>
      <c r="AA176" s="975"/>
    </row>
    <row r="177" spans="1:27" ht="15" customHeight="1">
      <c r="A177" s="903"/>
      <c r="B177" s="903"/>
      <c r="C177" s="903"/>
      <c r="D177" s="903"/>
      <c r="E177" s="975"/>
      <c r="F177" s="1669"/>
      <c r="G177" s="1669"/>
      <c r="H177" s="1669"/>
      <c r="I177" s="975"/>
      <c r="J177" s="903"/>
      <c r="K177" s="906"/>
      <c r="L177" s="906"/>
      <c r="M177" s="906"/>
      <c r="N177" s="906"/>
      <c r="O177" s="906"/>
      <c r="P177" s="906"/>
      <c r="Q177" s="906"/>
      <c r="R177" s="975"/>
      <c r="S177" s="1669"/>
      <c r="T177" s="1669"/>
      <c r="U177" s="1669"/>
      <c r="V177" s="1669"/>
      <c r="W177" s="1669"/>
      <c r="X177" s="1669"/>
      <c r="Y177" s="1669"/>
      <c r="Z177" s="1669"/>
      <c r="AA177" s="934"/>
    </row>
    <row r="178" spans="1:27" ht="15" customHeight="1">
      <c r="A178" s="903"/>
      <c r="B178" s="903"/>
      <c r="C178" s="903"/>
      <c r="D178" s="903"/>
      <c r="E178" s="975"/>
      <c r="F178" s="1669"/>
      <c r="G178" s="1669"/>
      <c r="H178" s="1669"/>
      <c r="I178" s="975"/>
      <c r="J178" s="903"/>
      <c r="K178" s="906"/>
      <c r="L178" s="906"/>
      <c r="M178" s="906"/>
      <c r="N178" s="906"/>
      <c r="O178" s="906"/>
      <c r="P178" s="906"/>
      <c r="Q178" s="906"/>
      <c r="R178" s="975"/>
      <c r="S178" s="1669"/>
      <c r="T178" s="1669"/>
      <c r="U178" s="1669"/>
      <c r="V178" s="1669"/>
      <c r="W178" s="1669"/>
      <c r="X178" s="1669"/>
      <c r="Y178" s="1669"/>
      <c r="Z178" s="1669"/>
      <c r="AA178" s="934"/>
    </row>
    <row r="179" spans="1:27" ht="13.5" customHeight="1">
      <c r="A179" s="936"/>
      <c r="B179" s="906"/>
      <c r="C179" s="906"/>
      <c r="D179" s="906"/>
      <c r="E179" s="906"/>
      <c r="F179" s="906"/>
      <c r="G179" s="906"/>
      <c r="H179" s="906"/>
      <c r="I179" s="1783"/>
      <c r="J179" s="1783"/>
      <c r="K179" s="1783"/>
      <c r="L179" s="1783"/>
      <c r="M179" s="1783"/>
      <c r="N179" s="1783"/>
      <c r="O179" s="1783"/>
      <c r="P179" s="1783"/>
      <c r="Q179" s="1783"/>
      <c r="R179" s="1783"/>
      <c r="S179" s="1783"/>
      <c r="T179" s="1783"/>
      <c r="U179" s="1783"/>
      <c r="V179" s="1783"/>
      <c r="W179" s="1783"/>
      <c r="X179" s="1783"/>
      <c r="Y179" s="1783"/>
      <c r="Z179" s="1783"/>
      <c r="AA179" s="1783"/>
    </row>
    <row r="180" spans="1:27" ht="15.75" customHeight="1">
      <c r="A180" s="903"/>
      <c r="B180" s="903"/>
      <c r="C180" s="903"/>
      <c r="D180" s="903"/>
      <c r="E180" s="903"/>
      <c r="F180" s="903"/>
      <c r="G180" s="903"/>
      <c r="H180" s="903"/>
      <c r="I180" s="1783"/>
      <c r="J180" s="1783"/>
      <c r="K180" s="1783"/>
      <c r="L180" s="1783"/>
      <c r="M180" s="1783"/>
      <c r="N180" s="1783"/>
      <c r="O180" s="1783"/>
      <c r="P180" s="1783"/>
      <c r="Q180" s="1783"/>
      <c r="R180" s="1783"/>
      <c r="S180" s="1783"/>
      <c r="T180" s="1783"/>
      <c r="U180" s="1783"/>
      <c r="V180" s="1783"/>
      <c r="W180" s="1783"/>
      <c r="X180" s="1783"/>
      <c r="Y180" s="1783"/>
      <c r="Z180" s="1783"/>
      <c r="AA180" s="1783"/>
    </row>
    <row r="181" spans="1:27" ht="15.75" customHeight="1">
      <c r="A181" s="936"/>
      <c r="B181" s="906"/>
      <c r="C181" s="906"/>
      <c r="D181" s="906"/>
      <c r="E181" s="906"/>
      <c r="F181" s="906"/>
      <c r="G181" s="906"/>
      <c r="H181" s="906"/>
      <c r="I181" s="1783"/>
      <c r="J181" s="1728"/>
      <c r="K181" s="1728"/>
      <c r="L181" s="1728"/>
      <c r="M181" s="1728"/>
      <c r="N181" s="1728"/>
      <c r="O181" s="1728"/>
      <c r="P181" s="1728"/>
      <c r="Q181" s="1728"/>
      <c r="R181" s="1728"/>
      <c r="S181" s="1728"/>
      <c r="T181" s="1728"/>
      <c r="U181" s="1728"/>
      <c r="V181" s="1728"/>
      <c r="W181" s="1728"/>
      <c r="X181" s="1728"/>
      <c r="Y181" s="1728"/>
      <c r="Z181" s="1728"/>
      <c r="AA181" s="1728"/>
    </row>
    <row r="182" spans="1:27" ht="15.75" customHeight="1">
      <c r="A182" s="903"/>
      <c r="B182" s="903"/>
      <c r="C182" s="903"/>
      <c r="D182" s="903"/>
      <c r="E182" s="903"/>
      <c r="F182" s="903"/>
      <c r="G182" s="903"/>
      <c r="H182" s="903"/>
      <c r="I182" s="1728"/>
      <c r="J182" s="1728"/>
      <c r="K182" s="1728"/>
      <c r="L182" s="1728"/>
      <c r="M182" s="1728"/>
      <c r="N182" s="1728"/>
      <c r="O182" s="1728"/>
      <c r="P182" s="1728"/>
      <c r="Q182" s="1728"/>
      <c r="R182" s="1728"/>
      <c r="S182" s="1728"/>
      <c r="T182" s="1728"/>
      <c r="U182" s="1728"/>
      <c r="V182" s="1728"/>
      <c r="W182" s="1728"/>
      <c r="X182" s="1728"/>
      <c r="Y182" s="1728"/>
      <c r="Z182" s="1728"/>
      <c r="AA182" s="1728"/>
    </row>
    <row r="183" spans="1:27" ht="18" customHeight="1">
      <c r="A183" s="1698"/>
      <c r="B183" s="1698"/>
      <c r="C183" s="1698"/>
      <c r="D183" s="1698"/>
      <c r="E183" s="1698"/>
      <c r="F183" s="1698"/>
      <c r="G183" s="1698"/>
      <c r="H183" s="1698"/>
      <c r="I183" s="1698"/>
      <c r="J183" s="1698"/>
      <c r="K183" s="1698"/>
      <c r="L183" s="1698"/>
      <c r="M183" s="1698"/>
      <c r="N183" s="1698"/>
      <c r="O183" s="1698"/>
      <c r="P183" s="1698"/>
      <c r="Q183" s="1698"/>
      <c r="R183" s="1698"/>
      <c r="S183" s="1698"/>
      <c r="T183" s="1698"/>
      <c r="U183" s="1698"/>
      <c r="V183" s="1698"/>
      <c r="W183" s="1698"/>
      <c r="X183" s="1698"/>
      <c r="Y183" s="1698"/>
      <c r="Z183" s="1698"/>
      <c r="AA183" s="1698"/>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69"/>
      <c r="G185" s="1669"/>
      <c r="H185" s="1669"/>
      <c r="I185" s="1669"/>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69"/>
      <c r="H186" s="1669"/>
      <c r="I186" s="906"/>
      <c r="J186" s="1744"/>
      <c r="K186" s="1744"/>
      <c r="L186" s="1744"/>
      <c r="M186" s="1744"/>
      <c r="N186" s="1744"/>
      <c r="O186" s="1744"/>
      <c r="P186" s="1744"/>
      <c r="Q186" s="1744"/>
      <c r="R186" s="1744"/>
      <c r="S186" s="1744"/>
      <c r="T186" s="1744"/>
      <c r="U186" s="1744"/>
      <c r="V186" s="1744"/>
      <c r="W186" s="1744"/>
      <c r="X186" s="1744"/>
      <c r="Y186" s="1744"/>
      <c r="Z186" s="1744"/>
      <c r="AA186" s="1744"/>
    </row>
    <row r="187" spans="1:27" ht="15.75" customHeight="1">
      <c r="A187" s="906"/>
      <c r="B187" s="906"/>
      <c r="C187" s="906"/>
      <c r="D187" s="906"/>
      <c r="E187" s="906"/>
      <c r="F187" s="906"/>
      <c r="G187" s="1669"/>
      <c r="H187" s="1669"/>
      <c r="I187" s="906"/>
      <c r="J187" s="1744"/>
      <c r="K187" s="1744"/>
      <c r="L187" s="1744"/>
      <c r="M187" s="1744"/>
      <c r="N187" s="1744"/>
      <c r="O187" s="1744"/>
      <c r="P187" s="1744"/>
      <c r="Q187" s="1744"/>
      <c r="R187" s="1744"/>
      <c r="S187" s="1744"/>
      <c r="T187" s="1744"/>
      <c r="U187" s="1744"/>
      <c r="V187" s="1744"/>
      <c r="W187" s="1744"/>
      <c r="X187" s="1744"/>
      <c r="Y187" s="1744"/>
      <c r="Z187" s="1744"/>
      <c r="AA187" s="1744"/>
    </row>
    <row r="188" spans="1:27" ht="15.75" customHeight="1">
      <c r="A188" s="906"/>
      <c r="B188" s="906"/>
      <c r="C188" s="906"/>
      <c r="D188" s="906"/>
      <c r="E188" s="906"/>
      <c r="F188" s="906"/>
      <c r="G188" s="1669"/>
      <c r="H188" s="1669"/>
      <c r="I188" s="906"/>
      <c r="J188" s="1744"/>
      <c r="K188" s="1744"/>
      <c r="L188" s="1744"/>
      <c r="M188" s="1744"/>
      <c r="N188" s="1744"/>
      <c r="O188" s="1744"/>
      <c r="P188" s="1744"/>
      <c r="Q188" s="1744"/>
      <c r="R188" s="1744"/>
      <c r="S188" s="1744"/>
      <c r="T188" s="1744"/>
      <c r="U188" s="1744"/>
      <c r="V188" s="1744"/>
      <c r="W188" s="1744"/>
      <c r="X188" s="1744"/>
      <c r="Y188" s="1744"/>
      <c r="Z188" s="1744"/>
      <c r="AA188" s="1744"/>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9"/>
      <c r="L195" s="1669"/>
      <c r="M195" s="1669"/>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9"/>
      <c r="L196" s="1669"/>
      <c r="M196" s="1669"/>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9"/>
      <c r="L197" s="1669"/>
      <c r="M197" s="1669"/>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69"/>
      <c r="L198" s="1669"/>
      <c r="M198" s="1669"/>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3"/>
      <c r="L200" s="2113"/>
      <c r="M200" s="2113"/>
      <c r="N200" s="2113"/>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3"/>
      <c r="L201" s="2113"/>
      <c r="M201" s="2113"/>
      <c r="N201" s="2113"/>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69"/>
      <c r="K212" s="1669"/>
      <c r="L212" s="1669"/>
      <c r="M212" s="1669"/>
      <c r="N212" s="975"/>
      <c r="O212" s="975"/>
      <c r="P212" s="1669"/>
      <c r="Q212" s="1669"/>
      <c r="R212" s="1669"/>
      <c r="S212" s="1669"/>
      <c r="T212" s="975"/>
      <c r="U212" s="975"/>
      <c r="V212" s="1669"/>
      <c r="W212" s="1669"/>
      <c r="X212" s="1669"/>
      <c r="Y212" s="1669"/>
      <c r="Z212" s="945"/>
      <c r="AA212" s="906"/>
    </row>
    <row r="213" spans="1:27" ht="15.75" customHeight="1">
      <c r="A213" s="906"/>
      <c r="B213" s="906"/>
      <c r="C213" s="906"/>
      <c r="D213" s="975"/>
      <c r="E213" s="1669"/>
      <c r="F213" s="1669"/>
      <c r="G213" s="975"/>
      <c r="H213" s="906"/>
      <c r="I213" s="975"/>
      <c r="J213" s="2111"/>
      <c r="K213" s="2111"/>
      <c r="L213" s="2111"/>
      <c r="M213" s="2111"/>
      <c r="N213" s="975"/>
      <c r="O213" s="975"/>
      <c r="P213" s="2111"/>
      <c r="Q213" s="2111"/>
      <c r="R213" s="2111"/>
      <c r="S213" s="2111"/>
      <c r="T213" s="975"/>
      <c r="U213" s="975"/>
      <c r="V213" s="1694"/>
      <c r="W213" s="1694"/>
      <c r="X213" s="1694"/>
      <c r="Y213" s="1694"/>
      <c r="Z213" s="906"/>
      <c r="AA213" s="906"/>
    </row>
    <row r="214" spans="1:27" ht="15.75" customHeight="1">
      <c r="A214" s="906"/>
      <c r="B214" s="906"/>
      <c r="C214" s="906"/>
      <c r="D214" s="975"/>
      <c r="E214" s="1669"/>
      <c r="F214" s="1669"/>
      <c r="G214" s="975"/>
      <c r="H214" s="906"/>
      <c r="I214" s="975"/>
      <c r="J214" s="2111"/>
      <c r="K214" s="2111"/>
      <c r="L214" s="2111"/>
      <c r="M214" s="2111"/>
      <c r="N214" s="975"/>
      <c r="O214" s="975"/>
      <c r="P214" s="2111"/>
      <c r="Q214" s="2111"/>
      <c r="R214" s="2111"/>
      <c r="S214" s="2111"/>
      <c r="T214" s="975"/>
      <c r="U214" s="975"/>
      <c r="V214" s="1694"/>
      <c r="W214" s="1694"/>
      <c r="X214" s="1694"/>
      <c r="Y214" s="1694"/>
      <c r="Z214" s="906"/>
      <c r="AA214" s="906"/>
    </row>
    <row r="215" spans="1:27" ht="15.75" customHeight="1">
      <c r="A215" s="906"/>
      <c r="B215" s="906"/>
      <c r="C215" s="906"/>
      <c r="D215" s="975"/>
      <c r="E215" s="1669"/>
      <c r="F215" s="1669"/>
      <c r="G215" s="975"/>
      <c r="H215" s="906"/>
      <c r="I215" s="975"/>
      <c r="J215" s="2111"/>
      <c r="K215" s="2111"/>
      <c r="L215" s="2111"/>
      <c r="M215" s="2111"/>
      <c r="N215" s="975"/>
      <c r="O215" s="975"/>
      <c r="P215" s="2111"/>
      <c r="Q215" s="2111"/>
      <c r="R215" s="2111"/>
      <c r="S215" s="2111"/>
      <c r="T215" s="975"/>
      <c r="U215" s="975"/>
      <c r="V215" s="1694"/>
      <c r="W215" s="1694"/>
      <c r="X215" s="1694"/>
      <c r="Y215" s="1694"/>
      <c r="Z215" s="906"/>
      <c r="AA215" s="906"/>
    </row>
    <row r="216" spans="1:27" ht="15.75" customHeight="1">
      <c r="A216" s="906"/>
      <c r="B216" s="906"/>
      <c r="C216" s="906"/>
      <c r="D216" s="975"/>
      <c r="E216" s="1669"/>
      <c r="F216" s="1669"/>
      <c r="G216" s="975"/>
      <c r="H216" s="906"/>
      <c r="I216" s="975"/>
      <c r="J216" s="2111"/>
      <c r="K216" s="2111"/>
      <c r="L216" s="2111"/>
      <c r="M216" s="2111"/>
      <c r="N216" s="975"/>
      <c r="O216" s="975"/>
      <c r="P216" s="2111"/>
      <c r="Q216" s="2111"/>
      <c r="R216" s="2111"/>
      <c r="S216" s="2111"/>
      <c r="T216" s="975"/>
      <c r="U216" s="975"/>
      <c r="V216" s="1694"/>
      <c r="W216" s="1694"/>
      <c r="X216" s="1694"/>
      <c r="Y216" s="1694"/>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1"/>
      <c r="K221" s="2111"/>
      <c r="L221" s="2111"/>
      <c r="M221" s="2111"/>
      <c r="N221" s="975"/>
      <c r="O221" s="975"/>
      <c r="P221" s="2111"/>
      <c r="Q221" s="2111"/>
      <c r="R221" s="2111"/>
      <c r="S221" s="2111"/>
      <c r="T221" s="975"/>
      <c r="U221" s="975"/>
      <c r="V221" s="2111"/>
      <c r="W221" s="2111"/>
      <c r="X221" s="2111"/>
      <c r="Y221" s="2111"/>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4"/>
      <c r="K225" s="1764"/>
      <c r="L225" s="1764"/>
      <c r="M225" s="1764"/>
      <c r="N225" s="1764"/>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69"/>
      <c r="M226" s="1669"/>
      <c r="N226" s="1669"/>
      <c r="O226" s="1669"/>
      <c r="P226" s="1669"/>
      <c r="Q226" s="1669"/>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727"/>
      <c r="J227" s="1727"/>
      <c r="K227" s="1727"/>
      <c r="L227" s="1727"/>
      <c r="M227" s="1727"/>
      <c r="N227" s="1727"/>
      <c r="O227" s="1727"/>
      <c r="P227" s="1727"/>
      <c r="Q227" s="1727"/>
      <c r="R227" s="1727"/>
      <c r="S227" s="1727"/>
      <c r="T227" s="1727"/>
      <c r="U227" s="1727"/>
      <c r="V227" s="1727"/>
      <c r="W227" s="1727"/>
      <c r="X227" s="1727"/>
      <c r="Y227" s="1727"/>
      <c r="Z227" s="1727"/>
      <c r="AA227" s="1727"/>
    </row>
    <row r="228" spans="1:28">
      <c r="I228" s="2112"/>
      <c r="J228" s="2112"/>
      <c r="K228" s="2112"/>
      <c r="L228" s="2112"/>
      <c r="M228" s="2112"/>
      <c r="N228" s="2112"/>
      <c r="O228" s="2112"/>
      <c r="P228" s="2112"/>
      <c r="Q228" s="2112"/>
      <c r="R228" s="2112"/>
      <c r="S228" s="2112"/>
      <c r="T228" s="2112"/>
      <c r="U228" s="2112"/>
      <c r="V228" s="2112"/>
      <c r="W228" s="2112"/>
      <c r="X228" s="2112"/>
      <c r="Y228" s="2112"/>
      <c r="Z228" s="2112"/>
      <c r="AA228" s="2112"/>
    </row>
    <row r="229" spans="1:28" ht="13.5" customHeight="1">
      <c r="A229" s="936"/>
      <c r="B229" s="906"/>
      <c r="C229" s="906"/>
      <c r="D229" s="906"/>
      <c r="E229" s="906"/>
      <c r="F229" s="1727"/>
      <c r="G229" s="1727"/>
      <c r="H229" s="1727"/>
      <c r="I229" s="1727"/>
      <c r="J229" s="1727"/>
      <c r="K229" s="1727"/>
      <c r="L229" s="1727"/>
      <c r="M229" s="1727"/>
      <c r="N229" s="1727"/>
      <c r="O229" s="1727"/>
      <c r="P229" s="1727"/>
      <c r="Q229" s="1727"/>
      <c r="R229" s="1727"/>
      <c r="S229" s="1727"/>
      <c r="T229" s="1727"/>
      <c r="U229" s="1727"/>
      <c r="V229" s="1727"/>
      <c r="W229" s="1727"/>
      <c r="X229" s="1727"/>
      <c r="Y229" s="1727"/>
      <c r="Z229" s="1727"/>
      <c r="AA229" s="1727"/>
    </row>
    <row r="230" spans="1:28">
      <c r="A230" s="906"/>
      <c r="B230" s="906"/>
      <c r="C230" s="906"/>
      <c r="D230" s="906"/>
      <c r="E230" s="906"/>
      <c r="F230" s="1724"/>
      <c r="G230" s="1724"/>
      <c r="H230" s="1724"/>
      <c r="I230" s="1724"/>
      <c r="J230" s="1724"/>
      <c r="K230" s="1724"/>
      <c r="L230" s="1724"/>
      <c r="M230" s="1724"/>
      <c r="N230" s="1724"/>
      <c r="O230" s="1724"/>
      <c r="P230" s="1724"/>
      <c r="Q230" s="1724"/>
      <c r="R230" s="1724"/>
      <c r="S230" s="1724"/>
      <c r="T230" s="1724"/>
      <c r="U230" s="1724"/>
      <c r="V230" s="1724"/>
      <c r="W230" s="1724"/>
      <c r="X230" s="1724"/>
      <c r="Y230" s="1724"/>
      <c r="Z230" s="1724"/>
      <c r="AA230" s="1724"/>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69"/>
      <c r="B234" s="1669"/>
      <c r="C234" s="1669"/>
      <c r="D234" s="1669"/>
      <c r="E234" s="1669"/>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4"/>
      <c r="K238" s="1764"/>
      <c r="L238" s="1764"/>
      <c r="M238" s="1764"/>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4"/>
      <c r="K239" s="1764"/>
      <c r="L239" s="1764"/>
      <c r="M239" s="1764"/>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4"/>
      <c r="K240" s="1764"/>
      <c r="L240" s="1764"/>
      <c r="M240" s="1764"/>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4"/>
      <c r="K241" s="1764"/>
      <c r="L241" s="1764"/>
      <c r="M241" s="1764"/>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69"/>
      <c r="E243" s="1669"/>
      <c r="F243" s="1669"/>
      <c r="G243" s="1669"/>
      <c r="H243" s="975"/>
      <c r="I243" s="1669"/>
      <c r="J243" s="1669"/>
      <c r="K243" s="1669"/>
      <c r="L243" s="1669"/>
      <c r="M243" s="1669"/>
      <c r="N243" s="1669"/>
      <c r="O243" s="1669"/>
      <c r="P243" s="1669"/>
      <c r="Q243" s="1669"/>
      <c r="R243" s="1669"/>
      <c r="S243" s="1669"/>
      <c r="T243" s="1669"/>
      <c r="U243" s="1669"/>
      <c r="V243" s="975"/>
      <c r="W243" s="975"/>
      <c r="X243" s="1669"/>
      <c r="Y243" s="1669"/>
      <c r="Z243" s="1669"/>
      <c r="AA243" s="906"/>
      <c r="AB243" s="903"/>
    </row>
    <row r="244" spans="1:28" ht="15.75" customHeight="1">
      <c r="A244" s="906"/>
      <c r="B244" s="906"/>
      <c r="C244" s="906"/>
      <c r="D244" s="975"/>
      <c r="E244" s="1698"/>
      <c r="F244" s="1698"/>
      <c r="G244" s="975"/>
      <c r="H244" s="975"/>
      <c r="I244" s="906"/>
      <c r="J244" s="906"/>
      <c r="K244" s="906"/>
      <c r="L244" s="903"/>
      <c r="M244" s="906"/>
      <c r="N244" s="906"/>
      <c r="O244" s="906"/>
      <c r="P244" s="906"/>
      <c r="Q244" s="906"/>
      <c r="R244" s="903"/>
      <c r="S244" s="903"/>
      <c r="T244" s="903"/>
      <c r="U244" s="903"/>
      <c r="V244" s="975"/>
      <c r="W244" s="975"/>
      <c r="X244" s="1760"/>
      <c r="Y244" s="1760"/>
      <c r="Z244" s="1760"/>
      <c r="AA244" s="906"/>
      <c r="AB244" s="903"/>
    </row>
    <row r="245" spans="1:28" ht="15.75" customHeight="1">
      <c r="A245" s="906"/>
      <c r="B245" s="906"/>
      <c r="C245" s="906"/>
      <c r="D245" s="975"/>
      <c r="E245" s="1698"/>
      <c r="F245" s="1698"/>
      <c r="G245" s="975"/>
      <c r="H245" s="975"/>
      <c r="I245" s="906"/>
      <c r="J245" s="906"/>
      <c r="K245" s="906"/>
      <c r="L245" s="903"/>
      <c r="M245" s="906"/>
      <c r="N245" s="906"/>
      <c r="O245" s="906"/>
      <c r="P245" s="906"/>
      <c r="Q245" s="906"/>
      <c r="R245" s="903"/>
      <c r="S245" s="903"/>
      <c r="T245" s="903"/>
      <c r="U245" s="903"/>
      <c r="V245" s="975"/>
      <c r="W245" s="975"/>
      <c r="X245" s="1760"/>
      <c r="Y245" s="1760"/>
      <c r="Z245" s="1760"/>
      <c r="AA245" s="906"/>
      <c r="AB245" s="903"/>
    </row>
    <row r="246" spans="1:28" ht="15.75" customHeight="1">
      <c r="A246" s="906"/>
      <c r="B246" s="906"/>
      <c r="C246" s="906"/>
      <c r="D246" s="975"/>
      <c r="E246" s="1698"/>
      <c r="F246" s="1698"/>
      <c r="G246" s="975"/>
      <c r="H246" s="975"/>
      <c r="I246" s="906"/>
      <c r="J246" s="906"/>
      <c r="K246" s="906"/>
      <c r="L246" s="903"/>
      <c r="M246" s="906"/>
      <c r="N246" s="906"/>
      <c r="O246" s="906"/>
      <c r="P246" s="906"/>
      <c r="Q246" s="906"/>
      <c r="R246" s="903"/>
      <c r="S246" s="903"/>
      <c r="T246" s="903"/>
      <c r="U246" s="903"/>
      <c r="V246" s="975"/>
      <c r="W246" s="975"/>
      <c r="X246" s="1760"/>
      <c r="Y246" s="1760"/>
      <c r="Z246" s="1760"/>
      <c r="AA246" s="906"/>
      <c r="AB246" s="903"/>
    </row>
    <row r="247" spans="1:28" ht="15.75" customHeight="1">
      <c r="A247" s="906"/>
      <c r="B247" s="906"/>
      <c r="C247" s="906"/>
      <c r="D247" s="975"/>
      <c r="E247" s="1698"/>
      <c r="F247" s="1698"/>
      <c r="G247" s="975"/>
      <c r="H247" s="975"/>
      <c r="I247" s="906"/>
      <c r="J247" s="906"/>
      <c r="K247" s="906"/>
      <c r="L247" s="903"/>
      <c r="M247" s="906"/>
      <c r="N247" s="906"/>
      <c r="O247" s="906"/>
      <c r="P247" s="906"/>
      <c r="Q247" s="906"/>
      <c r="R247" s="903"/>
      <c r="S247" s="903"/>
      <c r="T247" s="903"/>
      <c r="U247" s="903"/>
      <c r="V247" s="975"/>
      <c r="W247" s="975"/>
      <c r="X247" s="1760"/>
      <c r="Y247" s="1760"/>
      <c r="Z247" s="1760"/>
      <c r="AA247" s="906"/>
      <c r="AB247" s="903"/>
    </row>
    <row r="248" spans="1:28" ht="15.75" customHeight="1">
      <c r="A248" s="906"/>
      <c r="B248" s="906"/>
      <c r="C248" s="906"/>
      <c r="D248" s="975"/>
      <c r="E248" s="1698"/>
      <c r="F248" s="1698"/>
      <c r="G248" s="975"/>
      <c r="H248" s="975"/>
      <c r="I248" s="906"/>
      <c r="J248" s="906"/>
      <c r="K248" s="906"/>
      <c r="L248" s="903"/>
      <c r="M248" s="906"/>
      <c r="N248" s="906"/>
      <c r="O248" s="906"/>
      <c r="P248" s="906"/>
      <c r="Q248" s="906"/>
      <c r="R248" s="903"/>
      <c r="S248" s="903"/>
      <c r="T248" s="903"/>
      <c r="U248" s="903"/>
      <c r="V248" s="975"/>
      <c r="W248" s="975"/>
      <c r="X248" s="1760"/>
      <c r="Y248" s="1760"/>
      <c r="Z248" s="1760"/>
      <c r="AA248" s="906"/>
      <c r="AB248" s="903"/>
    </row>
    <row r="249" spans="1:28" ht="15.75" customHeight="1">
      <c r="A249" s="906"/>
      <c r="B249" s="906"/>
      <c r="C249" s="906"/>
      <c r="D249" s="975"/>
      <c r="E249" s="1698"/>
      <c r="F249" s="1698"/>
      <c r="G249" s="975"/>
      <c r="H249" s="975"/>
      <c r="I249" s="906"/>
      <c r="J249" s="906"/>
      <c r="K249" s="906"/>
      <c r="L249" s="903"/>
      <c r="M249" s="906"/>
      <c r="N249" s="906"/>
      <c r="O249" s="906"/>
      <c r="P249" s="906"/>
      <c r="Q249" s="906"/>
      <c r="R249" s="903"/>
      <c r="S249" s="903"/>
      <c r="T249" s="903"/>
      <c r="U249" s="903"/>
      <c r="V249" s="975"/>
      <c r="W249" s="975"/>
      <c r="X249" s="1760"/>
      <c r="Y249" s="1760"/>
      <c r="Z249" s="1760"/>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07"/>
      <c r="G251" s="2107"/>
      <c r="H251" s="2107"/>
      <c r="I251" s="2107"/>
      <c r="J251" s="2107"/>
      <c r="K251" s="2107"/>
      <c r="L251" s="2107"/>
      <c r="M251" s="2107"/>
      <c r="N251" s="2107"/>
      <c r="O251" s="2107"/>
      <c r="P251" s="2107"/>
      <c r="Q251" s="2107"/>
      <c r="R251" s="2107"/>
      <c r="S251" s="2107"/>
      <c r="T251" s="2107"/>
      <c r="U251" s="2107"/>
      <c r="V251" s="2107"/>
      <c r="W251" s="2107"/>
      <c r="X251" s="2107"/>
      <c r="Y251" s="2107"/>
      <c r="Z251" s="2107"/>
      <c r="AA251" s="2107"/>
      <c r="AB251" s="903"/>
    </row>
    <row r="252" spans="1:28" ht="15.75" customHeight="1">
      <c r="A252" s="906"/>
      <c r="B252" s="906"/>
      <c r="C252" s="906"/>
      <c r="D252" s="906"/>
      <c r="E252" s="906"/>
      <c r="F252" s="2107"/>
      <c r="G252" s="2107"/>
      <c r="H252" s="2107"/>
      <c r="I252" s="2107"/>
      <c r="J252" s="2107"/>
      <c r="K252" s="2107"/>
      <c r="L252" s="2107"/>
      <c r="M252" s="2107"/>
      <c r="N252" s="2107"/>
      <c r="O252" s="2107"/>
      <c r="P252" s="2107"/>
      <c r="Q252" s="2107"/>
      <c r="R252" s="2107"/>
      <c r="S252" s="2107"/>
      <c r="T252" s="2107"/>
      <c r="U252" s="2107"/>
      <c r="V252" s="2107"/>
      <c r="W252" s="2107"/>
      <c r="X252" s="2107"/>
      <c r="Y252" s="2107"/>
      <c r="Z252" s="2107"/>
      <c r="AA252" s="2107"/>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07"/>
      <c r="G254" s="2107"/>
      <c r="H254" s="2107"/>
      <c r="I254" s="2107"/>
      <c r="J254" s="2107"/>
      <c r="K254" s="2107"/>
      <c r="L254" s="2107"/>
      <c r="M254" s="2107"/>
      <c r="N254" s="2107"/>
      <c r="O254" s="2107"/>
      <c r="P254" s="2107"/>
      <c r="Q254" s="2107"/>
      <c r="R254" s="2107"/>
      <c r="S254" s="2107"/>
      <c r="T254" s="2107"/>
      <c r="U254" s="2107"/>
      <c r="V254" s="2107"/>
      <c r="W254" s="2107"/>
      <c r="X254" s="2107"/>
      <c r="Y254" s="2107"/>
      <c r="Z254" s="2107"/>
      <c r="AA254" s="2107"/>
      <c r="AB254" s="903"/>
    </row>
    <row r="255" spans="1:28" ht="15.75" customHeight="1">
      <c r="A255" s="906"/>
      <c r="B255" s="906"/>
      <c r="C255" s="906"/>
      <c r="D255" s="906"/>
      <c r="E255" s="906"/>
      <c r="F255" s="2107"/>
      <c r="G255" s="2107"/>
      <c r="H255" s="2107"/>
      <c r="I255" s="2107"/>
      <c r="J255" s="2107"/>
      <c r="K255" s="2107"/>
      <c r="L255" s="2107"/>
      <c r="M255" s="2107"/>
      <c r="N255" s="2107"/>
      <c r="O255" s="2107"/>
      <c r="P255" s="2107"/>
      <c r="Q255" s="2107"/>
      <c r="R255" s="2107"/>
      <c r="S255" s="2107"/>
      <c r="T255" s="2107"/>
      <c r="U255" s="2107"/>
      <c r="V255" s="2107"/>
      <c r="W255" s="2107"/>
      <c r="X255" s="2107"/>
      <c r="Y255" s="2107"/>
      <c r="Z255" s="2107"/>
      <c r="AA255" s="2107"/>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69"/>
      <c r="B260" s="1669"/>
      <c r="C260" s="1669"/>
      <c r="D260" s="1669"/>
      <c r="E260" s="1669"/>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4"/>
      <c r="K264" s="1764"/>
      <c r="L264" s="1764"/>
      <c r="M264" s="1764"/>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4"/>
      <c r="K265" s="1764"/>
      <c r="L265" s="1764"/>
      <c r="M265" s="1764"/>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4"/>
      <c r="K266" s="1764"/>
      <c r="L266" s="1764"/>
      <c r="M266" s="1764"/>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4"/>
      <c r="K267" s="1764"/>
      <c r="L267" s="1764"/>
      <c r="M267" s="1764"/>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69"/>
      <c r="E269" s="1669"/>
      <c r="F269" s="1669"/>
      <c r="G269" s="1669"/>
      <c r="H269" s="975"/>
      <c r="I269" s="1669"/>
      <c r="J269" s="1669"/>
      <c r="K269" s="1669"/>
      <c r="L269" s="1669"/>
      <c r="M269" s="1669"/>
      <c r="N269" s="1669"/>
      <c r="O269" s="1669"/>
      <c r="P269" s="1669"/>
      <c r="Q269" s="1669"/>
      <c r="R269" s="1669"/>
      <c r="S269" s="1669"/>
      <c r="T269" s="1669"/>
      <c r="U269" s="1669"/>
      <c r="V269" s="975"/>
      <c r="W269" s="975"/>
      <c r="X269" s="1669"/>
      <c r="Y269" s="1669"/>
      <c r="Z269" s="1669"/>
      <c r="AA269" s="906"/>
      <c r="AB269" s="903"/>
    </row>
    <row r="270" spans="1:28" ht="15.75" customHeight="1">
      <c r="A270" s="906"/>
      <c r="B270" s="906"/>
      <c r="C270" s="906"/>
      <c r="D270" s="975"/>
      <c r="E270" s="1698"/>
      <c r="F270" s="1698"/>
      <c r="G270" s="975"/>
      <c r="H270" s="975"/>
      <c r="I270" s="906"/>
      <c r="J270" s="906"/>
      <c r="K270" s="906"/>
      <c r="L270" s="903"/>
      <c r="M270" s="906"/>
      <c r="N270" s="906"/>
      <c r="O270" s="906"/>
      <c r="P270" s="906"/>
      <c r="Q270" s="906"/>
      <c r="R270" s="903"/>
      <c r="S270" s="903"/>
      <c r="T270" s="903"/>
      <c r="U270" s="903"/>
      <c r="V270" s="975"/>
      <c r="W270" s="975"/>
      <c r="X270" s="1760"/>
      <c r="Y270" s="1760"/>
      <c r="Z270" s="1760"/>
      <c r="AA270" s="906"/>
      <c r="AB270" s="903"/>
    </row>
    <row r="271" spans="1:28" ht="15.75" customHeight="1">
      <c r="A271" s="906"/>
      <c r="B271" s="906"/>
      <c r="C271" s="906"/>
      <c r="D271" s="975"/>
      <c r="E271" s="1698"/>
      <c r="F271" s="1698"/>
      <c r="G271" s="975"/>
      <c r="H271" s="975"/>
      <c r="I271" s="906"/>
      <c r="J271" s="906"/>
      <c r="K271" s="906"/>
      <c r="L271" s="903"/>
      <c r="M271" s="906"/>
      <c r="N271" s="906"/>
      <c r="O271" s="906"/>
      <c r="P271" s="906"/>
      <c r="Q271" s="906"/>
      <c r="R271" s="903"/>
      <c r="S271" s="903"/>
      <c r="T271" s="903"/>
      <c r="U271" s="903"/>
      <c r="V271" s="975"/>
      <c r="W271" s="975"/>
      <c r="X271" s="1760"/>
      <c r="Y271" s="1760"/>
      <c r="Z271" s="1760"/>
      <c r="AA271" s="906"/>
      <c r="AB271" s="903"/>
    </row>
    <row r="272" spans="1:28" ht="15.75" customHeight="1">
      <c r="A272" s="906"/>
      <c r="B272" s="906"/>
      <c r="C272" s="906"/>
      <c r="D272" s="975"/>
      <c r="E272" s="1698"/>
      <c r="F272" s="1698"/>
      <c r="G272" s="975"/>
      <c r="H272" s="975"/>
      <c r="I272" s="906"/>
      <c r="J272" s="906"/>
      <c r="K272" s="906"/>
      <c r="L272" s="903"/>
      <c r="M272" s="906"/>
      <c r="N272" s="906"/>
      <c r="O272" s="906"/>
      <c r="P272" s="906"/>
      <c r="Q272" s="906"/>
      <c r="R272" s="903"/>
      <c r="S272" s="903"/>
      <c r="T272" s="903"/>
      <c r="U272" s="903"/>
      <c r="V272" s="975"/>
      <c r="W272" s="975"/>
      <c r="X272" s="1760"/>
      <c r="Y272" s="1760"/>
      <c r="Z272" s="1760"/>
      <c r="AA272" s="906"/>
      <c r="AB272" s="903"/>
    </row>
    <row r="273" spans="1:28" ht="15.75" customHeight="1">
      <c r="A273" s="906"/>
      <c r="B273" s="906"/>
      <c r="C273" s="906"/>
      <c r="D273" s="975"/>
      <c r="E273" s="1698"/>
      <c r="F273" s="1698"/>
      <c r="G273" s="975"/>
      <c r="H273" s="975"/>
      <c r="I273" s="906"/>
      <c r="J273" s="906"/>
      <c r="K273" s="906"/>
      <c r="L273" s="903"/>
      <c r="M273" s="906"/>
      <c r="N273" s="906"/>
      <c r="O273" s="906"/>
      <c r="P273" s="906"/>
      <c r="Q273" s="906"/>
      <c r="R273" s="903"/>
      <c r="S273" s="903"/>
      <c r="T273" s="903"/>
      <c r="U273" s="903"/>
      <c r="V273" s="975"/>
      <c r="W273" s="975"/>
      <c r="X273" s="1760"/>
      <c r="Y273" s="1760"/>
      <c r="Z273" s="1760"/>
      <c r="AA273" s="906"/>
      <c r="AB273" s="903"/>
    </row>
    <row r="274" spans="1:28" ht="15.75" customHeight="1">
      <c r="A274" s="906"/>
      <c r="B274" s="906"/>
      <c r="C274" s="906"/>
      <c r="D274" s="975"/>
      <c r="E274" s="1698"/>
      <c r="F274" s="1698"/>
      <c r="G274" s="975"/>
      <c r="H274" s="975"/>
      <c r="I274" s="906"/>
      <c r="J274" s="906"/>
      <c r="K274" s="906"/>
      <c r="L274" s="903"/>
      <c r="M274" s="906"/>
      <c r="N274" s="906"/>
      <c r="O274" s="906"/>
      <c r="P274" s="906"/>
      <c r="Q274" s="906"/>
      <c r="R274" s="903"/>
      <c r="S274" s="903"/>
      <c r="T274" s="903"/>
      <c r="U274" s="903"/>
      <c r="V274" s="975"/>
      <c r="W274" s="975"/>
      <c r="X274" s="1760"/>
      <c r="Y274" s="1760"/>
      <c r="Z274" s="1760"/>
      <c r="AA274" s="906"/>
      <c r="AB274" s="903"/>
    </row>
    <row r="275" spans="1:28" ht="15.75" customHeight="1">
      <c r="A275" s="906"/>
      <c r="B275" s="906"/>
      <c r="C275" s="906"/>
      <c r="D275" s="975"/>
      <c r="E275" s="1698"/>
      <c r="F275" s="1698"/>
      <c r="G275" s="975"/>
      <c r="H275" s="975"/>
      <c r="I275" s="906"/>
      <c r="J275" s="906"/>
      <c r="K275" s="906"/>
      <c r="L275" s="903"/>
      <c r="M275" s="906"/>
      <c r="N275" s="906"/>
      <c r="O275" s="906"/>
      <c r="P275" s="906"/>
      <c r="Q275" s="906"/>
      <c r="R275" s="903"/>
      <c r="S275" s="903"/>
      <c r="T275" s="903"/>
      <c r="U275" s="903"/>
      <c r="V275" s="975"/>
      <c r="W275" s="975"/>
      <c r="X275" s="1760"/>
      <c r="Y275" s="1760"/>
      <c r="Z275" s="1760"/>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07"/>
      <c r="G277" s="2107"/>
      <c r="H277" s="2107"/>
      <c r="I277" s="2107"/>
      <c r="J277" s="2107"/>
      <c r="K277" s="2107"/>
      <c r="L277" s="2107"/>
      <c r="M277" s="2107"/>
      <c r="N277" s="2107"/>
      <c r="O277" s="2107"/>
      <c r="P277" s="2107"/>
      <c r="Q277" s="2107"/>
      <c r="R277" s="2107"/>
      <c r="S277" s="2107"/>
      <c r="T277" s="2107"/>
      <c r="U277" s="2107"/>
      <c r="V277" s="2107"/>
      <c r="W277" s="2107"/>
      <c r="X277" s="2107"/>
      <c r="Y277" s="2107"/>
      <c r="Z277" s="2107"/>
      <c r="AA277" s="2107"/>
      <c r="AB277" s="903"/>
    </row>
    <row r="278" spans="1:28" ht="15.75" customHeight="1">
      <c r="A278" s="906"/>
      <c r="B278" s="906"/>
      <c r="C278" s="906"/>
      <c r="D278" s="906"/>
      <c r="E278" s="906"/>
      <c r="F278" s="2107"/>
      <c r="G278" s="2107"/>
      <c r="H278" s="2107"/>
      <c r="I278" s="2107"/>
      <c r="J278" s="2107"/>
      <c r="K278" s="2107"/>
      <c r="L278" s="2107"/>
      <c r="M278" s="2107"/>
      <c r="N278" s="2107"/>
      <c r="O278" s="2107"/>
      <c r="P278" s="2107"/>
      <c r="Q278" s="2107"/>
      <c r="R278" s="2107"/>
      <c r="S278" s="2107"/>
      <c r="T278" s="2107"/>
      <c r="U278" s="2107"/>
      <c r="V278" s="2107"/>
      <c r="W278" s="2107"/>
      <c r="X278" s="2107"/>
      <c r="Y278" s="2107"/>
      <c r="Z278" s="2107"/>
      <c r="AA278" s="2107"/>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07"/>
      <c r="G280" s="2107"/>
      <c r="H280" s="2107"/>
      <c r="I280" s="2107"/>
      <c r="J280" s="2107"/>
      <c r="K280" s="2107"/>
      <c r="L280" s="2107"/>
      <c r="M280" s="2107"/>
      <c r="N280" s="2107"/>
      <c r="O280" s="2107"/>
      <c r="P280" s="2107"/>
      <c r="Q280" s="2107"/>
      <c r="R280" s="2107"/>
      <c r="S280" s="2107"/>
      <c r="T280" s="2107"/>
      <c r="U280" s="2107"/>
      <c r="V280" s="2107"/>
      <c r="W280" s="2107"/>
      <c r="X280" s="2107"/>
      <c r="Y280" s="2107"/>
      <c r="Z280" s="2107"/>
      <c r="AA280" s="2107"/>
      <c r="AB280" s="903"/>
    </row>
    <row r="281" spans="1:28" ht="15.75" customHeight="1">
      <c r="A281" s="906"/>
      <c r="B281" s="906"/>
      <c r="C281" s="906"/>
      <c r="D281" s="906"/>
      <c r="E281" s="906"/>
      <c r="F281" s="2107"/>
      <c r="G281" s="2107"/>
      <c r="H281" s="2107"/>
      <c r="I281" s="2107"/>
      <c r="J281" s="2107"/>
      <c r="K281" s="2107"/>
      <c r="L281" s="2107"/>
      <c r="M281" s="2107"/>
      <c r="N281" s="2107"/>
      <c r="O281" s="2107"/>
      <c r="P281" s="2107"/>
      <c r="Q281" s="2107"/>
      <c r="R281" s="2107"/>
      <c r="S281" s="2107"/>
      <c r="T281" s="2107"/>
      <c r="U281" s="2107"/>
      <c r="V281" s="2107"/>
      <c r="W281" s="2107"/>
      <c r="X281" s="2107"/>
      <c r="Y281" s="2107"/>
      <c r="Z281" s="2107"/>
      <c r="AA281" s="2107"/>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69"/>
      <c r="B288" s="1669"/>
      <c r="C288" s="1669"/>
      <c r="D288" s="1669"/>
      <c r="E288" s="1669"/>
      <c r="F288" s="1669"/>
      <c r="G288" s="1669"/>
      <c r="H288" s="1669"/>
      <c r="I288" s="1669"/>
      <c r="J288" s="1669"/>
      <c r="K288" s="1669"/>
      <c r="L288" s="1669"/>
      <c r="M288" s="1669"/>
      <c r="N288" s="1669"/>
      <c r="O288" s="1669"/>
      <c r="P288" s="1669"/>
      <c r="Q288" s="1669"/>
      <c r="R288" s="1669"/>
      <c r="S288" s="1669"/>
      <c r="T288" s="1669"/>
      <c r="U288" s="1669"/>
      <c r="V288" s="1669"/>
      <c r="W288" s="1669"/>
      <c r="X288" s="1669"/>
      <c r="Y288" s="1669"/>
      <c r="Z288" s="1669"/>
      <c r="AA288" s="1669"/>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4"/>
      <c r="K292" s="1764"/>
      <c r="L292" s="1764"/>
      <c r="M292" s="1764"/>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4"/>
      <c r="K293" s="1764"/>
      <c r="L293" s="1764"/>
      <c r="M293" s="1764"/>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4"/>
      <c r="K294" s="1764"/>
      <c r="L294" s="1764"/>
      <c r="M294" s="1764"/>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4"/>
      <c r="K295" s="1764"/>
      <c r="L295" s="1764"/>
      <c r="M295" s="1764"/>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69"/>
      <c r="E297" s="1669"/>
      <c r="F297" s="1669"/>
      <c r="G297" s="1669"/>
      <c r="H297" s="975"/>
      <c r="I297" s="1669"/>
      <c r="J297" s="1669"/>
      <c r="K297" s="1669"/>
      <c r="L297" s="1669"/>
      <c r="M297" s="1669"/>
      <c r="N297" s="1669"/>
      <c r="O297" s="1669"/>
      <c r="P297" s="1669"/>
      <c r="Q297" s="1669"/>
      <c r="R297" s="1669"/>
      <c r="S297" s="1669"/>
      <c r="T297" s="1669"/>
      <c r="U297" s="1669"/>
      <c r="V297" s="975"/>
      <c r="W297" s="975"/>
      <c r="X297" s="1669"/>
      <c r="Y297" s="1669"/>
      <c r="Z297" s="1669"/>
      <c r="AA297" s="906"/>
      <c r="AB297" s="903"/>
    </row>
    <row r="298" spans="1:28" ht="15.75" customHeight="1">
      <c r="A298" s="906"/>
      <c r="B298" s="906"/>
      <c r="C298" s="906"/>
      <c r="D298" s="975"/>
      <c r="E298" s="1698"/>
      <c r="F298" s="1698"/>
      <c r="G298" s="975"/>
      <c r="H298" s="975"/>
      <c r="I298" s="906"/>
      <c r="J298" s="906"/>
      <c r="K298" s="906"/>
      <c r="L298" s="903"/>
      <c r="M298" s="906"/>
      <c r="N298" s="906"/>
      <c r="O298" s="906"/>
      <c r="P298" s="906"/>
      <c r="Q298" s="906"/>
      <c r="R298" s="903"/>
      <c r="S298" s="903"/>
      <c r="T298" s="903"/>
      <c r="U298" s="903"/>
      <c r="V298" s="975"/>
      <c r="W298" s="975"/>
      <c r="X298" s="1760"/>
      <c r="Y298" s="1760"/>
      <c r="Z298" s="1760"/>
      <c r="AA298" s="906"/>
      <c r="AB298" s="903"/>
    </row>
    <row r="299" spans="1:28" ht="15.75" customHeight="1">
      <c r="A299" s="906"/>
      <c r="B299" s="906"/>
      <c r="C299" s="906"/>
      <c r="D299" s="975"/>
      <c r="E299" s="1698"/>
      <c r="F299" s="1698"/>
      <c r="G299" s="975"/>
      <c r="H299" s="975"/>
      <c r="I299" s="906"/>
      <c r="J299" s="906"/>
      <c r="K299" s="906"/>
      <c r="L299" s="903"/>
      <c r="M299" s="906"/>
      <c r="N299" s="906"/>
      <c r="O299" s="906"/>
      <c r="P299" s="906"/>
      <c r="Q299" s="906"/>
      <c r="R299" s="903"/>
      <c r="S299" s="903"/>
      <c r="T299" s="903"/>
      <c r="U299" s="903"/>
      <c r="V299" s="975"/>
      <c r="W299" s="975"/>
      <c r="X299" s="1760"/>
      <c r="Y299" s="1760"/>
      <c r="Z299" s="1760"/>
      <c r="AA299" s="906"/>
      <c r="AB299" s="903"/>
    </row>
    <row r="300" spans="1:28" ht="15.75" customHeight="1">
      <c r="A300" s="906"/>
      <c r="B300" s="906"/>
      <c r="C300" s="906"/>
      <c r="D300" s="975"/>
      <c r="E300" s="1698"/>
      <c r="F300" s="1698"/>
      <c r="G300" s="975"/>
      <c r="H300" s="975"/>
      <c r="I300" s="906"/>
      <c r="J300" s="906"/>
      <c r="K300" s="906"/>
      <c r="L300" s="903"/>
      <c r="M300" s="906"/>
      <c r="N300" s="906"/>
      <c r="O300" s="906"/>
      <c r="P300" s="906"/>
      <c r="Q300" s="906"/>
      <c r="R300" s="903"/>
      <c r="S300" s="903"/>
      <c r="T300" s="903"/>
      <c r="U300" s="903"/>
      <c r="V300" s="975"/>
      <c r="W300" s="975"/>
      <c r="X300" s="1760"/>
      <c r="Y300" s="1760"/>
      <c r="Z300" s="1760"/>
      <c r="AA300" s="906"/>
      <c r="AB300" s="903"/>
    </row>
    <row r="301" spans="1:28" ht="15.75" customHeight="1">
      <c r="A301" s="906"/>
      <c r="B301" s="906"/>
      <c r="C301" s="906"/>
      <c r="D301" s="975"/>
      <c r="E301" s="1698"/>
      <c r="F301" s="1698"/>
      <c r="G301" s="975"/>
      <c r="H301" s="975"/>
      <c r="I301" s="906"/>
      <c r="J301" s="906"/>
      <c r="K301" s="906"/>
      <c r="L301" s="903"/>
      <c r="M301" s="906"/>
      <c r="N301" s="906"/>
      <c r="O301" s="906"/>
      <c r="P301" s="906"/>
      <c r="Q301" s="906"/>
      <c r="R301" s="903"/>
      <c r="S301" s="903"/>
      <c r="T301" s="903"/>
      <c r="U301" s="903"/>
      <c r="V301" s="975"/>
      <c r="W301" s="975"/>
      <c r="X301" s="1760"/>
      <c r="Y301" s="1760"/>
      <c r="Z301" s="1760"/>
      <c r="AA301" s="906"/>
      <c r="AB301" s="903"/>
    </row>
    <row r="302" spans="1:28" ht="15.75" customHeight="1">
      <c r="A302" s="906"/>
      <c r="B302" s="906"/>
      <c r="C302" s="906"/>
      <c r="D302" s="975"/>
      <c r="E302" s="1698"/>
      <c r="F302" s="1698"/>
      <c r="G302" s="975"/>
      <c r="H302" s="975"/>
      <c r="I302" s="906"/>
      <c r="J302" s="906"/>
      <c r="K302" s="906"/>
      <c r="L302" s="903"/>
      <c r="M302" s="906"/>
      <c r="N302" s="906"/>
      <c r="O302" s="906"/>
      <c r="P302" s="906"/>
      <c r="Q302" s="906"/>
      <c r="R302" s="903"/>
      <c r="S302" s="903"/>
      <c r="T302" s="903"/>
      <c r="U302" s="903"/>
      <c r="V302" s="975"/>
      <c r="W302" s="975"/>
      <c r="X302" s="1760"/>
      <c r="Y302" s="1760"/>
      <c r="Z302" s="1760"/>
      <c r="AA302" s="906"/>
      <c r="AB302" s="903"/>
    </row>
    <row r="303" spans="1:28" ht="15.75" customHeight="1">
      <c r="A303" s="906"/>
      <c r="B303" s="906"/>
      <c r="C303" s="906"/>
      <c r="D303" s="975"/>
      <c r="E303" s="1698"/>
      <c r="F303" s="1698"/>
      <c r="G303" s="975"/>
      <c r="H303" s="975"/>
      <c r="I303" s="906"/>
      <c r="J303" s="906"/>
      <c r="K303" s="906"/>
      <c r="L303" s="903"/>
      <c r="M303" s="906"/>
      <c r="N303" s="906"/>
      <c r="O303" s="906"/>
      <c r="P303" s="906"/>
      <c r="Q303" s="906"/>
      <c r="R303" s="903"/>
      <c r="S303" s="903"/>
      <c r="T303" s="903"/>
      <c r="U303" s="903"/>
      <c r="V303" s="975"/>
      <c r="W303" s="975"/>
      <c r="X303" s="1760"/>
      <c r="Y303" s="1760"/>
      <c r="Z303" s="1760"/>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07"/>
      <c r="G305" s="2107"/>
      <c r="H305" s="2107"/>
      <c r="I305" s="2107"/>
      <c r="J305" s="2107"/>
      <c r="K305" s="2107"/>
      <c r="L305" s="2107"/>
      <c r="M305" s="2107"/>
      <c r="N305" s="2107"/>
      <c r="O305" s="2107"/>
      <c r="P305" s="2107"/>
      <c r="Q305" s="2107"/>
      <c r="R305" s="2107"/>
      <c r="S305" s="2107"/>
      <c r="T305" s="2107"/>
      <c r="U305" s="2107"/>
      <c r="V305" s="2107"/>
      <c r="W305" s="2107"/>
      <c r="X305" s="2107"/>
      <c r="Y305" s="2107"/>
      <c r="Z305" s="2107"/>
      <c r="AA305" s="2107"/>
      <c r="AB305" s="903"/>
    </row>
    <row r="306" spans="1:28" ht="15.75" customHeight="1">
      <c r="A306" s="906"/>
      <c r="B306" s="906"/>
      <c r="C306" s="906"/>
      <c r="D306" s="906"/>
      <c r="E306" s="906"/>
      <c r="F306" s="2107"/>
      <c r="G306" s="2107"/>
      <c r="H306" s="2107"/>
      <c r="I306" s="2107"/>
      <c r="J306" s="2107"/>
      <c r="K306" s="2107"/>
      <c r="L306" s="2107"/>
      <c r="M306" s="2107"/>
      <c r="N306" s="2107"/>
      <c r="O306" s="2107"/>
      <c r="P306" s="2107"/>
      <c r="Q306" s="2107"/>
      <c r="R306" s="2107"/>
      <c r="S306" s="2107"/>
      <c r="T306" s="2107"/>
      <c r="U306" s="2107"/>
      <c r="V306" s="2107"/>
      <c r="W306" s="2107"/>
      <c r="X306" s="2107"/>
      <c r="Y306" s="2107"/>
      <c r="Z306" s="2107"/>
      <c r="AA306" s="2107"/>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07"/>
      <c r="G308" s="2107"/>
      <c r="H308" s="2107"/>
      <c r="I308" s="2107"/>
      <c r="J308" s="2107"/>
      <c r="K308" s="2107"/>
      <c r="L308" s="2107"/>
      <c r="M308" s="2107"/>
      <c r="N308" s="2107"/>
      <c r="O308" s="2107"/>
      <c r="P308" s="2107"/>
      <c r="Q308" s="2107"/>
      <c r="R308" s="2107"/>
      <c r="S308" s="2107"/>
      <c r="T308" s="2107"/>
      <c r="U308" s="2107"/>
      <c r="V308" s="2107"/>
      <c r="W308" s="2107"/>
      <c r="X308" s="2107"/>
      <c r="Y308" s="2107"/>
      <c r="Z308" s="2107"/>
      <c r="AA308" s="2107"/>
      <c r="AB308" s="903"/>
    </row>
    <row r="309" spans="1:28" ht="15.75" customHeight="1">
      <c r="A309" s="906"/>
      <c r="B309" s="906"/>
      <c r="C309" s="906"/>
      <c r="D309" s="906"/>
      <c r="E309" s="906"/>
      <c r="F309" s="2107"/>
      <c r="G309" s="2107"/>
      <c r="H309" s="2107"/>
      <c r="I309" s="2107"/>
      <c r="J309" s="2107"/>
      <c r="K309" s="2107"/>
      <c r="L309" s="2107"/>
      <c r="M309" s="2107"/>
      <c r="N309" s="2107"/>
      <c r="O309" s="2107"/>
      <c r="P309" s="2107"/>
      <c r="Q309" s="2107"/>
      <c r="R309" s="2107"/>
      <c r="S309" s="2107"/>
      <c r="T309" s="2107"/>
      <c r="U309" s="2107"/>
      <c r="V309" s="2107"/>
      <c r="W309" s="2107"/>
      <c r="X309" s="2107"/>
      <c r="Y309" s="2107"/>
      <c r="Z309" s="2107"/>
      <c r="AA309" s="2107"/>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69"/>
      <c r="B314" s="1669"/>
      <c r="C314" s="1669"/>
      <c r="D314" s="1669"/>
      <c r="E314" s="1669"/>
      <c r="F314" s="1669"/>
      <c r="G314" s="1669"/>
      <c r="H314" s="1669"/>
      <c r="I314" s="1669"/>
      <c r="J314" s="1669"/>
      <c r="K314" s="1669"/>
      <c r="L314" s="1669"/>
      <c r="M314" s="1669"/>
      <c r="N314" s="1669"/>
      <c r="O314" s="1669"/>
      <c r="P314" s="1669"/>
      <c r="Q314" s="1669"/>
      <c r="R314" s="1669"/>
      <c r="S314" s="1669"/>
      <c r="T314" s="1669"/>
      <c r="U314" s="1669"/>
      <c r="V314" s="1669"/>
      <c r="W314" s="1669"/>
      <c r="X314" s="1669"/>
      <c r="Y314" s="1669"/>
      <c r="Z314" s="1669"/>
      <c r="AA314" s="1669"/>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4"/>
      <c r="K318" s="1764"/>
      <c r="L318" s="1764"/>
      <c r="M318" s="1764"/>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4"/>
      <c r="K319" s="1764"/>
      <c r="L319" s="1764"/>
      <c r="M319" s="1764"/>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4"/>
      <c r="K320" s="1764"/>
      <c r="L320" s="1764"/>
      <c r="M320" s="1764"/>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4"/>
      <c r="K321" s="1764"/>
      <c r="L321" s="1764"/>
      <c r="M321" s="1764"/>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69"/>
      <c r="E323" s="1669"/>
      <c r="F323" s="1669"/>
      <c r="G323" s="1669"/>
      <c r="H323" s="975"/>
      <c r="I323" s="1669"/>
      <c r="J323" s="1669"/>
      <c r="K323" s="1669"/>
      <c r="L323" s="1669"/>
      <c r="M323" s="1669"/>
      <c r="N323" s="1669"/>
      <c r="O323" s="1669"/>
      <c r="P323" s="1669"/>
      <c r="Q323" s="1669"/>
      <c r="R323" s="1669"/>
      <c r="S323" s="1669"/>
      <c r="T323" s="1669"/>
      <c r="U323" s="1669"/>
      <c r="V323" s="975"/>
      <c r="W323" s="975"/>
      <c r="X323" s="1669"/>
      <c r="Y323" s="1669"/>
      <c r="Z323" s="1669"/>
      <c r="AA323" s="906"/>
      <c r="AB323" s="903"/>
    </row>
    <row r="324" spans="1:28" ht="15.75" customHeight="1">
      <c r="A324" s="906"/>
      <c r="B324" s="906"/>
      <c r="C324" s="906"/>
      <c r="D324" s="975"/>
      <c r="E324" s="1698"/>
      <c r="F324" s="1698"/>
      <c r="G324" s="975"/>
      <c r="H324" s="975"/>
      <c r="I324" s="906"/>
      <c r="J324" s="906"/>
      <c r="K324" s="906"/>
      <c r="L324" s="903"/>
      <c r="M324" s="906"/>
      <c r="N324" s="906"/>
      <c r="O324" s="906"/>
      <c r="P324" s="906"/>
      <c r="Q324" s="906"/>
      <c r="R324" s="903"/>
      <c r="S324" s="903"/>
      <c r="T324" s="903"/>
      <c r="U324" s="903"/>
      <c r="V324" s="975"/>
      <c r="W324" s="975"/>
      <c r="X324" s="1760"/>
      <c r="Y324" s="1760"/>
      <c r="Z324" s="1760"/>
      <c r="AA324" s="906"/>
      <c r="AB324" s="903"/>
    </row>
    <row r="325" spans="1:28" ht="15.75" customHeight="1">
      <c r="A325" s="906"/>
      <c r="B325" s="906"/>
      <c r="C325" s="906"/>
      <c r="D325" s="975"/>
      <c r="E325" s="1698"/>
      <c r="F325" s="1698"/>
      <c r="G325" s="975"/>
      <c r="H325" s="975"/>
      <c r="I325" s="906"/>
      <c r="J325" s="906"/>
      <c r="K325" s="906"/>
      <c r="L325" s="903"/>
      <c r="M325" s="906"/>
      <c r="N325" s="906"/>
      <c r="O325" s="906"/>
      <c r="P325" s="906"/>
      <c r="Q325" s="906"/>
      <c r="R325" s="903"/>
      <c r="S325" s="903"/>
      <c r="T325" s="903"/>
      <c r="U325" s="903"/>
      <c r="V325" s="975"/>
      <c r="W325" s="975"/>
      <c r="X325" s="1760"/>
      <c r="Y325" s="1760"/>
      <c r="Z325" s="1760"/>
      <c r="AA325" s="906"/>
      <c r="AB325" s="903"/>
    </row>
    <row r="326" spans="1:28" ht="15.75" customHeight="1">
      <c r="A326" s="906"/>
      <c r="B326" s="906"/>
      <c r="C326" s="906"/>
      <c r="D326" s="975"/>
      <c r="E326" s="1698"/>
      <c r="F326" s="1698"/>
      <c r="G326" s="975"/>
      <c r="H326" s="975"/>
      <c r="I326" s="906"/>
      <c r="J326" s="906"/>
      <c r="K326" s="906"/>
      <c r="L326" s="903"/>
      <c r="M326" s="906"/>
      <c r="N326" s="906"/>
      <c r="O326" s="906"/>
      <c r="P326" s="906"/>
      <c r="Q326" s="906"/>
      <c r="R326" s="903"/>
      <c r="S326" s="903"/>
      <c r="T326" s="903"/>
      <c r="U326" s="903"/>
      <c r="V326" s="975"/>
      <c r="W326" s="975"/>
      <c r="X326" s="1760"/>
      <c r="Y326" s="1760"/>
      <c r="Z326" s="1760"/>
      <c r="AA326" s="906"/>
      <c r="AB326" s="903"/>
    </row>
    <row r="327" spans="1:28" ht="15.75" customHeight="1">
      <c r="A327" s="906"/>
      <c r="B327" s="906"/>
      <c r="C327" s="906"/>
      <c r="D327" s="975"/>
      <c r="E327" s="1698"/>
      <c r="F327" s="1698"/>
      <c r="G327" s="975"/>
      <c r="H327" s="975"/>
      <c r="I327" s="906"/>
      <c r="J327" s="906"/>
      <c r="K327" s="906"/>
      <c r="L327" s="903"/>
      <c r="M327" s="906"/>
      <c r="N327" s="906"/>
      <c r="O327" s="906"/>
      <c r="P327" s="906"/>
      <c r="Q327" s="906"/>
      <c r="R327" s="903"/>
      <c r="S327" s="903"/>
      <c r="T327" s="903"/>
      <c r="U327" s="903"/>
      <c r="V327" s="975"/>
      <c r="W327" s="975"/>
      <c r="X327" s="1760"/>
      <c r="Y327" s="1760"/>
      <c r="Z327" s="1760"/>
      <c r="AA327" s="906"/>
      <c r="AB327" s="903"/>
    </row>
    <row r="328" spans="1:28" ht="15.75" customHeight="1">
      <c r="A328" s="906"/>
      <c r="B328" s="906"/>
      <c r="C328" s="906"/>
      <c r="D328" s="975"/>
      <c r="E328" s="1698"/>
      <c r="F328" s="1698"/>
      <c r="G328" s="975"/>
      <c r="H328" s="975"/>
      <c r="I328" s="906"/>
      <c r="J328" s="906"/>
      <c r="K328" s="906"/>
      <c r="L328" s="903"/>
      <c r="M328" s="906"/>
      <c r="N328" s="906"/>
      <c r="O328" s="906"/>
      <c r="P328" s="906"/>
      <c r="Q328" s="906"/>
      <c r="R328" s="903"/>
      <c r="S328" s="903"/>
      <c r="T328" s="903"/>
      <c r="U328" s="903"/>
      <c r="V328" s="975"/>
      <c r="W328" s="975"/>
      <c r="X328" s="1760"/>
      <c r="Y328" s="1760"/>
      <c r="Z328" s="1760"/>
      <c r="AA328" s="906"/>
      <c r="AB328" s="903"/>
    </row>
    <row r="329" spans="1:28" ht="15.75" customHeight="1">
      <c r="A329" s="906"/>
      <c r="B329" s="906"/>
      <c r="C329" s="906"/>
      <c r="D329" s="975"/>
      <c r="E329" s="1698"/>
      <c r="F329" s="1698"/>
      <c r="G329" s="975"/>
      <c r="H329" s="975"/>
      <c r="I329" s="906"/>
      <c r="J329" s="906"/>
      <c r="K329" s="906"/>
      <c r="L329" s="903"/>
      <c r="M329" s="906"/>
      <c r="N329" s="906"/>
      <c r="O329" s="906"/>
      <c r="P329" s="906"/>
      <c r="Q329" s="906"/>
      <c r="R329" s="903"/>
      <c r="S329" s="903"/>
      <c r="T329" s="903"/>
      <c r="U329" s="903"/>
      <c r="V329" s="975"/>
      <c r="W329" s="975"/>
      <c r="X329" s="1760"/>
      <c r="Y329" s="1760"/>
      <c r="Z329" s="1760"/>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07"/>
      <c r="G331" s="2107"/>
      <c r="H331" s="2107"/>
      <c r="I331" s="2107"/>
      <c r="J331" s="2107"/>
      <c r="K331" s="2107"/>
      <c r="L331" s="2107"/>
      <c r="M331" s="2107"/>
      <c r="N331" s="2107"/>
      <c r="O331" s="2107"/>
      <c r="P331" s="2107"/>
      <c r="Q331" s="2107"/>
      <c r="R331" s="2107"/>
      <c r="S331" s="2107"/>
      <c r="T331" s="2107"/>
      <c r="U331" s="2107"/>
      <c r="V331" s="2107"/>
      <c r="W331" s="2107"/>
      <c r="X331" s="2107"/>
      <c r="Y331" s="2107"/>
      <c r="Z331" s="2107"/>
      <c r="AA331" s="2107"/>
      <c r="AB331" s="903"/>
    </row>
    <row r="332" spans="1:28" ht="15.75" customHeight="1">
      <c r="A332" s="906"/>
      <c r="B332" s="906"/>
      <c r="C332" s="906"/>
      <c r="D332" s="906"/>
      <c r="E332" s="906"/>
      <c r="F332" s="2107"/>
      <c r="G332" s="2107"/>
      <c r="H332" s="2107"/>
      <c r="I332" s="2107"/>
      <c r="J332" s="2107"/>
      <c r="K332" s="2107"/>
      <c r="L332" s="2107"/>
      <c r="M332" s="2107"/>
      <c r="N332" s="2107"/>
      <c r="O332" s="2107"/>
      <c r="P332" s="2107"/>
      <c r="Q332" s="2107"/>
      <c r="R332" s="2107"/>
      <c r="S332" s="2107"/>
      <c r="T332" s="2107"/>
      <c r="U332" s="2107"/>
      <c r="V332" s="2107"/>
      <c r="W332" s="2107"/>
      <c r="X332" s="2107"/>
      <c r="Y332" s="2107"/>
      <c r="Z332" s="2107"/>
      <c r="AA332" s="2107"/>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07"/>
      <c r="G334" s="2107"/>
      <c r="H334" s="2107"/>
      <c r="I334" s="2107"/>
      <c r="J334" s="2107"/>
      <c r="K334" s="2107"/>
      <c r="L334" s="2107"/>
      <c r="M334" s="2107"/>
      <c r="N334" s="2107"/>
      <c r="O334" s="2107"/>
      <c r="P334" s="2107"/>
      <c r="Q334" s="2107"/>
      <c r="R334" s="2107"/>
      <c r="S334" s="2107"/>
      <c r="T334" s="2107"/>
      <c r="U334" s="2107"/>
      <c r="V334" s="2107"/>
      <c r="W334" s="2107"/>
      <c r="X334" s="2107"/>
      <c r="Y334" s="2107"/>
      <c r="Z334" s="2107"/>
      <c r="AA334" s="2107"/>
      <c r="AB334" s="903"/>
    </row>
    <row r="335" spans="1:28" ht="15.75" customHeight="1">
      <c r="A335" s="906"/>
      <c r="B335" s="906"/>
      <c r="C335" s="906"/>
      <c r="D335" s="906"/>
      <c r="E335" s="906"/>
      <c r="F335" s="2107"/>
      <c r="G335" s="2107"/>
      <c r="H335" s="2107"/>
      <c r="I335" s="2107"/>
      <c r="J335" s="2107"/>
      <c r="K335" s="2107"/>
      <c r="L335" s="2107"/>
      <c r="M335" s="2107"/>
      <c r="N335" s="2107"/>
      <c r="O335" s="2107"/>
      <c r="P335" s="2107"/>
      <c r="Q335" s="2107"/>
      <c r="R335" s="2107"/>
      <c r="S335" s="2107"/>
      <c r="T335" s="2107"/>
      <c r="U335" s="2107"/>
      <c r="V335" s="2107"/>
      <c r="W335" s="2107"/>
      <c r="X335" s="2107"/>
      <c r="Y335" s="2107"/>
      <c r="Z335" s="2107"/>
      <c r="AA335" s="2107"/>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sheetProtection selectLockedCells="1"/>
  <mergeCells count="158">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G186:H186"/>
    <mergeCell ref="J186:AA186"/>
    <mergeCell ref="F178:H178"/>
    <mergeCell ref="S178:Z178"/>
    <mergeCell ref="I179:AA180"/>
    <mergeCell ref="I181:AA182"/>
    <mergeCell ref="A183:AA183"/>
    <mergeCell ref="F185:I185"/>
    <mergeCell ref="S176:Z176"/>
    <mergeCell ref="F177:H177"/>
    <mergeCell ref="S177:Z177"/>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topLeftCell="A10" workbookViewId="0">
      <selection activeCell="R1" sqref="R1"/>
    </sheetView>
  </sheetViews>
  <sheetFormatPr defaultColWidth="9" defaultRowHeight="13"/>
  <cols>
    <col min="1" max="5" width="3.08203125" style="904" customWidth="1"/>
    <col min="6" max="6" width="6.25" style="904" customWidth="1"/>
    <col min="7" max="26" width="3.08203125" style="904" customWidth="1"/>
    <col min="27" max="27" width="3.83203125" style="904" customWidth="1"/>
    <col min="28" max="16384" width="9" style="904"/>
  </cols>
  <sheetData>
    <row r="1" spans="1:30" s="897" customFormat="1" ht="38.25" customHeight="1" thickBot="1">
      <c r="A1" s="1047" t="s">
        <v>3757</v>
      </c>
      <c r="Q1" s="898" t="s">
        <v>64</v>
      </c>
      <c r="R1" s="898"/>
      <c r="S1" s="898"/>
      <c r="T1" s="898"/>
      <c r="U1" s="1093"/>
      <c r="X1" s="1093"/>
      <c r="AB1" s="1218"/>
      <c r="AC1" s="900" t="s">
        <v>549</v>
      </c>
    </row>
    <row r="2" spans="1:30" s="1053" customFormat="1" ht="12.75" customHeight="1" thickTop="1">
      <c r="A2" s="1219"/>
      <c r="Q2" s="1220"/>
      <c r="R2" s="1220"/>
      <c r="S2" s="1220"/>
      <c r="T2" s="1220"/>
      <c r="AC2" s="1221"/>
    </row>
    <row r="3" spans="1:30" ht="12" customHeight="1">
      <c r="B3" s="1054"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54"/>
      <c r="D3" s="1054"/>
      <c r="E3" s="1054"/>
    </row>
    <row r="4" spans="1:30" ht="25" customHeight="1">
      <c r="B4" s="1054"/>
      <c r="C4" s="1193" t="str">
        <f>IF(作業メニュー!AM13=TRUE, "建築基準法第87条の４において準用する同法第18条第２項又は第４項の規定による ", "")</f>
        <v/>
      </c>
      <c r="E4" s="1054"/>
    </row>
    <row r="5" spans="1:30" ht="24.75" customHeight="1">
      <c r="B5" s="1227" t="str">
        <f>IF(作業メニュー!AM13=TRUE, "計画通知書　（昇降機以外の建築設備） ", "確認申請書　（昇降機以外の建築設備） ")</f>
        <v xml:space="preserve">確認申請書　（昇降機以外の建築設備） </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30">
      <c r="M7" s="1091"/>
      <c r="N7" s="1091" t="s">
        <v>754</v>
      </c>
      <c r="O7" s="1091"/>
      <c r="P7" s="1091"/>
      <c r="Q7" s="1091"/>
    </row>
    <row r="9" spans="1:30" s="1068" customFormat="1" ht="19" customHeight="1">
      <c r="B9" s="2114"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114"/>
      <c r="D9" s="2114"/>
      <c r="E9" s="2114"/>
      <c r="F9" s="2114"/>
      <c r="G9" s="2114"/>
      <c r="H9" s="2114"/>
      <c r="I9" s="2114"/>
      <c r="J9" s="2114"/>
      <c r="K9" s="2114"/>
      <c r="L9" s="2114"/>
      <c r="M9" s="2114"/>
      <c r="N9" s="2114"/>
      <c r="O9" s="2114"/>
      <c r="P9" s="2114"/>
      <c r="Q9" s="2114"/>
      <c r="R9" s="2114"/>
      <c r="S9" s="2114"/>
      <c r="T9" s="2114"/>
      <c r="U9" s="2114"/>
      <c r="V9" s="2114"/>
      <c r="W9" s="2114"/>
      <c r="X9" s="2114"/>
      <c r="Y9" s="2114"/>
      <c r="AC9" s="904"/>
    </row>
    <row r="10" spans="1:30" s="1081" customFormat="1" ht="19" customHeight="1">
      <c r="B10" s="2114"/>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c r="Y10" s="2114"/>
      <c r="AC10" s="903"/>
    </row>
    <row r="11" spans="1:30" s="1068" customFormat="1" ht="19" customHeight="1">
      <c r="AD11" s="904"/>
    </row>
    <row r="12" spans="1:30" ht="19" customHeight="1"/>
    <row r="13" spans="1:30" ht="19" customHeight="1"/>
    <row r="14" spans="1:30" ht="27" customHeight="1"/>
    <row r="15" spans="1:30" ht="20.2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27" customHeight="1">
      <c r="B16" s="1718" t="str">
        <f>IF('確認申請書（建築）入力'!$M$4=0,"",'確認申請書（建築）入力'!$M$4)</f>
        <v>指定確認検査機関
　株式会社東日本住宅評価センター　様</v>
      </c>
      <c r="C16" s="1718"/>
      <c r="D16" s="1718"/>
      <c r="E16" s="1718"/>
      <c r="F16" s="1718"/>
      <c r="G16" s="1718"/>
      <c r="H16" s="1718"/>
      <c r="I16" s="1718"/>
      <c r="J16" s="1718"/>
      <c r="K16" s="1718"/>
      <c r="L16" s="1718"/>
      <c r="M16" s="1718"/>
      <c r="N16" s="1718"/>
    </row>
    <row r="17" spans="1:44" ht="20.25" customHeight="1">
      <c r="B17" s="1718"/>
      <c r="C17" s="1718"/>
      <c r="D17" s="1718"/>
      <c r="E17" s="1718"/>
      <c r="F17" s="1718"/>
      <c r="G17" s="1718"/>
      <c r="H17" s="1718"/>
      <c r="I17" s="1718"/>
      <c r="J17" s="1718"/>
      <c r="K17" s="1718"/>
      <c r="L17" s="1718"/>
      <c r="M17" s="1718"/>
      <c r="N17" s="1718"/>
    </row>
    <row r="18" spans="1:44" ht="19" customHeight="1"/>
    <row r="19" spans="1:44" ht="19" customHeight="1">
      <c r="V19" s="908" t="str">
        <f>IF(作業メニュー!AM13=TRUE, "第", "")</f>
        <v/>
      </c>
      <c r="W19" s="1754"/>
      <c r="X19" s="1754"/>
      <c r="Y19" s="1754"/>
      <c r="Z19" s="1754"/>
      <c r="AA19" s="907" t="str">
        <f>IF(作業メニュー!AM13=TRUE, "号", "")</f>
        <v/>
      </c>
    </row>
    <row r="20" spans="1:44" ht="18.75" customHeight="1">
      <c r="A20" s="903"/>
      <c r="B20" s="903"/>
      <c r="C20" s="903"/>
      <c r="D20" s="903"/>
      <c r="E20" s="903"/>
      <c r="F20" s="903"/>
      <c r="G20" s="903"/>
      <c r="H20" s="903"/>
      <c r="I20" s="903"/>
      <c r="J20" s="903"/>
      <c r="K20" s="903"/>
      <c r="L20" s="903"/>
      <c r="M20" s="903"/>
      <c r="N20" s="903"/>
      <c r="O20" s="903"/>
      <c r="P20" s="903"/>
      <c r="Q20" s="903"/>
      <c r="R20" s="903"/>
      <c r="S20" s="903"/>
      <c r="T20" s="2118" t="s">
        <v>2814</v>
      </c>
      <c r="U20" s="1728"/>
      <c r="V20" s="1728"/>
      <c r="W20" s="1728"/>
      <c r="X20" s="1728"/>
      <c r="Y20" s="1728"/>
      <c r="Z20" s="1728"/>
      <c r="AA20" s="1198"/>
      <c r="AH20" s="1067"/>
    </row>
    <row r="21" spans="1:44" ht="18.75" customHeight="1">
      <c r="A21" s="903"/>
      <c r="B21" s="903"/>
      <c r="C21" s="903"/>
      <c r="D21" s="903"/>
      <c r="E21" s="903"/>
      <c r="F21" s="903"/>
      <c r="G21" s="903"/>
      <c r="H21" s="903"/>
      <c r="I21" s="903"/>
      <c r="J21" s="903"/>
      <c r="K21" s="903"/>
      <c r="L21" s="903"/>
      <c r="M21" s="903"/>
      <c r="N21" s="903"/>
      <c r="O21" s="903"/>
      <c r="P21" s="903"/>
      <c r="Q21" s="903"/>
      <c r="R21" s="903"/>
      <c r="AH21" s="906"/>
      <c r="AI21" s="906"/>
      <c r="AM21" s="906"/>
      <c r="AN21" s="2110"/>
      <c r="AO21" s="2110"/>
      <c r="AP21" s="2110"/>
      <c r="AQ21" s="2110"/>
      <c r="AR21" s="2110"/>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AH23" s="1091"/>
    </row>
    <row r="24" spans="1:44" ht="18.75" customHeight="1">
      <c r="A24" s="903"/>
      <c r="B24" s="903"/>
      <c r="C24" s="903"/>
      <c r="D24" s="903"/>
      <c r="E24" s="903"/>
      <c r="F24" s="903"/>
      <c r="G24" s="903"/>
      <c r="H24" s="903"/>
      <c r="I24" s="903"/>
      <c r="J24" s="903"/>
      <c r="K24" s="903"/>
      <c r="L24" s="903"/>
      <c r="M24" s="903"/>
      <c r="N24" s="903"/>
      <c r="O24" s="903"/>
      <c r="P24" s="903"/>
      <c r="Q24" s="903"/>
      <c r="R24" s="903"/>
      <c r="S24" s="903"/>
      <c r="T24" s="903"/>
      <c r="U24" s="903"/>
      <c r="AH24" s="1091"/>
    </row>
    <row r="25" spans="1:44" ht="18.75" customHeight="1">
      <c r="A25" s="903"/>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AA25" s="903"/>
    </row>
    <row r="26" spans="1:44" ht="18.75" customHeight="1">
      <c r="A26" s="903"/>
      <c r="B26" s="903"/>
      <c r="C26" s="903"/>
      <c r="D26" s="903"/>
      <c r="E26" s="903"/>
      <c r="F26" s="903"/>
      <c r="G26" s="903"/>
      <c r="H26" s="903"/>
      <c r="I26" s="903"/>
      <c r="K26" s="903"/>
      <c r="L26" s="903"/>
      <c r="M26" s="903"/>
      <c r="N26" s="903"/>
      <c r="O26" s="903"/>
      <c r="Q26" s="903"/>
      <c r="R26" s="903" t="str">
        <f>IF(項目一覧!$C$183=0,"",項目一覧!$C$183)</f>
        <v/>
      </c>
      <c r="S26" s="903"/>
      <c r="T26" s="903"/>
      <c r="U26" s="903"/>
      <c r="V26" s="903"/>
      <c r="W26" s="903"/>
      <c r="X26" s="903"/>
    </row>
    <row r="27" spans="1:44" ht="18.75" customHeight="1">
      <c r="A27" s="903"/>
      <c r="B27" s="903"/>
      <c r="C27" s="903"/>
      <c r="D27" s="903"/>
      <c r="E27" s="903"/>
      <c r="F27" s="903"/>
      <c r="G27" s="903"/>
      <c r="H27" s="903"/>
      <c r="I27" s="903"/>
      <c r="K27" s="903" t="str">
        <f>IF(作業メニュー!AM13=TRUE, "　通　知　者　官　職", "　申　請　者　　氏　　名")</f>
        <v>　申　請　者　　氏　　名</v>
      </c>
      <c r="L27" s="903"/>
      <c r="M27" s="903"/>
      <c r="N27" s="903"/>
      <c r="O27" s="903"/>
      <c r="Q27" s="929"/>
      <c r="R27" s="903" t="str">
        <f>IF(項目一覧!$C$4=0,"",項目一覧!$C$4)</f>
        <v/>
      </c>
      <c r="S27" s="929"/>
      <c r="T27" s="929"/>
      <c r="U27" s="929"/>
      <c r="V27" s="929"/>
      <c r="W27" s="929"/>
      <c r="X27" s="929"/>
      <c r="Y27" s="929"/>
      <c r="Z27" s="903"/>
    </row>
    <row r="28" spans="1:44" ht="19" customHeight="1"/>
    <row r="29" spans="1:44" ht="19" customHeight="1"/>
    <row r="30" spans="1:44" ht="19" customHeight="1"/>
    <row r="31" spans="1:44" ht="19" customHeight="1"/>
    <row r="32" spans="1:44" ht="19" customHeight="1"/>
    <row r="33" spans="1:27" ht="19" customHeight="1"/>
    <row r="34" spans="1:27" ht="19" customHeight="1"/>
    <row r="35" spans="1:27" ht="19" customHeight="1"/>
    <row r="36" spans="1:27" ht="28.5" customHeight="1">
      <c r="B36" s="1063"/>
      <c r="C36" s="1711" t="s">
        <v>768</v>
      </c>
      <c r="D36" s="1712"/>
      <c r="E36" s="1712"/>
      <c r="F36" s="1712"/>
      <c r="G36" s="1712"/>
      <c r="H36" s="1713"/>
      <c r="I36" s="1711" t="s">
        <v>767</v>
      </c>
      <c r="J36" s="1712"/>
      <c r="K36" s="1712"/>
      <c r="L36" s="1712"/>
      <c r="M36" s="1712"/>
      <c r="N36" s="1712"/>
      <c r="O36" s="1712"/>
      <c r="P36" s="1712"/>
      <c r="Q36" s="1712"/>
      <c r="R36" s="1712"/>
      <c r="S36" s="1712"/>
      <c r="T36" s="1713"/>
      <c r="U36" s="1711" t="s">
        <v>766</v>
      </c>
      <c r="V36" s="1712"/>
      <c r="W36" s="1712"/>
      <c r="X36" s="1712"/>
      <c r="Y36" s="1712"/>
      <c r="Z36" s="1713"/>
    </row>
    <row r="37" spans="1:27" ht="30" customHeight="1">
      <c r="B37" s="1063"/>
      <c r="C37" s="1223"/>
      <c r="D37" s="914"/>
      <c r="E37" s="914"/>
      <c r="F37" s="914"/>
      <c r="G37" s="914"/>
      <c r="H37" s="1224"/>
      <c r="I37" s="1738" t="s">
        <v>435</v>
      </c>
      <c r="J37" s="1739"/>
      <c r="K37" s="1739"/>
      <c r="L37" s="1739"/>
      <c r="M37" s="1739"/>
      <c r="N37" s="1739"/>
      <c r="O37" s="1739"/>
      <c r="P37" s="1739"/>
      <c r="Q37" s="1739"/>
      <c r="R37" s="1739"/>
      <c r="S37" s="1739"/>
      <c r="T37" s="1740"/>
      <c r="U37" s="1225" t="s">
        <v>2817</v>
      </c>
      <c r="V37" s="922"/>
      <c r="W37" s="922"/>
      <c r="X37" s="922"/>
      <c r="Y37" s="922"/>
      <c r="Z37" s="923"/>
    </row>
    <row r="38" spans="1:27" ht="24" customHeight="1">
      <c r="B38" s="1063"/>
      <c r="C38" s="926"/>
      <c r="D38" s="903"/>
      <c r="E38" s="903"/>
      <c r="F38" s="903"/>
      <c r="G38" s="903"/>
      <c r="H38" s="925"/>
      <c r="I38" s="1699"/>
      <c r="J38" s="1700"/>
      <c r="K38" s="1700"/>
      <c r="L38" s="1700"/>
      <c r="M38" s="1700"/>
      <c r="N38" s="1700"/>
      <c r="O38" s="1700"/>
      <c r="P38" s="1700"/>
      <c r="Q38" s="1700"/>
      <c r="R38" s="1700"/>
      <c r="S38" s="1700"/>
      <c r="T38" s="1701"/>
      <c r="U38" s="1223" t="s">
        <v>114</v>
      </c>
      <c r="V38" s="914" t="s">
        <v>759</v>
      </c>
      <c r="W38" s="916"/>
      <c r="X38" s="914"/>
      <c r="Y38" s="914"/>
      <c r="Z38" s="1057"/>
    </row>
    <row r="39" spans="1:27" ht="24" customHeight="1">
      <c r="B39" s="1063"/>
      <c r="C39" s="926"/>
      <c r="D39" s="903"/>
      <c r="E39" s="903"/>
      <c r="F39" s="903"/>
      <c r="G39" s="903"/>
      <c r="H39" s="925"/>
      <c r="I39" s="1699"/>
      <c r="J39" s="1700"/>
      <c r="K39" s="1700"/>
      <c r="L39" s="1700"/>
      <c r="M39" s="1700"/>
      <c r="N39" s="1700"/>
      <c r="O39" s="1700"/>
      <c r="P39" s="1700"/>
      <c r="Q39" s="1700"/>
      <c r="R39" s="1700"/>
      <c r="S39" s="1700"/>
      <c r="T39" s="1701"/>
      <c r="U39" s="926"/>
      <c r="V39" s="903"/>
      <c r="W39" s="903"/>
      <c r="X39" s="903"/>
      <c r="Y39" s="903"/>
      <c r="Z39" s="925" t="s">
        <v>765</v>
      </c>
    </row>
    <row r="40" spans="1:27" ht="38.25" customHeight="1">
      <c r="B40" s="1063"/>
      <c r="C40" s="931"/>
      <c r="D40" s="932"/>
      <c r="E40" s="932"/>
      <c r="F40" s="932"/>
      <c r="G40" s="932"/>
      <c r="H40" s="933"/>
      <c r="I40" s="1702"/>
      <c r="J40" s="1703"/>
      <c r="K40" s="1703"/>
      <c r="L40" s="1703"/>
      <c r="M40" s="1703"/>
      <c r="N40" s="1703"/>
      <c r="O40" s="1703"/>
      <c r="P40" s="1703"/>
      <c r="Q40" s="1703"/>
      <c r="R40" s="1703"/>
      <c r="S40" s="1703"/>
      <c r="T40" s="1704"/>
      <c r="U40" s="1702" t="s">
        <v>2394</v>
      </c>
      <c r="V40" s="1703"/>
      <c r="W40" s="1703"/>
      <c r="X40" s="1703"/>
      <c r="Y40" s="1703"/>
      <c r="Z40" s="1704"/>
    </row>
    <row r="41" spans="1:27" ht="21" customHeight="1">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row>
    <row r="42" spans="1:27" ht="6.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row>
    <row r="43" spans="1:27" ht="15.75" customHeight="1">
      <c r="A43" s="1698" t="s">
        <v>434</v>
      </c>
      <c r="B43" s="1698"/>
      <c r="C43" s="1698"/>
      <c r="D43" s="1698"/>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698"/>
      <c r="AA43" s="1698"/>
    </row>
    <row r="44" spans="1:27" ht="15.75" customHeight="1">
      <c r="A44" s="935"/>
      <c r="B44" s="935"/>
      <c r="C44" s="935"/>
      <c r="D44" s="935"/>
      <c r="E44" s="935"/>
      <c r="F44" s="935"/>
      <c r="G44" s="935"/>
      <c r="H44" s="935"/>
      <c r="I44" s="935"/>
      <c r="J44" s="935"/>
      <c r="K44" s="935"/>
      <c r="L44" s="935"/>
      <c r="M44" s="935"/>
      <c r="N44" s="935"/>
      <c r="O44" s="935"/>
      <c r="P44" s="935"/>
      <c r="Q44" s="935"/>
      <c r="R44" s="935"/>
      <c r="S44" s="935"/>
      <c r="T44" s="935"/>
      <c r="U44" s="935"/>
      <c r="V44" s="935"/>
      <c r="W44" s="935"/>
      <c r="X44" s="935"/>
      <c r="Y44" s="935"/>
      <c r="Z44" s="935"/>
      <c r="AA44" s="935"/>
    </row>
    <row r="45" spans="1:27" ht="15.75" customHeight="1">
      <c r="A45" s="936" t="s">
        <v>764</v>
      </c>
      <c r="B45" s="906" t="s">
        <v>752</v>
      </c>
      <c r="C45" s="906"/>
      <c r="D45" s="906"/>
      <c r="E45" s="906"/>
      <c r="F45" s="906"/>
      <c r="G45" s="906"/>
      <c r="J45" s="906"/>
      <c r="K45" s="906"/>
      <c r="L45" s="906"/>
      <c r="M45" s="906"/>
      <c r="N45" s="906"/>
      <c r="O45" s="906"/>
      <c r="P45" s="906"/>
      <c r="Q45" s="906"/>
      <c r="R45" s="906"/>
      <c r="S45" s="906"/>
      <c r="T45" s="906"/>
      <c r="U45" s="937"/>
      <c r="V45" s="937"/>
      <c r="W45" s="937"/>
      <c r="X45" s="937"/>
      <c r="Y45" s="937"/>
      <c r="Z45" s="937"/>
      <c r="AA45" s="937"/>
    </row>
    <row r="46" spans="1:27" ht="15.75" customHeight="1">
      <c r="A46" s="936"/>
      <c r="B46" s="906" t="s">
        <v>431</v>
      </c>
      <c r="C46" s="906"/>
      <c r="D46" s="906"/>
      <c r="E46" s="906"/>
      <c r="F46" s="906"/>
      <c r="G46" s="906" t="str">
        <f>IF(項目一覧!$C$21=0,"",項目一覧!$C$21&amp;"  ")&amp;IF(項目一覧!$C$5=0,"",項目一覧!$C$5)</f>
        <v xml:space="preserve">  </v>
      </c>
      <c r="J46" s="906"/>
      <c r="K46" s="906"/>
      <c r="L46" s="906"/>
      <c r="M46" s="906"/>
      <c r="N46" s="906"/>
      <c r="O46" s="906"/>
      <c r="P46" s="906"/>
      <c r="Q46" s="906"/>
      <c r="R46" s="906"/>
      <c r="S46" s="906"/>
      <c r="T46" s="906"/>
      <c r="U46" s="906"/>
      <c r="V46" s="906"/>
      <c r="W46" s="906"/>
      <c r="X46" s="906"/>
      <c r="Y46" s="906"/>
      <c r="Z46" s="906"/>
      <c r="AA46" s="906"/>
    </row>
    <row r="47" spans="1:27" ht="15.75" customHeight="1">
      <c r="A47" s="936"/>
      <c r="B47" s="906" t="s">
        <v>408</v>
      </c>
      <c r="C47" s="906"/>
      <c r="D47" s="906"/>
      <c r="E47" s="906"/>
      <c r="F47" s="906"/>
      <c r="G47" s="906" t="str">
        <f>IF(項目一覧!$C$183=0,"",項目一覧!$C$183&amp;"  ")&amp;IF(項目一覧!$C$4=0,"",項目一覧!$C$4)</f>
        <v xml:space="preserve">  </v>
      </c>
      <c r="J47" s="906"/>
      <c r="K47" s="906"/>
      <c r="L47" s="906"/>
      <c r="M47" s="906"/>
      <c r="N47" s="906"/>
      <c r="O47" s="906"/>
      <c r="P47" s="906"/>
      <c r="Q47" s="906"/>
      <c r="R47" s="906"/>
      <c r="S47" s="906"/>
      <c r="T47" s="906"/>
      <c r="U47" s="906"/>
      <c r="V47" s="906"/>
      <c r="W47" s="906"/>
      <c r="X47" s="906"/>
      <c r="Y47" s="906"/>
      <c r="Z47" s="906"/>
      <c r="AA47" s="906"/>
    </row>
    <row r="48" spans="1:27" ht="15.75" customHeight="1">
      <c r="A48" s="936"/>
      <c r="B48" s="906" t="s">
        <v>399</v>
      </c>
      <c r="C48" s="906"/>
      <c r="D48" s="906"/>
      <c r="E48" s="906"/>
      <c r="F48" s="906"/>
      <c r="G48" s="906" t="str">
        <f>IF(項目一覧!$C$6=0,"",項目一覧!$C$6)</f>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430</v>
      </c>
      <c r="C49" s="906"/>
      <c r="D49" s="906"/>
      <c r="E49" s="906"/>
      <c r="F49" s="906"/>
      <c r="G49" s="906" t="str">
        <f>IF(項目一覧!$C$7=0,"",項目一覧!$C$7)</f>
        <v/>
      </c>
      <c r="J49" s="906"/>
      <c r="K49" s="906"/>
      <c r="L49" s="906"/>
      <c r="M49" s="906"/>
      <c r="N49" s="906"/>
      <c r="O49" s="906"/>
      <c r="P49" s="906"/>
      <c r="Q49" s="906"/>
      <c r="R49" s="906"/>
      <c r="S49" s="906"/>
      <c r="T49" s="906"/>
      <c r="U49" s="906"/>
      <c r="V49" s="906"/>
      <c r="W49" s="906"/>
      <c r="X49" s="906"/>
      <c r="Y49" s="906"/>
      <c r="Z49" s="906"/>
      <c r="AA49" s="906"/>
    </row>
    <row r="50" spans="1:27" ht="15.75" customHeight="1">
      <c r="A50" s="940"/>
      <c r="B50" s="935" t="s">
        <v>397</v>
      </c>
      <c r="C50" s="935"/>
      <c r="D50" s="935"/>
      <c r="E50" s="935"/>
      <c r="F50" s="935"/>
      <c r="G50" s="935" t="str">
        <f>IF(項目一覧!$C$8=0,"",項目一覧!$C$8)</f>
        <v/>
      </c>
      <c r="H50" s="974"/>
      <c r="I50" s="974"/>
      <c r="J50" s="935"/>
      <c r="K50" s="935"/>
      <c r="L50" s="935"/>
      <c r="M50" s="935"/>
      <c r="N50" s="935"/>
      <c r="O50" s="935"/>
      <c r="P50" s="935"/>
      <c r="Q50" s="935"/>
      <c r="R50" s="935"/>
      <c r="S50" s="935"/>
      <c r="T50" s="935"/>
      <c r="U50" s="935"/>
      <c r="V50" s="935"/>
      <c r="W50" s="935"/>
      <c r="X50" s="935"/>
      <c r="Y50" s="935"/>
      <c r="Z50" s="935"/>
      <c r="AA50" s="935"/>
    </row>
    <row r="51" spans="1:27" ht="15.75" customHeight="1">
      <c r="A51" s="936" t="s">
        <v>764</v>
      </c>
      <c r="B51" s="906" t="s">
        <v>429</v>
      </c>
      <c r="C51" s="906"/>
      <c r="D51" s="906"/>
      <c r="E51" s="906"/>
      <c r="F51" s="906"/>
      <c r="G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409</v>
      </c>
      <c r="C52" s="906"/>
      <c r="D52" s="906"/>
      <c r="E52" s="906"/>
      <c r="F52" s="906"/>
      <c r="G52" s="943" t="str">
        <f>IF(項目一覧!$C$9=0,"","("&amp;項目一覧!$C$9&amp;") 建築士  （"&amp;項目一覧!$C$10&amp;"）登録　第　 "&amp;項目一覧!$C$11&amp;"　号")</f>
        <v>() 建築士  （）登録　第　 　号</v>
      </c>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408</v>
      </c>
      <c r="C53" s="906"/>
      <c r="D53" s="906"/>
      <c r="E53" s="906"/>
      <c r="F53" s="906"/>
      <c r="G53" s="906" t="str">
        <f>IF(項目一覧!$C$12=0,"",項目一覧!$C$12)</f>
        <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407</v>
      </c>
      <c r="C54" s="906"/>
      <c r="D54" s="906"/>
      <c r="E54" s="906"/>
      <c r="F54" s="906"/>
      <c r="G54" s="943" t="str">
        <f>IF(項目一覧!$C$12=0,"","("&amp;項目一覧!$C$13&amp;") 建築士事務所  （"&amp;項目一覧!$C$14&amp;"）知事登録　第　 "&amp;項目一覧!$C$15&amp;"　号")</f>
        <v>() 建築士事務所  （）知事登録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c r="C55" s="906"/>
      <c r="D55" s="906"/>
      <c r="E55" s="906"/>
      <c r="F55" s="906"/>
      <c r="G55" s="906" t="str">
        <f>IF(項目一覧!$C$16=0,"",項目一覧!$C$16)</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406</v>
      </c>
      <c r="C56" s="906"/>
      <c r="D56" s="906"/>
      <c r="E56" s="906"/>
      <c r="F56" s="906"/>
      <c r="G56" s="906" t="str">
        <f>IF(項目一覧!$C$17=0,"",項目一覧!$C$17)</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405</v>
      </c>
      <c r="C57" s="906"/>
      <c r="D57" s="906"/>
      <c r="E57" s="906"/>
      <c r="F57" s="906"/>
      <c r="G57" s="906" t="str">
        <f>IF(項目一覧!$C$18=0,"",項目一覧!$C$18)</f>
        <v/>
      </c>
      <c r="J57" s="906"/>
      <c r="K57" s="906"/>
      <c r="L57" s="906"/>
      <c r="M57" s="906"/>
      <c r="N57" s="906"/>
      <c r="O57" s="906"/>
      <c r="P57" s="906"/>
      <c r="Q57" s="906"/>
      <c r="R57" s="906"/>
      <c r="S57" s="906"/>
      <c r="T57" s="906"/>
      <c r="U57" s="906"/>
      <c r="V57" s="906"/>
      <c r="W57" s="906"/>
      <c r="X57" s="906"/>
      <c r="Y57" s="906"/>
      <c r="Z57" s="906"/>
      <c r="AA57" s="906"/>
    </row>
    <row r="58" spans="1:27" ht="15.75" customHeight="1">
      <c r="A58" s="940"/>
      <c r="B58" s="935" t="s">
        <v>404</v>
      </c>
      <c r="C58" s="935"/>
      <c r="D58" s="935"/>
      <c r="E58" s="935"/>
      <c r="F58" s="935"/>
      <c r="G58" s="935" t="str">
        <f>IF(項目一覧!$C$19=0,"",項目一覧!$C$19)</f>
        <v/>
      </c>
      <c r="H58" s="974"/>
      <c r="I58" s="974"/>
      <c r="J58" s="935"/>
      <c r="K58" s="935"/>
      <c r="L58" s="935"/>
      <c r="M58" s="935"/>
      <c r="N58" s="935"/>
      <c r="O58" s="935"/>
      <c r="P58" s="935"/>
      <c r="Q58" s="935"/>
      <c r="R58" s="935"/>
      <c r="S58" s="935"/>
      <c r="T58" s="935"/>
      <c r="U58" s="935"/>
      <c r="V58" s="935"/>
      <c r="W58" s="935"/>
      <c r="X58" s="935"/>
      <c r="Y58" s="935"/>
      <c r="Z58" s="935"/>
      <c r="AA58" s="935"/>
    </row>
    <row r="59" spans="1:27" ht="15.75" customHeight="1">
      <c r="A59" s="936" t="s">
        <v>764</v>
      </c>
      <c r="B59" s="906" t="s">
        <v>428</v>
      </c>
      <c r="C59" s="906"/>
      <c r="D59" s="906"/>
      <c r="E59" s="906"/>
      <c r="F59" s="906"/>
      <c r="G59" s="906"/>
      <c r="J59" s="906"/>
      <c r="K59" s="906"/>
      <c r="L59" s="906"/>
      <c r="M59" s="906"/>
      <c r="N59" s="906"/>
      <c r="O59" s="906"/>
      <c r="P59" s="906"/>
      <c r="Q59" s="906"/>
      <c r="R59" s="906"/>
      <c r="S59" s="906"/>
      <c r="T59" s="906"/>
      <c r="U59" s="906"/>
      <c r="V59" s="906"/>
      <c r="W59" s="906"/>
      <c r="X59" s="906"/>
      <c r="Y59" s="906"/>
      <c r="Z59" s="906"/>
      <c r="AA59" s="906"/>
    </row>
    <row r="60" spans="1:27" ht="18" customHeight="1">
      <c r="A60" s="936"/>
      <c r="B60" s="906" t="s">
        <v>427</v>
      </c>
      <c r="C60" s="906"/>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409</v>
      </c>
      <c r="C61" s="906"/>
      <c r="D61" s="906"/>
      <c r="E61" s="906"/>
      <c r="F61" s="906"/>
      <c r="G61" s="943" t="str">
        <f>IF(項目一覧!$C$22=0,"","("&amp;項目一覧!$C$22&amp;") 建築士  （"&amp;項目一覧!$C$23&amp;"）登録　第　 "&amp;項目一覧!$C$24&amp;"　号")</f>
        <v>() 建築士  （）登録　第　 　号</v>
      </c>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408</v>
      </c>
      <c r="C62" s="906"/>
      <c r="D62" s="906"/>
      <c r="E62" s="906"/>
      <c r="F62" s="906"/>
      <c r="G62" s="906" t="str">
        <f>IF(項目一覧!$C$25=0,"",項目一覧!$C$25)</f>
        <v/>
      </c>
      <c r="J62" s="906"/>
      <c r="K62" s="906"/>
      <c r="L62" s="906"/>
      <c r="M62" s="906"/>
      <c r="N62" s="906"/>
      <c r="O62" s="906"/>
      <c r="P62" s="906"/>
      <c r="Q62" s="906"/>
      <c r="R62" s="906"/>
      <c r="S62" s="906"/>
      <c r="T62" s="906"/>
      <c r="U62" s="906"/>
      <c r="V62" s="906"/>
      <c r="W62" s="906"/>
      <c r="X62" s="906"/>
      <c r="Y62" s="906"/>
      <c r="Z62" s="906"/>
      <c r="AA62" s="906"/>
    </row>
    <row r="63" spans="1:27" ht="15.75" customHeight="1">
      <c r="A63" s="945"/>
      <c r="B63" s="906" t="s">
        <v>407</v>
      </c>
      <c r="C63" s="906"/>
      <c r="D63" s="906"/>
      <c r="E63" s="906"/>
      <c r="F63" s="906"/>
      <c r="G63" s="1202" t="str">
        <f>IF(項目一覧!$C$27=0,"","("&amp;項目一覧!$C$27&amp;") 建築士事務所  （"&amp;項目一覧!$C$28&amp;"）知事登録　第　 "&amp;項目一覧!$C$29&amp;"　号")</f>
        <v>() 建築士事務所  （）知事登録　第　 　号</v>
      </c>
    </row>
    <row r="64" spans="1:27" ht="15.75" customHeight="1">
      <c r="A64" s="945"/>
      <c r="B64" s="906"/>
      <c r="C64" s="906"/>
      <c r="D64" s="906"/>
      <c r="E64" s="906"/>
      <c r="F64" s="906"/>
      <c r="G64" s="906" t="str">
        <f>IF(項目一覧!$C$30=0,"",項目一覧!$C$30)</f>
        <v/>
      </c>
      <c r="J64" s="906"/>
      <c r="K64" s="906"/>
      <c r="L64" s="906"/>
      <c r="M64" s="906"/>
      <c r="N64" s="906"/>
      <c r="O64" s="906"/>
      <c r="P64" s="906"/>
      <c r="Q64" s="906"/>
      <c r="R64" s="906"/>
      <c r="S64" s="906"/>
      <c r="T64" s="906"/>
      <c r="U64" s="906"/>
      <c r="V64" s="906"/>
      <c r="W64" s="906"/>
      <c r="X64" s="906"/>
      <c r="Y64" s="906"/>
      <c r="Z64" s="906"/>
      <c r="AA64" s="906"/>
    </row>
    <row r="65" spans="1:28" ht="15.75" customHeight="1">
      <c r="A65" s="945"/>
      <c r="B65" s="906" t="s">
        <v>406</v>
      </c>
      <c r="C65" s="906"/>
      <c r="D65" s="906"/>
      <c r="E65" s="906"/>
      <c r="F65" s="906"/>
      <c r="G65" s="906" t="str">
        <f>IF(項目一覧!$C$31=0,"",項目一覧!$C$31)</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405</v>
      </c>
      <c r="C66" s="906"/>
      <c r="D66" s="906"/>
      <c r="E66" s="906"/>
      <c r="F66" s="906"/>
      <c r="G66" s="906" t="str">
        <f>IF(項目一覧!$C$32=0,"",項目一覧!$C$32)</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404</v>
      </c>
      <c r="C67" s="906"/>
      <c r="D67" s="906"/>
      <c r="E67" s="906"/>
      <c r="F67" s="906"/>
      <c r="G67" s="906" t="str">
        <f>IF(項目一覧!$C$33=0,"",項目一覧!$C$33)</f>
        <v/>
      </c>
      <c r="J67" s="906"/>
      <c r="K67" s="906"/>
      <c r="L67" s="906"/>
      <c r="M67" s="906"/>
      <c r="N67" s="906"/>
      <c r="O67" s="906"/>
      <c r="P67" s="906"/>
      <c r="Q67" s="906"/>
      <c r="R67" s="906"/>
      <c r="S67" s="906"/>
      <c r="T67" s="906"/>
      <c r="U67" s="906"/>
      <c r="V67" s="906"/>
      <c r="W67" s="906"/>
      <c r="X67" s="906"/>
      <c r="Y67" s="906"/>
      <c r="Z67" s="906"/>
      <c r="AA67" s="906"/>
    </row>
    <row r="68" spans="1:28" ht="18" customHeight="1">
      <c r="A68" s="945"/>
      <c r="B68" s="902" t="s">
        <v>712</v>
      </c>
      <c r="C68" s="906"/>
      <c r="D68" s="906"/>
      <c r="E68" s="906"/>
      <c r="F68" s="906"/>
      <c r="G68" s="1727" t="str">
        <f>IF(項目一覧!$C$35=0,"",項目一覧!$C$35)</f>
        <v/>
      </c>
      <c r="H68" s="1727"/>
      <c r="I68" s="1727"/>
      <c r="J68" s="1727"/>
      <c r="K68" s="1727"/>
      <c r="L68" s="1727"/>
      <c r="M68" s="1727"/>
      <c r="N68" s="1727"/>
      <c r="O68" s="1727"/>
      <c r="P68" s="1727"/>
      <c r="Q68" s="1727"/>
      <c r="R68" s="1727"/>
      <c r="S68" s="1727"/>
      <c r="T68" s="1727"/>
      <c r="U68" s="1727"/>
      <c r="V68" s="1727"/>
      <c r="W68" s="1727"/>
      <c r="X68" s="1727"/>
      <c r="Y68" s="1727"/>
      <c r="Z68" s="1727"/>
      <c r="AA68" s="1727"/>
      <c r="AB68" s="903"/>
    </row>
    <row r="69" spans="1:28" ht="9.75" customHeight="1">
      <c r="A69" s="945"/>
      <c r="B69" s="902"/>
      <c r="C69" s="906"/>
      <c r="D69" s="906"/>
      <c r="E69" s="906"/>
      <c r="F69" s="906"/>
      <c r="G69" s="1727"/>
      <c r="H69" s="1727"/>
      <c r="I69" s="1727"/>
      <c r="J69" s="1727"/>
      <c r="K69" s="1727"/>
      <c r="L69" s="1727"/>
      <c r="M69" s="1727"/>
      <c r="N69" s="1727"/>
      <c r="O69" s="1727"/>
      <c r="P69" s="1727"/>
      <c r="Q69" s="1727"/>
      <c r="R69" s="1727"/>
      <c r="S69" s="1727"/>
      <c r="T69" s="1727"/>
      <c r="U69" s="1727"/>
      <c r="V69" s="1727"/>
      <c r="W69" s="1727"/>
      <c r="X69" s="1727"/>
      <c r="Y69" s="1727"/>
      <c r="Z69" s="1727"/>
      <c r="AA69" s="1727"/>
      <c r="AB69" s="1203"/>
    </row>
    <row r="70" spans="1:28" ht="18" customHeight="1">
      <c r="A70" s="936"/>
      <c r="B70" s="906" t="s">
        <v>426</v>
      </c>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row>
    <row r="71" spans="1:28" ht="18" customHeight="1">
      <c r="A71" s="936"/>
      <c r="B71" s="906" t="s">
        <v>409</v>
      </c>
      <c r="C71" s="906"/>
      <c r="D71" s="906"/>
      <c r="E71" s="906"/>
      <c r="F71" s="906"/>
      <c r="G71" s="943" t="str">
        <f>IF(項目一覧!$C$189=0,"","("&amp;項目一覧!$C$189&amp;") 建築士  （"&amp;項目一覧!$C$190&amp;"）登録　第　 "&amp;項目一覧!$C$191&amp;"　号")</f>
        <v>() 建築士  （）登録　第　 　号</v>
      </c>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408</v>
      </c>
      <c r="C72" s="906"/>
      <c r="D72" s="906"/>
      <c r="E72" s="906"/>
      <c r="F72" s="906"/>
      <c r="G72" s="906" t="str">
        <f>IF(項目一覧!$C$192=0,"",項目一覧!$C$192)</f>
        <v/>
      </c>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6" t="s">
        <v>407</v>
      </c>
      <c r="C73" s="906"/>
      <c r="D73" s="906"/>
      <c r="E73" s="906"/>
      <c r="F73" s="906"/>
      <c r="G73" s="906" t="str">
        <f>IF(項目一覧!$C$194=0,"","("&amp;項目一覧!$C$194&amp;") 建築士事務所  （"&amp;項目一覧!$C$195&amp;"）知事登録　第　 "&amp;項目一覧!$C$196&amp;"　号")</f>
        <v>() 建築士事務所  （）知事登録　第　 　号</v>
      </c>
      <c r="H73" s="1202"/>
    </row>
    <row r="74" spans="1:28" ht="18" customHeight="1">
      <c r="A74" s="945"/>
      <c r="B74" s="906"/>
      <c r="C74" s="906"/>
      <c r="D74" s="906"/>
      <c r="E74" s="906"/>
      <c r="F74" s="906"/>
      <c r="G74" s="906" t="str">
        <f>IF(項目一覧!$C$197=0,"",項目一覧!$C$197)</f>
        <v/>
      </c>
      <c r="J74" s="906"/>
      <c r="K74" s="906"/>
      <c r="L74" s="906"/>
      <c r="M74" s="906"/>
      <c r="N74" s="906"/>
      <c r="O74" s="906"/>
      <c r="P74" s="906"/>
      <c r="Q74" s="906"/>
      <c r="R74" s="906"/>
      <c r="S74" s="906"/>
      <c r="T74" s="906"/>
      <c r="U74" s="906"/>
      <c r="V74" s="906"/>
      <c r="W74" s="906"/>
      <c r="X74" s="906"/>
      <c r="Y74" s="906"/>
      <c r="Z74" s="906"/>
      <c r="AA74" s="906"/>
    </row>
    <row r="75" spans="1:28" ht="18" customHeight="1">
      <c r="A75" s="945"/>
      <c r="B75" s="906" t="s">
        <v>406</v>
      </c>
      <c r="C75" s="906"/>
      <c r="D75" s="906"/>
      <c r="E75" s="906"/>
      <c r="F75" s="906"/>
      <c r="G75" s="906" t="str">
        <f>IF(項目一覧!$C$198=0,"",項目一覧!$C$198)</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405</v>
      </c>
      <c r="C76" s="906"/>
      <c r="D76" s="906"/>
      <c r="E76" s="906"/>
      <c r="F76" s="906"/>
      <c r="G76" s="2108" t="str">
        <f>IF(項目一覧!$C$199=0,"",項目一覧!$C$199)</f>
        <v/>
      </c>
      <c r="H76" s="2109"/>
      <c r="I76" s="2109"/>
      <c r="J76" s="2109"/>
      <c r="K76" s="2109"/>
      <c r="L76" s="2109"/>
      <c r="M76" s="2109"/>
      <c r="N76" s="2109"/>
      <c r="O76" s="2109"/>
      <c r="P76" s="2109"/>
      <c r="Q76" s="2109"/>
      <c r="R76" s="2109"/>
      <c r="S76" s="2109"/>
      <c r="T76" s="2109"/>
      <c r="U76" s="2109"/>
      <c r="V76" s="2109"/>
      <c r="W76" s="2109"/>
      <c r="X76" s="2109"/>
      <c r="Y76" s="2109"/>
      <c r="Z76" s="2109"/>
      <c r="AA76" s="2109"/>
      <c r="AB76" s="1203"/>
    </row>
    <row r="77" spans="1:28" ht="18" customHeight="1">
      <c r="A77" s="945"/>
      <c r="B77" s="906" t="s">
        <v>404</v>
      </c>
      <c r="C77" s="906"/>
      <c r="D77" s="906"/>
      <c r="E77" s="906"/>
      <c r="F77" s="906"/>
      <c r="G77" s="906" t="str">
        <f>IF(項目一覧!$C$200=0,"",項目一覧!$C$200)</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2" t="s">
        <v>712</v>
      </c>
      <c r="C78" s="906"/>
      <c r="D78" s="906"/>
      <c r="E78" s="906"/>
      <c r="F78" s="906"/>
      <c r="G78" s="1727" t="str">
        <f>IF(項目一覧!$C$202=0,"",項目一覧!$C$202)</f>
        <v/>
      </c>
      <c r="H78" s="1727"/>
      <c r="I78" s="1727"/>
      <c r="J78" s="1727"/>
      <c r="K78" s="1727"/>
      <c r="L78" s="1727"/>
      <c r="M78" s="1727"/>
      <c r="N78" s="1727"/>
      <c r="O78" s="1727"/>
      <c r="P78" s="1727"/>
      <c r="Q78" s="1727"/>
      <c r="R78" s="1727"/>
      <c r="S78" s="1727"/>
      <c r="T78" s="1727"/>
      <c r="U78" s="1727"/>
      <c r="V78" s="1727"/>
      <c r="W78" s="1727"/>
      <c r="X78" s="1727"/>
      <c r="Y78" s="1727"/>
      <c r="Z78" s="1727"/>
      <c r="AA78" s="1727"/>
      <c r="AB78" s="903"/>
    </row>
    <row r="79" spans="1:28" ht="9.75" customHeight="1">
      <c r="A79" s="936"/>
      <c r="B79" s="906"/>
      <c r="C79" s="906"/>
      <c r="D79" s="906"/>
      <c r="E79" s="906"/>
      <c r="F79" s="906"/>
      <c r="G79" s="1727"/>
      <c r="H79" s="1727"/>
      <c r="I79" s="1727"/>
      <c r="J79" s="1727"/>
      <c r="K79" s="1727"/>
      <c r="L79" s="1727"/>
      <c r="M79" s="1727"/>
      <c r="N79" s="1727"/>
      <c r="O79" s="1727"/>
      <c r="P79" s="1727"/>
      <c r="Q79" s="1727"/>
      <c r="R79" s="1727"/>
      <c r="S79" s="1727"/>
      <c r="T79" s="1727"/>
      <c r="U79" s="1727"/>
      <c r="V79" s="1727"/>
      <c r="W79" s="1727"/>
      <c r="X79" s="1727"/>
      <c r="Y79" s="1727"/>
      <c r="Z79" s="1727"/>
      <c r="AA79" s="1727"/>
    </row>
    <row r="80" spans="1:28" ht="18" customHeight="1">
      <c r="A80" s="936"/>
      <c r="B80" s="906" t="s">
        <v>409</v>
      </c>
      <c r="C80" s="906"/>
      <c r="D80" s="906"/>
      <c r="E80" s="906"/>
      <c r="F80" s="906"/>
      <c r="G80" s="943" t="str">
        <f>IF(項目一覧!$C$203=0,"","("&amp;項目一覧!$C$203&amp;") 建築士  （"&amp;項目一覧!$C$204&amp;"）登録　第　 "&amp;項目一覧!$C$205&amp;"　号")</f>
        <v>() 建築士  （）登録　第　 　号</v>
      </c>
      <c r="J80" s="906"/>
      <c r="K80" s="906"/>
      <c r="L80" s="906"/>
      <c r="M80" s="906"/>
      <c r="N80" s="906"/>
      <c r="O80" s="906"/>
      <c r="P80" s="906"/>
      <c r="Q80" s="906"/>
      <c r="R80" s="906"/>
      <c r="S80" s="906"/>
      <c r="T80" s="906"/>
      <c r="U80" s="906"/>
      <c r="V80" s="906"/>
      <c r="W80" s="906"/>
      <c r="X80" s="906"/>
      <c r="Y80" s="906"/>
      <c r="Z80" s="906"/>
      <c r="AA80" s="906"/>
    </row>
    <row r="81" spans="1:28" ht="18" customHeight="1">
      <c r="A81" s="936"/>
      <c r="B81" s="906" t="s">
        <v>408</v>
      </c>
      <c r="C81" s="906"/>
      <c r="D81" s="906"/>
      <c r="E81" s="906"/>
      <c r="F81" s="906"/>
      <c r="G81" s="906" t="str">
        <f>IF(項目一覧!$C$206=0,"",項目一覧!$C$206)</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6" t="s">
        <v>407</v>
      </c>
      <c r="C82" s="906"/>
      <c r="D82" s="906"/>
      <c r="E82" s="906"/>
      <c r="F82" s="906"/>
      <c r="G82" s="1202" t="str">
        <f>IF(項目一覧!$C$208=0,"","("&amp;項目一覧!$C$208&amp;") 建築士事務所  （"&amp;項目一覧!$C$209&amp;"）知事登録　第　 "&amp;項目一覧!$C$210&amp;"　号")</f>
        <v>() 建築士事務所  （）知事登録　第　 　号</v>
      </c>
    </row>
    <row r="83" spans="1:28" ht="18" customHeight="1">
      <c r="A83" s="945"/>
      <c r="B83" s="906"/>
      <c r="C83" s="906"/>
      <c r="D83" s="906"/>
      <c r="E83" s="906"/>
      <c r="F83" s="906"/>
      <c r="G83" s="906" t="str">
        <f>IF(項目一覧!$C$211=0,"",項目一覧!$C$211)</f>
        <v/>
      </c>
      <c r="J83" s="906"/>
      <c r="K83" s="906"/>
      <c r="L83" s="906"/>
      <c r="M83" s="906"/>
      <c r="N83" s="906"/>
      <c r="O83" s="906"/>
      <c r="P83" s="906"/>
      <c r="Q83" s="906"/>
      <c r="R83" s="906"/>
      <c r="S83" s="906"/>
      <c r="T83" s="906"/>
      <c r="U83" s="906"/>
      <c r="V83" s="906"/>
      <c r="W83" s="906"/>
      <c r="X83" s="906"/>
      <c r="Y83" s="906"/>
      <c r="Z83" s="906"/>
      <c r="AA83" s="906"/>
    </row>
    <row r="84" spans="1:28" ht="18" customHeight="1">
      <c r="A84" s="945"/>
      <c r="B84" s="906" t="s">
        <v>406</v>
      </c>
      <c r="C84" s="906"/>
      <c r="D84" s="906"/>
      <c r="E84" s="906"/>
      <c r="F84" s="906"/>
      <c r="G84" s="906" t="str">
        <f>IF(項目一覧!$C$212=0,"",項目一覧!$C$212)</f>
        <v/>
      </c>
      <c r="J84" s="906"/>
      <c r="K84" s="906"/>
      <c r="L84" s="906"/>
      <c r="M84" s="906"/>
      <c r="N84" s="906"/>
      <c r="O84" s="906"/>
      <c r="P84" s="906"/>
      <c r="Q84" s="906"/>
      <c r="R84" s="906"/>
      <c r="S84" s="906"/>
      <c r="T84" s="906"/>
      <c r="U84" s="906"/>
      <c r="V84" s="906"/>
      <c r="W84" s="906"/>
      <c r="X84" s="906"/>
      <c r="Y84" s="906"/>
      <c r="Z84" s="906"/>
      <c r="AA84" s="906"/>
    </row>
    <row r="85" spans="1:28" ht="18" customHeight="1">
      <c r="A85" s="945"/>
      <c r="B85" s="906" t="s">
        <v>405</v>
      </c>
      <c r="C85" s="906"/>
      <c r="D85" s="906"/>
      <c r="E85" s="906"/>
      <c r="F85" s="906"/>
      <c r="G85" s="2108" t="str">
        <f>IF(項目一覧!$C$213=0,"",項目一覧!$C$213)</f>
        <v/>
      </c>
      <c r="H85" s="2109"/>
      <c r="I85" s="2109"/>
      <c r="J85" s="2109"/>
      <c r="K85" s="2109"/>
      <c r="L85" s="2109"/>
      <c r="M85" s="2109"/>
      <c r="N85" s="2109"/>
      <c r="O85" s="2109"/>
      <c r="P85" s="2109"/>
      <c r="Q85" s="2109"/>
      <c r="R85" s="2109"/>
      <c r="S85" s="2109"/>
      <c r="T85" s="2109"/>
      <c r="U85" s="2109"/>
      <c r="V85" s="2109"/>
      <c r="W85" s="2109"/>
      <c r="X85" s="2109"/>
      <c r="Y85" s="2109"/>
      <c r="Z85" s="2109"/>
      <c r="AA85" s="2109"/>
      <c r="AB85" s="1203"/>
    </row>
    <row r="86" spans="1:28" ht="18" customHeight="1">
      <c r="A86" s="945"/>
      <c r="B86" s="906" t="s">
        <v>404</v>
      </c>
      <c r="C86" s="906"/>
      <c r="D86" s="906"/>
      <c r="E86" s="906"/>
      <c r="F86" s="906"/>
      <c r="G86" s="906" t="str">
        <f>IF(項目一覧!$C$214=0,"",項目一覧!$C$214)</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2" t="s">
        <v>712</v>
      </c>
      <c r="C87" s="906"/>
      <c r="D87" s="906"/>
      <c r="E87" s="906"/>
      <c r="F87" s="906"/>
      <c r="G87" s="1727" t="str">
        <f>IF(項目一覧!$C$216=0,"",項目一覧!$C$216)</f>
        <v/>
      </c>
      <c r="H87" s="1727"/>
      <c r="I87" s="1727"/>
      <c r="J87" s="1727"/>
      <c r="K87" s="1727"/>
      <c r="L87" s="1727"/>
      <c r="M87" s="1727"/>
      <c r="N87" s="1727"/>
      <c r="O87" s="1727"/>
      <c r="P87" s="1727"/>
      <c r="Q87" s="1727"/>
      <c r="R87" s="1727"/>
      <c r="S87" s="1727"/>
      <c r="T87" s="1727"/>
      <c r="U87" s="1727"/>
      <c r="V87" s="1727"/>
      <c r="W87" s="1727"/>
      <c r="X87" s="1727"/>
      <c r="Y87" s="1727"/>
      <c r="Z87" s="1727"/>
      <c r="AA87" s="1727"/>
    </row>
    <row r="88" spans="1:28" ht="8.25" customHeight="1">
      <c r="A88" s="936"/>
      <c r="B88" s="906"/>
      <c r="C88" s="906"/>
      <c r="D88" s="906"/>
      <c r="E88" s="906"/>
      <c r="F88" s="906"/>
      <c r="G88" s="1727"/>
      <c r="H88" s="1727"/>
      <c r="I88" s="1727"/>
      <c r="J88" s="1727"/>
      <c r="K88" s="1727"/>
      <c r="L88" s="1727"/>
      <c r="M88" s="1727"/>
      <c r="N88" s="1727"/>
      <c r="O88" s="1727"/>
      <c r="P88" s="1727"/>
      <c r="Q88" s="1727"/>
      <c r="R88" s="1727"/>
      <c r="S88" s="1727"/>
      <c r="T88" s="1727"/>
      <c r="U88" s="1727"/>
      <c r="V88" s="1727"/>
      <c r="W88" s="1727"/>
      <c r="X88" s="1727"/>
      <c r="Y88" s="1727"/>
      <c r="Z88" s="1727"/>
      <c r="AA88" s="1727"/>
    </row>
    <row r="89" spans="1:28" ht="18" customHeight="1">
      <c r="A89" s="936"/>
      <c r="B89" s="906" t="s">
        <v>409</v>
      </c>
      <c r="C89" s="906"/>
      <c r="D89" s="906"/>
      <c r="E89" s="906"/>
      <c r="F89" s="906"/>
      <c r="G89" s="943" t="str">
        <f>IF(項目一覧!$C$217=0,"","("&amp;項目一覧!$C$217&amp;") 建築士  （"&amp;項目一覧!$C$218&amp;"）登録　第　 "&amp;項目一覧!$C$219&amp;"　号")</f>
        <v>() 建築士  （）登録　第　 　号</v>
      </c>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408</v>
      </c>
      <c r="C90" s="906"/>
      <c r="D90" s="906"/>
      <c r="E90" s="906"/>
      <c r="F90" s="906"/>
      <c r="G90" s="906" t="str">
        <f>IF(項目一覧!$C$220=0,"",項目一覧!$C$220)</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407</v>
      </c>
      <c r="C91" s="906"/>
      <c r="D91" s="906"/>
      <c r="E91" s="906"/>
      <c r="F91" s="906"/>
      <c r="G91" s="1202" t="str">
        <f>IF(項目一覧!$C$222=0,"","("&amp;項目一覧!$C$222&amp;") 建築士事務所  （"&amp;項目一覧!$C$223&amp;"）知事登録　第　 "&amp;項目一覧!$C$224&amp;"　号")</f>
        <v>() 建築士事務所  （）知事登録　第　 　号</v>
      </c>
    </row>
    <row r="92" spans="1:28" ht="18" customHeight="1">
      <c r="A92" s="945"/>
      <c r="B92" s="906"/>
      <c r="C92" s="906"/>
      <c r="D92" s="906"/>
      <c r="E92" s="906"/>
      <c r="F92" s="906"/>
      <c r="G92" s="906" t="str">
        <f>IF(項目一覧!$C$225=0,"",項目一覧!$C$225)</f>
        <v/>
      </c>
      <c r="J92" s="906"/>
      <c r="K92" s="906"/>
      <c r="L92" s="906"/>
      <c r="M92" s="906"/>
      <c r="N92" s="906"/>
      <c r="O92" s="906"/>
      <c r="P92" s="906"/>
      <c r="Q92" s="906"/>
      <c r="R92" s="906"/>
      <c r="S92" s="906"/>
      <c r="T92" s="906"/>
      <c r="U92" s="906"/>
      <c r="V92" s="906"/>
      <c r="W92" s="906"/>
      <c r="X92" s="906"/>
      <c r="Y92" s="906"/>
      <c r="Z92" s="906"/>
      <c r="AA92" s="906"/>
    </row>
    <row r="93" spans="1:28" ht="18" customHeight="1">
      <c r="A93" s="945"/>
      <c r="B93" s="906" t="s">
        <v>406</v>
      </c>
      <c r="C93" s="906"/>
      <c r="D93" s="906"/>
      <c r="E93" s="906"/>
      <c r="F93" s="906"/>
      <c r="G93" s="906" t="str">
        <f>IF(項目一覧!$C$226=0,"",項目一覧!$C$226)</f>
        <v/>
      </c>
      <c r="J93" s="906"/>
      <c r="K93" s="906"/>
      <c r="L93" s="906"/>
      <c r="M93" s="906"/>
      <c r="N93" s="906"/>
      <c r="O93" s="906"/>
      <c r="P93" s="906"/>
      <c r="Q93" s="906"/>
      <c r="R93" s="906"/>
      <c r="S93" s="906"/>
      <c r="T93" s="906"/>
      <c r="U93" s="906"/>
      <c r="V93" s="906"/>
      <c r="W93" s="906"/>
      <c r="X93" s="906"/>
      <c r="Y93" s="906"/>
      <c r="Z93" s="906"/>
      <c r="AA93" s="906"/>
    </row>
    <row r="94" spans="1:28" ht="18" customHeight="1">
      <c r="A94" s="945"/>
      <c r="B94" s="906" t="s">
        <v>405</v>
      </c>
      <c r="C94" s="906"/>
      <c r="D94" s="906"/>
      <c r="E94" s="906"/>
      <c r="F94" s="906"/>
      <c r="G94" s="2108" t="str">
        <f>IF(項目一覧!$C$227=0,"",項目一覧!$C$227)</f>
        <v/>
      </c>
      <c r="H94" s="2109"/>
      <c r="I94" s="2109"/>
      <c r="J94" s="2109"/>
      <c r="K94" s="2109"/>
      <c r="L94" s="2109"/>
      <c r="M94" s="2109"/>
      <c r="N94" s="2109"/>
      <c r="O94" s="2109"/>
      <c r="P94" s="2109"/>
      <c r="Q94" s="2109"/>
      <c r="R94" s="2109"/>
      <c r="S94" s="2109"/>
      <c r="T94" s="2109"/>
      <c r="U94" s="2109"/>
      <c r="V94" s="2109"/>
      <c r="W94" s="2109"/>
      <c r="X94" s="2109"/>
      <c r="Y94" s="2109"/>
      <c r="Z94" s="2109"/>
      <c r="AA94" s="2109"/>
      <c r="AB94" s="1203"/>
    </row>
    <row r="95" spans="1:28" ht="18" customHeight="1">
      <c r="A95" s="945"/>
      <c r="B95" s="906" t="s">
        <v>404</v>
      </c>
      <c r="C95" s="906"/>
      <c r="D95" s="906"/>
      <c r="E95" s="906"/>
      <c r="F95" s="906"/>
      <c r="G95" s="906" t="str">
        <f>IF(項目一覧!$C$228=0,"",項目一覧!$C$228)</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2" t="s">
        <v>712</v>
      </c>
      <c r="C96" s="906"/>
      <c r="D96" s="906"/>
      <c r="E96" s="906"/>
      <c r="F96" s="906"/>
      <c r="G96" s="1727" t="str">
        <f>IF(項目一覧!$C$230=0,"",項目一覧!$C$230)</f>
        <v/>
      </c>
      <c r="H96" s="1727"/>
      <c r="I96" s="1727"/>
      <c r="J96" s="1727"/>
      <c r="K96" s="1727"/>
      <c r="L96" s="1727"/>
      <c r="M96" s="1727"/>
      <c r="N96" s="1727"/>
      <c r="O96" s="1727"/>
      <c r="P96" s="1727"/>
      <c r="Q96" s="1727"/>
      <c r="R96" s="1727"/>
      <c r="S96" s="1727"/>
      <c r="T96" s="1727"/>
      <c r="U96" s="1727"/>
      <c r="V96" s="1727"/>
      <c r="W96" s="1727"/>
      <c r="X96" s="1727"/>
      <c r="Y96" s="1727"/>
      <c r="Z96" s="1727"/>
      <c r="AA96" s="1727"/>
      <c r="AB96" s="903"/>
    </row>
    <row r="97" spans="1:30" ht="9" customHeight="1">
      <c r="A97" s="951"/>
      <c r="B97" s="935"/>
      <c r="C97" s="935"/>
      <c r="D97" s="935"/>
      <c r="E97" s="935"/>
      <c r="F97" s="935"/>
      <c r="G97" s="1730"/>
      <c r="H97" s="1730"/>
      <c r="I97" s="1730"/>
      <c r="J97" s="1730"/>
      <c r="K97" s="1730"/>
      <c r="L97" s="1730"/>
      <c r="M97" s="1730"/>
      <c r="N97" s="1730"/>
      <c r="O97" s="1730"/>
      <c r="P97" s="1730"/>
      <c r="Q97" s="1730"/>
      <c r="R97" s="1730"/>
      <c r="S97" s="1730"/>
      <c r="T97" s="1730"/>
      <c r="U97" s="1730"/>
      <c r="V97" s="1730"/>
      <c r="W97" s="1730"/>
      <c r="X97" s="1730"/>
      <c r="Y97" s="1730"/>
      <c r="Z97" s="1730"/>
      <c r="AA97" s="1730"/>
    </row>
    <row r="98" spans="1:30" ht="15.75" customHeight="1">
      <c r="A98" s="936" t="s">
        <v>764</v>
      </c>
      <c r="B98" s="906" t="s">
        <v>711</v>
      </c>
      <c r="C98" s="906"/>
      <c r="D98" s="906"/>
      <c r="E98" s="906"/>
      <c r="F98" s="906"/>
      <c r="G98" s="906"/>
      <c r="J98" s="906"/>
      <c r="K98" s="906"/>
      <c r="L98" s="906"/>
      <c r="M98" s="906"/>
      <c r="N98" s="906"/>
      <c r="O98" s="906"/>
      <c r="P98" s="906"/>
      <c r="Q98" s="906"/>
      <c r="R98" s="906"/>
      <c r="S98" s="906"/>
      <c r="T98" s="906"/>
      <c r="U98" s="906"/>
      <c r="V98" s="906"/>
      <c r="W98" s="906"/>
      <c r="X98" s="906"/>
      <c r="Y98" s="906"/>
      <c r="Z98" s="906"/>
      <c r="AA98" s="906"/>
    </row>
    <row r="99" spans="1:30" ht="15.75" customHeight="1">
      <c r="A99" s="945"/>
      <c r="B99" s="906" t="s">
        <v>401</v>
      </c>
      <c r="C99" s="906"/>
      <c r="D99" s="906"/>
      <c r="E99" s="906"/>
      <c r="F99" s="906"/>
      <c r="G99" s="906" t="str">
        <f>IF(項目一覧!$C$55=0,"",項目一覧!$C$55)</f>
        <v/>
      </c>
      <c r="J99" s="906"/>
      <c r="K99" s="906"/>
      <c r="L99" s="906"/>
      <c r="M99" s="906"/>
      <c r="N99" s="906"/>
      <c r="O99" s="906"/>
      <c r="P99" s="906"/>
      <c r="Q99" s="906"/>
      <c r="R99" s="906"/>
      <c r="S99" s="906"/>
      <c r="T99" s="906"/>
      <c r="U99" s="906"/>
      <c r="V99" s="906"/>
      <c r="W99" s="906"/>
      <c r="X99" s="906"/>
      <c r="Y99" s="906"/>
      <c r="Z99" s="906"/>
      <c r="AA99" s="906"/>
    </row>
    <row r="100" spans="1:30" ht="15.75" customHeight="1">
      <c r="A100" s="945"/>
      <c r="B100" s="906" t="s">
        <v>400</v>
      </c>
      <c r="C100" s="906"/>
      <c r="D100" s="906"/>
      <c r="E100" s="906"/>
      <c r="F100" s="906"/>
      <c r="G100" s="1202" t="str">
        <f>IF(項目一覧!$C$56=0,"","建設業の許可   ("&amp;項目一覧!$C$56&amp;")  第  （"&amp;項目一覧!$C$57&amp;"）　　 "&amp;項目一覧!$C$58&amp;"　号")</f>
        <v>建設業の許可   ()  第  （）　　 　号</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c r="C101" s="906"/>
      <c r="D101" s="906"/>
      <c r="E101" s="906"/>
      <c r="F101" s="906"/>
      <c r="G101" s="906" t="str">
        <f>IF(項目一覧!$C$59=0,"",項目一覧!$C$59)</f>
        <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t="s">
        <v>399</v>
      </c>
      <c r="C102" s="906"/>
      <c r="D102" s="906"/>
      <c r="E102" s="906"/>
      <c r="F102" s="906"/>
      <c r="G102" s="906" t="str">
        <f>IF(項目一覧!$C$60=0,"",項目一覧!$C$60)</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398</v>
      </c>
      <c r="C103" s="906"/>
      <c r="D103" s="906"/>
      <c r="E103" s="906"/>
      <c r="F103" s="906"/>
      <c r="G103" s="906" t="str">
        <f>IF(項目一覧!$C$61=0,"",項目一覧!$C$61)</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35"/>
      <c r="B104" s="935" t="s">
        <v>397</v>
      </c>
      <c r="C104" s="935"/>
      <c r="D104" s="935"/>
      <c r="E104" s="935"/>
      <c r="F104" s="935"/>
      <c r="G104" s="935" t="str">
        <f>IF(項目一覧!$C$62=0,"",項目一覧!$C$62)</f>
        <v/>
      </c>
      <c r="H104" s="974"/>
      <c r="I104" s="974"/>
      <c r="J104" s="935"/>
      <c r="K104" s="935"/>
      <c r="L104" s="935"/>
      <c r="M104" s="935"/>
      <c r="N104" s="935"/>
      <c r="O104" s="935"/>
      <c r="P104" s="935"/>
      <c r="Q104" s="935"/>
      <c r="R104" s="935"/>
      <c r="S104" s="935"/>
      <c r="T104" s="935"/>
      <c r="U104" s="935"/>
      <c r="V104" s="935"/>
      <c r="W104" s="935"/>
      <c r="X104" s="935"/>
      <c r="Y104" s="935"/>
      <c r="Z104" s="935"/>
      <c r="AA104" s="935"/>
    </row>
    <row r="105" spans="1:30" s="1068" customFormat="1" ht="15.75" customHeight="1">
      <c r="A105" s="1205" t="s">
        <v>102</v>
      </c>
      <c r="B105" s="950" t="s">
        <v>763</v>
      </c>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c r="AD105" s="904"/>
    </row>
    <row r="106" spans="1:30" s="1068" customFormat="1" ht="15.75" customHeight="1">
      <c r="A106" s="1206"/>
      <c r="B106" s="950" t="s">
        <v>750</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1084"/>
      <c r="AD106" s="904"/>
    </row>
    <row r="107" spans="1:30" s="1068" customFormat="1" ht="15.75" customHeight="1">
      <c r="A107" s="1206"/>
      <c r="B107" s="950" t="s">
        <v>749</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748</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26"/>
      <c r="B109" s="950" t="s">
        <v>747</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5" t="s">
        <v>102</v>
      </c>
      <c r="B110" s="1090" t="s">
        <v>762</v>
      </c>
      <c r="C110" s="1090"/>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D110" s="904"/>
    </row>
    <row r="111" spans="1:30" s="1068" customFormat="1" ht="15.75" customHeight="1">
      <c r="A111" s="1206"/>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D111" s="904"/>
    </row>
    <row r="112" spans="1:30" s="1068" customFormat="1" ht="15.75" customHeight="1">
      <c r="A112" s="1206"/>
      <c r="B112" s="950"/>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950"/>
      <c r="B114" s="950"/>
      <c r="C114" s="950"/>
      <c r="D114" s="950"/>
      <c r="E114" s="950"/>
      <c r="F114" s="950"/>
      <c r="G114" s="1205"/>
      <c r="H114" s="950"/>
      <c r="I114" s="950"/>
      <c r="J114" s="950"/>
      <c r="K114" s="1205"/>
      <c r="L114" s="950"/>
      <c r="M114" s="950"/>
      <c r="N114" s="950"/>
      <c r="O114" s="1205"/>
      <c r="P114" s="950"/>
      <c r="Q114" s="950"/>
      <c r="R114" s="950"/>
      <c r="S114" s="1205"/>
      <c r="T114" s="950"/>
      <c r="U114" s="950"/>
      <c r="V114" s="950"/>
      <c r="W114" s="950"/>
      <c r="X114" s="950"/>
      <c r="Y114" s="950"/>
      <c r="Z114" s="950"/>
      <c r="AA114" s="950"/>
      <c r="AD114" s="904"/>
    </row>
    <row r="115" spans="1:30" s="1068" customFormat="1" ht="15.75" customHeight="1">
      <c r="A115" s="950"/>
      <c r="B115" s="950"/>
      <c r="C115" s="950"/>
      <c r="D115" s="950"/>
      <c r="E115" s="950"/>
      <c r="F115" s="950"/>
      <c r="G115" s="950"/>
      <c r="H115" s="1205"/>
      <c r="I115" s="950"/>
      <c r="J115" s="950"/>
      <c r="K115" s="950"/>
      <c r="L115" s="1205"/>
      <c r="M115" s="950"/>
      <c r="N115" s="950"/>
      <c r="O115" s="950"/>
      <c r="P115" s="1205"/>
      <c r="Q115" s="950"/>
      <c r="R115" s="950"/>
      <c r="S115" s="950"/>
      <c r="T115" s="1205"/>
      <c r="U115" s="950"/>
      <c r="V115" s="950"/>
      <c r="W115" s="950"/>
      <c r="X115" s="950"/>
      <c r="Y115" s="950"/>
      <c r="Z115" s="950"/>
      <c r="AA115" s="950"/>
      <c r="AD115" s="904"/>
    </row>
    <row r="116" spans="1:30" s="1068" customFormat="1" ht="15.75" customHeight="1">
      <c r="A116" s="1207"/>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D116" s="904"/>
    </row>
    <row r="117" spans="1:30" s="1068" customFormat="1" ht="18" customHeight="1">
      <c r="A117" s="1208" t="s">
        <v>102</v>
      </c>
      <c r="B117" s="1090" t="s">
        <v>738</v>
      </c>
      <c r="C117" s="1209"/>
      <c r="D117" s="1209"/>
      <c r="E117" s="1209"/>
      <c r="F117" s="1209"/>
      <c r="G117" s="1209"/>
      <c r="H117" s="1209"/>
      <c r="I117" s="1209"/>
      <c r="J117" s="1210"/>
      <c r="K117" s="1211" t="s">
        <v>2807</v>
      </c>
      <c r="L117" s="1212"/>
      <c r="M117" s="1212"/>
      <c r="N117" s="1212"/>
      <c r="O117" s="1212"/>
      <c r="P117" s="1212"/>
      <c r="Q117" s="1210"/>
      <c r="R117" s="1209"/>
      <c r="S117" s="1209"/>
      <c r="T117" s="1209"/>
      <c r="U117" s="1209"/>
      <c r="V117" s="1209"/>
      <c r="W117" s="1209"/>
      <c r="X117" s="1209"/>
      <c r="Y117" s="1209"/>
      <c r="Z117" s="1209"/>
      <c r="AA117" s="1209"/>
      <c r="AD117" s="904"/>
    </row>
    <row r="118" spans="1:30" s="1068" customFormat="1" ht="18" customHeight="1">
      <c r="A118" s="1213" t="s">
        <v>102</v>
      </c>
      <c r="B118" s="1211" t="s">
        <v>737</v>
      </c>
      <c r="C118" s="1210"/>
      <c r="D118" s="1210"/>
      <c r="E118" s="1210"/>
      <c r="F118" s="1210"/>
      <c r="G118" s="1210"/>
      <c r="H118" s="1210"/>
      <c r="I118" s="1214"/>
      <c r="J118" s="1214"/>
      <c r="K118" s="1211" t="s">
        <v>2807</v>
      </c>
      <c r="L118" s="1212"/>
      <c r="M118" s="1212"/>
      <c r="N118" s="1212"/>
      <c r="O118" s="1212"/>
      <c r="P118" s="1212"/>
      <c r="Q118" s="1214"/>
      <c r="R118" s="1214"/>
      <c r="S118" s="1214"/>
      <c r="T118" s="1214"/>
      <c r="U118" s="1214"/>
      <c r="V118" s="1214"/>
      <c r="W118" s="1214"/>
      <c r="X118" s="1214"/>
      <c r="Y118" s="1214"/>
      <c r="Z118" s="1214"/>
      <c r="AA118" s="1214"/>
      <c r="AD118" s="904"/>
    </row>
    <row r="119" spans="1:30" s="1068" customFormat="1" ht="15.75" customHeight="1">
      <c r="A119" s="1205" t="s">
        <v>102</v>
      </c>
      <c r="B119" s="950" t="s">
        <v>761</v>
      </c>
      <c r="C119" s="1081"/>
      <c r="D119" s="1081"/>
      <c r="E119" s="1081"/>
      <c r="F119" s="1081"/>
      <c r="G119" s="1081"/>
      <c r="H119" s="1081"/>
      <c r="Q119" s="1084"/>
      <c r="R119" s="1084" t="s">
        <v>760</v>
      </c>
      <c r="S119" s="1084"/>
      <c r="T119" s="1084"/>
      <c r="U119" s="1084"/>
      <c r="V119" s="1084"/>
      <c r="AD119" s="904"/>
    </row>
    <row r="120" spans="1:30" s="1068" customFormat="1" ht="15.75" customHeight="1">
      <c r="A120" s="1205"/>
      <c r="B120" s="950"/>
      <c r="C120" s="950"/>
      <c r="D120" s="950" t="s">
        <v>732</v>
      </c>
      <c r="E120" s="950"/>
      <c r="F120" s="950"/>
      <c r="G120" s="950"/>
      <c r="H120" s="950" t="s">
        <v>2807</v>
      </c>
      <c r="I120" s="1084"/>
      <c r="J120" s="1084"/>
      <c r="K120" s="1084"/>
      <c r="L120" s="1084"/>
      <c r="M120" s="1084"/>
      <c r="N120" s="1084"/>
      <c r="O120" s="1084" t="s">
        <v>71</v>
      </c>
      <c r="P120" s="2126"/>
      <c r="Q120" s="2126"/>
      <c r="R120" s="2126"/>
      <c r="S120" s="2126"/>
      <c r="T120" s="2126"/>
      <c r="U120" s="2126"/>
      <c r="V120" s="2126"/>
      <c r="W120" s="2126"/>
      <c r="X120" s="1084" t="s">
        <v>103</v>
      </c>
      <c r="Y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25"/>
      <c r="Q121" s="2125"/>
      <c r="R121" s="2125"/>
      <c r="S121" s="2125"/>
      <c r="T121" s="2125"/>
      <c r="U121" s="2125"/>
      <c r="V121" s="2125"/>
      <c r="W121" s="2125"/>
      <c r="X121" s="1084" t="s">
        <v>103</v>
      </c>
      <c r="Y121" s="1084"/>
      <c r="AD121" s="904"/>
    </row>
    <row r="122" spans="1:30" s="1068" customFormat="1" ht="15.75" customHeight="1">
      <c r="A122" s="1208" t="s">
        <v>102</v>
      </c>
      <c r="B122" s="1090" t="s">
        <v>731</v>
      </c>
      <c r="C122" s="1209"/>
      <c r="D122" s="1209"/>
      <c r="E122" s="1209"/>
      <c r="F122" s="1209"/>
      <c r="G122" s="1209"/>
      <c r="H122" s="1209"/>
      <c r="I122" s="1215"/>
      <c r="J122" s="1215"/>
      <c r="K122" s="1215"/>
      <c r="L122" s="1215"/>
      <c r="M122" s="1215"/>
      <c r="N122" s="1215"/>
      <c r="O122" s="1215"/>
      <c r="P122" s="1215"/>
      <c r="Q122" s="1215"/>
      <c r="R122" s="1215"/>
      <c r="S122" s="1215"/>
      <c r="T122" s="1215"/>
      <c r="U122" s="1215"/>
      <c r="V122" s="1215"/>
      <c r="W122" s="1215"/>
      <c r="X122" s="1215"/>
      <c r="Y122" s="1215"/>
      <c r="Z122" s="1215"/>
      <c r="AA122" s="1215"/>
      <c r="AD122" s="904"/>
    </row>
    <row r="123" spans="1:30" s="1068" customFormat="1" ht="15.75" customHeight="1">
      <c r="AD123" s="904"/>
    </row>
    <row r="124" spans="1:30" s="1068" customFormat="1" ht="15.75" customHeight="1">
      <c r="A124" s="1199"/>
      <c r="B124" s="1199"/>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c r="AA124" s="1199"/>
      <c r="AD124" s="904"/>
    </row>
    <row r="125" spans="1:30" s="1068" customForma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sheetData>
  <mergeCells count="20">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 ref="B9:Y10"/>
    <mergeCell ref="AN21:AR21"/>
    <mergeCell ref="I36:T36"/>
    <mergeCell ref="G76:AA76"/>
    <mergeCell ref="I37:T40"/>
    <mergeCell ref="C36:H36"/>
    <mergeCell ref="U36:Z36"/>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4"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topLeftCell="A85" workbookViewId="0">
      <selection activeCell="R1" sqref="R1"/>
    </sheetView>
  </sheetViews>
  <sheetFormatPr defaultColWidth="3.33203125" defaultRowHeight="13"/>
  <cols>
    <col min="1" max="16384" width="3.33203125" style="904"/>
  </cols>
  <sheetData>
    <row r="1" spans="1:28" s="897" customFormat="1" ht="38.25" customHeight="1" thickBot="1">
      <c r="A1" s="1047" t="s">
        <v>3758</v>
      </c>
      <c r="R1" s="898" t="s">
        <v>64</v>
      </c>
      <c r="S1" s="898"/>
      <c r="T1" s="898"/>
      <c r="U1" s="1093"/>
      <c r="AB1" s="900" t="s">
        <v>549</v>
      </c>
    </row>
    <row r="2" spans="1:28" s="1053" customFormat="1" ht="12.75" customHeight="1" thickTop="1">
      <c r="A2" s="1219"/>
      <c r="Q2" s="1220"/>
      <c r="R2" s="1220"/>
      <c r="S2" s="1220"/>
      <c r="T2" s="1220"/>
      <c r="AB2" s="1221"/>
    </row>
    <row r="3" spans="1:28" ht="12" customHeight="1">
      <c r="B3" s="1054"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54"/>
      <c r="D3" s="1054"/>
      <c r="E3" s="1054"/>
    </row>
    <row r="4" spans="1:28" s="1193" customFormat="1" ht="25" customHeight="1">
      <c r="E4" s="1193" t="str">
        <f>IF(作業メニュー!AM13=TRUE, "建築基準法第87条の４において準用する同法第18条第２項又は第４項の規定による", "")</f>
        <v/>
      </c>
    </row>
    <row r="5" spans="1:28" ht="27" customHeight="1">
      <c r="B5" s="1228" t="str">
        <f>IF(作業メニュー!AM13=TRUE, "計画変更通知書　（昇降機以外の建築設備）", "計画変更確認申請書　（昇降機以外の建築設備）")</f>
        <v>計画変更確認申請書　（昇降機以外の建築設備）</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28">
      <c r="M7" s="1091"/>
      <c r="N7" s="1091" t="s">
        <v>754</v>
      </c>
      <c r="O7" s="1091"/>
      <c r="P7" s="1091"/>
      <c r="Q7" s="1091"/>
    </row>
    <row r="9" spans="1:28" ht="19" customHeight="1">
      <c r="B9" s="2114"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114"/>
      <c r="D9" s="2114"/>
      <c r="E9" s="2114"/>
      <c r="F9" s="2114"/>
      <c r="G9" s="2114"/>
      <c r="H9" s="2114"/>
      <c r="I9" s="2114"/>
      <c r="J9" s="2114"/>
      <c r="K9" s="2114"/>
      <c r="L9" s="2114"/>
      <c r="M9" s="2114"/>
      <c r="N9" s="2114"/>
      <c r="O9" s="2114"/>
      <c r="P9" s="2114"/>
      <c r="Q9" s="2114"/>
      <c r="R9" s="2114"/>
      <c r="S9" s="2114"/>
      <c r="T9" s="2114"/>
      <c r="U9" s="2114"/>
      <c r="V9" s="2114"/>
      <c r="W9" s="2114"/>
      <c r="X9" s="2114"/>
    </row>
    <row r="10" spans="1:28" ht="19" customHeight="1">
      <c r="B10" s="2114"/>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row>
    <row r="11" spans="1:28" ht="19" customHeight="1"/>
    <row r="12" spans="1:28" ht="19" customHeight="1"/>
    <row r="13" spans="1:28" ht="19" customHeight="1"/>
    <row r="14" spans="1:28" ht="19" customHeight="1"/>
    <row r="15" spans="1:28" ht="19" customHeight="1">
      <c r="B15" s="1718" t="str">
        <f>IF('確認申請書（建築）入力'!$M$4=0,"",'確認申請書（建築）入力'!$M$4)</f>
        <v>指定確認検査機関
　株式会社東日本住宅評価センター　様</v>
      </c>
      <c r="C15" s="1718"/>
      <c r="D15" s="1718"/>
      <c r="E15" s="1718"/>
      <c r="F15" s="1718"/>
      <c r="G15" s="1718"/>
      <c r="H15" s="1718"/>
      <c r="I15" s="1718"/>
      <c r="J15" s="1718"/>
      <c r="K15" s="1718"/>
      <c r="L15" s="1718"/>
      <c r="M15" s="1718"/>
      <c r="N15" s="1718"/>
    </row>
    <row r="16" spans="1:28" ht="19" customHeight="1">
      <c r="B16" s="1718"/>
      <c r="C16" s="1718"/>
      <c r="D16" s="1718"/>
      <c r="E16" s="1718"/>
      <c r="F16" s="1718"/>
      <c r="G16" s="1718"/>
      <c r="H16" s="1718"/>
      <c r="I16" s="1718"/>
      <c r="J16" s="1718"/>
      <c r="K16" s="1718"/>
      <c r="L16" s="1718"/>
      <c r="M16" s="1718"/>
      <c r="N16" s="1718"/>
    </row>
    <row r="17" spans="3:26" ht="19" customHeight="1">
      <c r="Q17" s="1068"/>
      <c r="R17" s="1068"/>
      <c r="S17" s="1068"/>
      <c r="T17" s="908" t="str">
        <f>IF(作業メニュー!AM13=TRUE, "第", "")</f>
        <v/>
      </c>
      <c r="U17" s="1754"/>
      <c r="V17" s="1754"/>
      <c r="W17" s="1754"/>
      <c r="X17" s="1754"/>
      <c r="Y17" s="907" t="str">
        <f>IF(作業メニュー!AM13=TRUE, "号", "")</f>
        <v/>
      </c>
    </row>
    <row r="18" spans="3:26" ht="19" customHeight="1">
      <c r="S18" s="904" t="s">
        <v>2811</v>
      </c>
    </row>
    <row r="19" spans="3:26" ht="19" customHeight="1"/>
    <row r="20" spans="3:26" ht="19" customHeight="1"/>
    <row r="21" spans="3:26" ht="19" customHeight="1"/>
    <row r="22" spans="3:26" ht="19" customHeight="1">
      <c r="R22" s="903" t="str">
        <f>IF(項目一覧!$C$183=0,"",項目一覧!$C$183)</f>
        <v/>
      </c>
    </row>
    <row r="23" spans="3:26" ht="19" customHeight="1">
      <c r="L23" s="903" t="str">
        <f>IF(作業メニュー!AM13=TRUE, "　通　知　者　官　職", "　申　請　者　　氏　　名")</f>
        <v>　申　請　者　　氏　　名</v>
      </c>
      <c r="R23" s="903" t="str">
        <f>IF(項目一覧!$C$4=0,"",項目一覧!$C$4)</f>
        <v/>
      </c>
    </row>
    <row r="24" spans="3:26" ht="19" customHeight="1"/>
    <row r="25" spans="3:26" ht="19" customHeight="1"/>
    <row r="26" spans="3:26" ht="13.5" customHeight="1"/>
    <row r="27" spans="3:26" ht="19" customHeight="1"/>
    <row r="28" spans="3:26" ht="19" customHeight="1">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row>
    <row r="29" spans="3:26" ht="19" customHeight="1">
      <c r="C29" s="904" t="str">
        <f>IF(作業メニュー!AM13=TRUE, "[計画を変更する昇降機の直前の審査]", "[計画を変更する昇降機の直前の確認]")</f>
        <v>[計画を変更する昇降機の直前の確認]</v>
      </c>
    </row>
    <row r="30" spans="3:26" ht="19" customHeight="1">
      <c r="D30" s="904" t="s">
        <v>554</v>
      </c>
      <c r="M30" s="904" t="s">
        <v>527</v>
      </c>
      <c r="V30" s="904" t="s">
        <v>111</v>
      </c>
    </row>
    <row r="31" spans="3:26" ht="19" customHeight="1">
      <c r="D31" s="904" t="s">
        <v>553</v>
      </c>
      <c r="M31" s="904" t="s">
        <v>2821</v>
      </c>
      <c r="P31" s="904" t="s">
        <v>603</v>
      </c>
      <c r="S31" s="904" t="s">
        <v>602</v>
      </c>
      <c r="V31" s="904" t="s">
        <v>601</v>
      </c>
    </row>
    <row r="32" spans="3:26" ht="19" customHeight="1">
      <c r="D32" s="904" t="s">
        <v>552</v>
      </c>
      <c r="M32" s="904" t="s">
        <v>773</v>
      </c>
    </row>
    <row r="33" spans="1:27" ht="19" customHeight="1">
      <c r="D33" s="904" t="s">
        <v>551</v>
      </c>
    </row>
    <row r="34" spans="1:27" ht="19" customHeight="1"/>
    <row r="35" spans="1:27" ht="19" customHeight="1"/>
    <row r="36" spans="1:27" ht="19" customHeight="1"/>
    <row r="37" spans="1:27" ht="14.25" customHeight="1"/>
    <row r="38" spans="1:27" ht="20.25" customHeight="1">
      <c r="B38" s="1063"/>
      <c r="C38" s="1225" t="s">
        <v>768</v>
      </c>
      <c r="D38" s="922"/>
      <c r="E38" s="922"/>
      <c r="F38" s="922"/>
      <c r="G38" s="922"/>
      <c r="H38" s="923"/>
      <c r="I38" s="1711" t="s">
        <v>767</v>
      </c>
      <c r="J38" s="1712"/>
      <c r="K38" s="1712"/>
      <c r="L38" s="1712"/>
      <c r="M38" s="1712"/>
      <c r="N38" s="1712"/>
      <c r="O38" s="1712"/>
      <c r="P38" s="1712"/>
      <c r="Q38" s="1712"/>
      <c r="R38" s="1712"/>
      <c r="S38" s="1712"/>
      <c r="T38" s="1713"/>
      <c r="U38" s="1225" t="s">
        <v>766</v>
      </c>
      <c r="V38" s="922"/>
      <c r="W38" s="922"/>
      <c r="X38" s="922"/>
      <c r="Y38" s="922"/>
      <c r="Z38" s="923"/>
    </row>
    <row r="39" spans="1:27" ht="28.5" customHeight="1">
      <c r="B39" s="1063"/>
      <c r="C39" s="1223"/>
      <c r="D39" s="914"/>
      <c r="E39" s="914"/>
      <c r="F39" s="914"/>
      <c r="G39" s="914"/>
      <c r="H39" s="1224"/>
      <c r="I39" s="1738" t="s">
        <v>435</v>
      </c>
      <c r="J39" s="1739"/>
      <c r="K39" s="1739"/>
      <c r="L39" s="1739"/>
      <c r="M39" s="1739"/>
      <c r="N39" s="1739"/>
      <c r="O39" s="1739"/>
      <c r="P39" s="1739"/>
      <c r="Q39" s="1739"/>
      <c r="R39" s="1739"/>
      <c r="S39" s="1739"/>
      <c r="T39" s="1740"/>
      <c r="U39" s="1225" t="s">
        <v>2817</v>
      </c>
      <c r="V39" s="922"/>
      <c r="W39" s="922"/>
      <c r="X39" s="922"/>
      <c r="Y39" s="922"/>
      <c r="Z39" s="923"/>
    </row>
    <row r="40" spans="1:27" ht="24" customHeight="1">
      <c r="B40" s="1063"/>
      <c r="C40" s="926"/>
      <c r="D40" s="903"/>
      <c r="E40" s="903"/>
      <c r="F40" s="903"/>
      <c r="G40" s="903"/>
      <c r="H40" s="925"/>
      <c r="I40" s="1699"/>
      <c r="J40" s="1700"/>
      <c r="K40" s="1700"/>
      <c r="L40" s="1700"/>
      <c r="M40" s="1700"/>
      <c r="N40" s="1700"/>
      <c r="O40" s="1700"/>
      <c r="P40" s="1700"/>
      <c r="Q40" s="1700"/>
      <c r="R40" s="1700"/>
      <c r="S40" s="1700"/>
      <c r="T40" s="1701"/>
      <c r="U40" s="1223" t="s">
        <v>114</v>
      </c>
      <c r="V40" s="914" t="s">
        <v>759</v>
      </c>
      <c r="W40" s="916"/>
      <c r="X40" s="914"/>
      <c r="Y40" s="914"/>
      <c r="Z40" s="1057"/>
    </row>
    <row r="41" spans="1:27" ht="24" customHeight="1">
      <c r="B41" s="1063"/>
      <c r="C41" s="926"/>
      <c r="D41" s="903"/>
      <c r="E41" s="903"/>
      <c r="F41" s="903"/>
      <c r="G41" s="903"/>
      <c r="H41" s="925"/>
      <c r="I41" s="1699"/>
      <c r="J41" s="1700"/>
      <c r="K41" s="1700"/>
      <c r="L41" s="1700"/>
      <c r="M41" s="1700"/>
      <c r="N41" s="1700"/>
      <c r="O41" s="1700"/>
      <c r="P41" s="1700"/>
      <c r="Q41" s="1700"/>
      <c r="R41" s="1700"/>
      <c r="S41" s="1700"/>
      <c r="T41" s="1701"/>
      <c r="U41" s="926"/>
      <c r="V41" s="903"/>
      <c r="W41" s="903"/>
      <c r="X41" s="903"/>
      <c r="Y41" s="903"/>
      <c r="Z41" s="925" t="s">
        <v>113</v>
      </c>
    </row>
    <row r="42" spans="1:27" ht="33.75" customHeight="1">
      <c r="B42" s="1063"/>
      <c r="C42" s="931"/>
      <c r="D42" s="932"/>
      <c r="E42" s="932"/>
      <c r="F42" s="932"/>
      <c r="G42" s="932"/>
      <c r="H42" s="933"/>
      <c r="I42" s="1702"/>
      <c r="J42" s="1703"/>
      <c r="K42" s="1703"/>
      <c r="L42" s="1703"/>
      <c r="M42" s="1703"/>
      <c r="N42" s="1703"/>
      <c r="O42" s="1703"/>
      <c r="P42" s="1703"/>
      <c r="Q42" s="1703"/>
      <c r="R42" s="1703"/>
      <c r="S42" s="1703"/>
      <c r="T42" s="1704"/>
      <c r="U42" s="1702" t="s">
        <v>2394</v>
      </c>
      <c r="V42" s="1703"/>
      <c r="W42" s="1703"/>
      <c r="X42" s="1703"/>
      <c r="Y42" s="1703"/>
      <c r="Z42" s="1704"/>
    </row>
    <row r="43" spans="1:27" ht="21" customHeight="1">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row>
    <row r="44" spans="1:27" ht="10.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27"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27" ht="15.75" customHeight="1">
      <c r="A46" s="1698" t="s">
        <v>434</v>
      </c>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row>
    <row r="47" spans="1:27" ht="15.75" customHeight="1">
      <c r="A47" s="959" t="s">
        <v>772</v>
      </c>
      <c r="B47" s="937" t="s">
        <v>752</v>
      </c>
      <c r="C47" s="937"/>
      <c r="D47" s="937"/>
      <c r="E47" s="937"/>
      <c r="F47" s="937"/>
      <c r="G47" s="937"/>
      <c r="H47" s="916"/>
      <c r="I47" s="916"/>
      <c r="J47" s="937"/>
      <c r="K47" s="937"/>
      <c r="L47" s="937"/>
      <c r="M47" s="937"/>
      <c r="N47" s="937"/>
      <c r="O47" s="937"/>
      <c r="P47" s="937"/>
      <c r="Q47" s="937"/>
      <c r="R47" s="937"/>
      <c r="S47" s="937"/>
      <c r="T47" s="937"/>
      <c r="U47" s="937"/>
      <c r="V47" s="937"/>
      <c r="W47" s="937"/>
      <c r="X47" s="937"/>
      <c r="Y47" s="937"/>
      <c r="Z47" s="937"/>
      <c r="AA47" s="937"/>
    </row>
    <row r="48" spans="1:27" ht="15.75" customHeight="1">
      <c r="A48" s="936"/>
      <c r="B48" s="906" t="s">
        <v>431</v>
      </c>
      <c r="C48" s="906"/>
      <c r="D48" s="906"/>
      <c r="E48" s="906"/>
      <c r="F48" s="906"/>
      <c r="G48" s="906" t="str">
        <f>IF(項目一覧!$C$21=0,"",項目一覧!$C$21&amp;"  ")&amp;IF(項目一覧!$C$5=0,"",項目一覧!$C$5)</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408</v>
      </c>
      <c r="C49" s="906"/>
      <c r="D49" s="906"/>
      <c r="E49" s="906"/>
      <c r="F49" s="906"/>
      <c r="G49" s="906" t="str">
        <f>IF(項目一覧!$C$183=0,"",項目一覧!$C$183&amp;"  ")&amp;IF(項目一覧!$C$4=0,"",項目一覧!$C$4)</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399</v>
      </c>
      <c r="C50" s="906"/>
      <c r="D50" s="906"/>
      <c r="E50" s="906"/>
      <c r="F50" s="906"/>
      <c r="G50" s="906" t="str">
        <f>IF(項目一覧!$C$6=0,"",項目一覧!$C$6)</f>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430</v>
      </c>
      <c r="C51" s="906"/>
      <c r="D51" s="906"/>
      <c r="E51" s="906"/>
      <c r="F51" s="906"/>
      <c r="G51" s="906" t="str">
        <f>IF(項目一覧!$C$7=0,"",項目一覧!$C$7)</f>
        <v/>
      </c>
      <c r="J51" s="906"/>
      <c r="K51" s="906"/>
      <c r="L51" s="906"/>
      <c r="M51" s="906"/>
      <c r="N51" s="906"/>
      <c r="O51" s="906"/>
      <c r="P51" s="906"/>
      <c r="Q51" s="906"/>
      <c r="R51" s="906"/>
      <c r="S51" s="906"/>
      <c r="T51" s="906"/>
      <c r="U51" s="906"/>
      <c r="V51" s="906"/>
      <c r="W51" s="906"/>
      <c r="X51" s="906"/>
      <c r="Y51" s="906"/>
      <c r="Z51" s="906"/>
      <c r="AA51" s="906"/>
    </row>
    <row r="52" spans="1:27" ht="15.75" customHeight="1">
      <c r="A52" s="940"/>
      <c r="B52" s="935" t="s">
        <v>397</v>
      </c>
      <c r="C52" s="935"/>
      <c r="D52" s="935"/>
      <c r="E52" s="935"/>
      <c r="F52" s="935"/>
      <c r="G52" s="935" t="str">
        <f>IF(項目一覧!$C$8=0,"",項目一覧!$C$8)</f>
        <v/>
      </c>
      <c r="H52" s="974"/>
      <c r="I52" s="974"/>
      <c r="J52" s="935"/>
      <c r="K52" s="935"/>
      <c r="L52" s="935"/>
      <c r="M52" s="935"/>
      <c r="N52" s="935"/>
      <c r="O52" s="935"/>
      <c r="P52" s="935"/>
      <c r="Q52" s="935"/>
      <c r="R52" s="935"/>
      <c r="S52" s="935"/>
      <c r="T52" s="935"/>
      <c r="U52" s="935"/>
      <c r="V52" s="935"/>
      <c r="W52" s="935"/>
      <c r="X52" s="935"/>
      <c r="Y52" s="935"/>
      <c r="Z52" s="935"/>
      <c r="AA52" s="935"/>
    </row>
    <row r="53" spans="1:27" ht="15.75" customHeight="1">
      <c r="A53" s="936" t="s">
        <v>772</v>
      </c>
      <c r="B53" s="906" t="s">
        <v>429</v>
      </c>
      <c r="C53" s="906"/>
      <c r="D53" s="906"/>
      <c r="E53" s="906"/>
      <c r="F53" s="906"/>
      <c r="G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409</v>
      </c>
      <c r="C54" s="906"/>
      <c r="D54" s="906"/>
      <c r="E54" s="906"/>
      <c r="F54" s="906"/>
      <c r="G54" s="943" t="str">
        <f>IF(項目一覧!$C$9=0,"","("&amp;項目一覧!$C$9&amp;") 建築士  （"&amp;項目一覧!$C$10&amp;"）登録　第　 "&amp;項目一覧!$C$11&amp;"　号")</f>
        <v>() 建築士  （）登録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408</v>
      </c>
      <c r="C55" s="906"/>
      <c r="D55" s="906"/>
      <c r="E55" s="906"/>
      <c r="F55" s="906"/>
      <c r="G55" s="906" t="str">
        <f>IF(項目一覧!$C$12=0,"",項目一覧!$C$12)</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407</v>
      </c>
      <c r="C56" s="906"/>
      <c r="D56" s="906"/>
      <c r="E56" s="906"/>
      <c r="F56" s="906"/>
      <c r="G56" s="943" t="str">
        <f>IF(項目一覧!$C$9=0,"","("&amp;項目一覧!$C$9&amp;") 建築士事務所  （"&amp;項目一覧!$C$10&amp;"）知事登録　第　 "&amp;項目一覧!$C$11&amp;"　号")</f>
        <v>() 建築士事務所  （）知事登録　第　 　号</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c r="C57" s="906"/>
      <c r="D57" s="906"/>
      <c r="E57" s="906"/>
      <c r="F57" s="906"/>
      <c r="G57" s="906" t="str">
        <f>IF(項目一覧!$C$16=0,"",項目一覧!$C$16)</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406</v>
      </c>
      <c r="C58" s="906"/>
      <c r="D58" s="906"/>
      <c r="E58" s="906"/>
      <c r="F58" s="906"/>
      <c r="G58" s="906" t="str">
        <f>IF(項目一覧!$C$17=0,"",項目一覧!$C$17)</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405</v>
      </c>
      <c r="C59" s="906"/>
      <c r="D59" s="906"/>
      <c r="E59" s="906"/>
      <c r="F59" s="906"/>
      <c r="G59" s="906" t="str">
        <f>IF(項目一覧!$C$18=0,"",項目一覧!$C$18)</f>
        <v/>
      </c>
      <c r="J59" s="906"/>
      <c r="K59" s="906"/>
      <c r="L59" s="906"/>
      <c r="M59" s="906"/>
      <c r="N59" s="906"/>
      <c r="O59" s="906"/>
      <c r="P59" s="906"/>
      <c r="Q59" s="906"/>
      <c r="R59" s="906"/>
      <c r="S59" s="906"/>
      <c r="T59" s="906"/>
      <c r="U59" s="906"/>
      <c r="V59" s="906"/>
      <c r="W59" s="906"/>
      <c r="X59" s="906"/>
      <c r="Y59" s="906"/>
      <c r="Z59" s="906"/>
      <c r="AA59" s="906"/>
    </row>
    <row r="60" spans="1:27" ht="15.75" customHeight="1">
      <c r="A60" s="940"/>
      <c r="B60" s="935" t="s">
        <v>404</v>
      </c>
      <c r="C60" s="935"/>
      <c r="D60" s="935"/>
      <c r="E60" s="935"/>
      <c r="F60" s="935"/>
      <c r="G60" s="935" t="str">
        <f>IF(項目一覧!$C$19=0,"",項目一覧!$C$19)</f>
        <v/>
      </c>
      <c r="H60" s="974"/>
      <c r="I60" s="974"/>
      <c r="J60" s="935"/>
      <c r="K60" s="935"/>
      <c r="L60" s="935"/>
      <c r="M60" s="935"/>
      <c r="N60" s="935"/>
      <c r="O60" s="935"/>
      <c r="P60" s="935"/>
      <c r="Q60" s="935"/>
      <c r="R60" s="935"/>
      <c r="S60" s="935"/>
      <c r="T60" s="935"/>
      <c r="U60" s="935"/>
      <c r="V60" s="935"/>
      <c r="W60" s="935"/>
      <c r="X60" s="935"/>
      <c r="Y60" s="935"/>
      <c r="Z60" s="935"/>
      <c r="AA60" s="935"/>
    </row>
    <row r="61" spans="1:27" ht="15.75" customHeight="1">
      <c r="A61" s="936" t="s">
        <v>772</v>
      </c>
      <c r="B61" s="906" t="s">
        <v>428</v>
      </c>
      <c r="C61" s="906"/>
      <c r="D61" s="906"/>
      <c r="E61" s="906"/>
      <c r="F61" s="906"/>
      <c r="G61" s="906"/>
      <c r="J61" s="906"/>
      <c r="K61" s="906"/>
      <c r="L61" s="906"/>
      <c r="M61" s="906"/>
      <c r="N61" s="906"/>
      <c r="O61" s="906"/>
      <c r="P61" s="906"/>
      <c r="Q61" s="906"/>
      <c r="R61" s="906"/>
      <c r="S61" s="906"/>
      <c r="T61" s="906"/>
      <c r="U61" s="906"/>
      <c r="V61" s="906"/>
      <c r="W61" s="906"/>
      <c r="X61" s="906"/>
      <c r="Y61" s="906"/>
      <c r="Z61" s="906"/>
      <c r="AA61" s="906"/>
    </row>
    <row r="62" spans="1:27" ht="18" customHeight="1">
      <c r="A62" s="936"/>
      <c r="B62" s="906" t="s">
        <v>427</v>
      </c>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409</v>
      </c>
      <c r="C63" s="906"/>
      <c r="D63" s="906"/>
      <c r="E63" s="906"/>
      <c r="F63" s="906"/>
      <c r="G63" s="943" t="str">
        <f>IF(項目一覧!$C$22=0,"","("&amp;項目一覧!$C$22&amp;") 建築士  （"&amp;項目一覧!$C$23&amp;"）登録　第　 "&amp;項目一覧!$C$24&amp;"　号")</f>
        <v>() 建築士  （）登録　第　 　号</v>
      </c>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408</v>
      </c>
      <c r="C64" s="906"/>
      <c r="D64" s="906"/>
      <c r="E64" s="906"/>
      <c r="F64" s="906"/>
      <c r="G64" s="906" t="str">
        <f>IF(項目一覧!$C$25=0,"",項目一覧!$C$25)</f>
        <v/>
      </c>
      <c r="J64" s="906"/>
      <c r="K64" s="906"/>
      <c r="L64" s="906"/>
      <c r="M64" s="906"/>
      <c r="N64" s="906"/>
      <c r="O64" s="906"/>
      <c r="P64" s="906"/>
      <c r="Q64" s="906"/>
      <c r="R64" s="906"/>
      <c r="S64" s="906"/>
      <c r="T64" s="906"/>
      <c r="U64" s="906"/>
      <c r="V64" s="906"/>
      <c r="W64" s="906"/>
      <c r="X64" s="906"/>
      <c r="Y64" s="906"/>
      <c r="Z64" s="906"/>
      <c r="AA64" s="906"/>
    </row>
    <row r="65" spans="1:27" ht="15.75" customHeight="1">
      <c r="A65" s="945"/>
      <c r="B65" s="906" t="s">
        <v>407</v>
      </c>
      <c r="C65" s="906"/>
      <c r="D65" s="906"/>
      <c r="E65" s="906"/>
      <c r="F65" s="906"/>
      <c r="G65" s="1202" t="str">
        <f>IF(項目一覧!$C$27=0,"","("&amp;項目一覧!$C$27&amp;") 建築士事務所  （"&amp;項目一覧!$C$28&amp;"）知事登録　第　 "&amp;項目一覧!$C$29&amp;"　号")</f>
        <v>() 建築士事務所  （）知事登録　第　 　号</v>
      </c>
    </row>
    <row r="66" spans="1:27" ht="15.75" customHeight="1">
      <c r="A66" s="945"/>
      <c r="B66" s="906"/>
      <c r="C66" s="906"/>
      <c r="D66" s="906"/>
      <c r="E66" s="906"/>
      <c r="F66" s="906"/>
      <c r="G66" s="906" t="str">
        <f>IF(項目一覧!$C$30=0,"",項目一覧!$C$30)</f>
        <v/>
      </c>
      <c r="J66" s="906"/>
      <c r="K66" s="906"/>
      <c r="L66" s="906"/>
      <c r="M66" s="906"/>
      <c r="N66" s="906"/>
      <c r="O66" s="906"/>
      <c r="P66" s="906"/>
      <c r="Q66" s="906"/>
      <c r="R66" s="906"/>
      <c r="S66" s="906"/>
      <c r="T66" s="906"/>
      <c r="U66" s="906"/>
      <c r="V66" s="906"/>
      <c r="W66" s="906"/>
      <c r="X66" s="906"/>
      <c r="Y66" s="906"/>
      <c r="Z66" s="906"/>
      <c r="AA66" s="906"/>
    </row>
    <row r="67" spans="1:27" ht="15.75" customHeight="1">
      <c r="A67" s="945"/>
      <c r="B67" s="906" t="s">
        <v>406</v>
      </c>
      <c r="C67" s="906"/>
      <c r="D67" s="906"/>
      <c r="E67" s="906"/>
      <c r="F67" s="906"/>
      <c r="G67" s="906" t="str">
        <f>IF(項目一覧!$C$31=0,"",項目一覧!$C$31)</f>
        <v/>
      </c>
      <c r="J67" s="906"/>
      <c r="K67" s="906"/>
      <c r="L67" s="906"/>
      <c r="M67" s="906"/>
      <c r="N67" s="906"/>
      <c r="O67" s="906"/>
      <c r="P67" s="906"/>
      <c r="Q67" s="906"/>
      <c r="R67" s="906"/>
      <c r="S67" s="906"/>
      <c r="T67" s="906"/>
      <c r="U67" s="906"/>
      <c r="V67" s="906"/>
      <c r="W67" s="906"/>
      <c r="X67" s="906"/>
      <c r="Y67" s="906"/>
      <c r="Z67" s="906"/>
      <c r="AA67" s="906"/>
    </row>
    <row r="68" spans="1:27" ht="15.75" customHeight="1">
      <c r="A68" s="945"/>
      <c r="B68" s="906" t="s">
        <v>405</v>
      </c>
      <c r="C68" s="906"/>
      <c r="D68" s="906"/>
      <c r="E68" s="906"/>
      <c r="F68" s="906"/>
      <c r="G68" s="906" t="str">
        <f>IF(項目一覧!$C$32=0,"",項目一覧!$C$32)</f>
        <v/>
      </c>
      <c r="J68" s="906"/>
      <c r="K68" s="906"/>
      <c r="L68" s="906"/>
      <c r="M68" s="906"/>
      <c r="N68" s="906"/>
      <c r="O68" s="906"/>
      <c r="P68" s="906"/>
      <c r="Q68" s="906"/>
      <c r="R68" s="906"/>
      <c r="S68" s="906"/>
      <c r="T68" s="906"/>
      <c r="U68" s="906"/>
      <c r="V68" s="906"/>
      <c r="W68" s="906"/>
      <c r="X68" s="906"/>
      <c r="Y68" s="906"/>
      <c r="Z68" s="906"/>
      <c r="AA68" s="906"/>
    </row>
    <row r="69" spans="1:27" ht="15.75" customHeight="1">
      <c r="A69" s="945"/>
      <c r="B69" s="906" t="s">
        <v>404</v>
      </c>
      <c r="C69" s="906"/>
      <c r="D69" s="906"/>
      <c r="E69" s="906"/>
      <c r="F69" s="906"/>
      <c r="G69" s="906" t="str">
        <f>IF(項目一覧!$C$33=0,"",項目一覧!$C$33)</f>
        <v/>
      </c>
      <c r="J69" s="906"/>
      <c r="K69" s="906"/>
      <c r="L69" s="906"/>
      <c r="M69" s="906"/>
      <c r="N69" s="906"/>
      <c r="O69" s="906"/>
      <c r="P69" s="906"/>
      <c r="Q69" s="906"/>
      <c r="R69" s="906"/>
      <c r="S69" s="906"/>
      <c r="T69" s="906"/>
      <c r="U69" s="906"/>
      <c r="V69" s="906"/>
      <c r="W69" s="906"/>
      <c r="X69" s="906"/>
      <c r="Y69" s="906"/>
      <c r="Z69" s="906"/>
      <c r="AA69" s="906"/>
    </row>
    <row r="70" spans="1:27" ht="18" customHeight="1">
      <c r="A70" s="945"/>
      <c r="B70" s="902" t="s">
        <v>712</v>
      </c>
      <c r="C70" s="906"/>
      <c r="D70" s="906"/>
      <c r="E70" s="906"/>
      <c r="F70" s="906"/>
      <c r="G70" s="1727" t="str">
        <f>IF(項目一覧!$C$35=0,"",項目一覧!$C$35)</f>
        <v/>
      </c>
      <c r="H70" s="1727"/>
      <c r="I70" s="1727"/>
      <c r="J70" s="1727"/>
      <c r="K70" s="1727"/>
      <c r="L70" s="1727"/>
      <c r="M70" s="1727"/>
      <c r="N70" s="1727"/>
      <c r="O70" s="1727"/>
      <c r="P70" s="1727"/>
      <c r="Q70" s="1727"/>
      <c r="R70" s="1727"/>
      <c r="S70" s="1727"/>
      <c r="T70" s="1727"/>
      <c r="U70" s="1727"/>
      <c r="V70" s="1727"/>
      <c r="W70" s="1727"/>
      <c r="X70" s="1727"/>
      <c r="Y70" s="1727"/>
      <c r="Z70" s="1727"/>
      <c r="AA70" s="1727"/>
    </row>
    <row r="71" spans="1:27" ht="9.75" customHeight="1">
      <c r="A71" s="945"/>
      <c r="B71" s="902"/>
      <c r="C71" s="906"/>
      <c r="D71" s="906"/>
      <c r="E71" s="906"/>
      <c r="F71" s="906"/>
      <c r="G71" s="1727"/>
      <c r="H71" s="1727"/>
      <c r="I71" s="1727"/>
      <c r="J71" s="1727"/>
      <c r="K71" s="1727"/>
      <c r="L71" s="1727"/>
      <c r="M71" s="1727"/>
      <c r="N71" s="1727"/>
      <c r="O71" s="1727"/>
      <c r="P71" s="1727"/>
      <c r="Q71" s="1727"/>
      <c r="R71" s="1727"/>
      <c r="S71" s="1727"/>
      <c r="T71" s="1727"/>
      <c r="U71" s="1727"/>
      <c r="V71" s="1727"/>
      <c r="W71" s="1727"/>
      <c r="X71" s="1727"/>
      <c r="Y71" s="1727"/>
      <c r="Z71" s="1727"/>
      <c r="AA71" s="1727"/>
    </row>
    <row r="72" spans="1:27" ht="18" customHeight="1">
      <c r="A72" s="936"/>
      <c r="B72" s="906" t="s">
        <v>426</v>
      </c>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row>
    <row r="73" spans="1:27" ht="18" customHeight="1">
      <c r="A73" s="936"/>
      <c r="B73" s="906" t="s">
        <v>409</v>
      </c>
      <c r="C73" s="906"/>
      <c r="D73" s="906"/>
      <c r="E73" s="906"/>
      <c r="F73" s="906"/>
      <c r="G73" s="943" t="str">
        <f>IF(項目一覧!$C$189=0,"","("&amp;項目一覧!$C$189&amp;") 建築士  （"&amp;項目一覧!$C$190&amp;"）登録　第　 "&amp;項目一覧!$C$191&amp;"　号")</f>
        <v>() 建築士  （）登録　第　 　号</v>
      </c>
      <c r="J73" s="906"/>
      <c r="K73" s="906"/>
      <c r="L73" s="906"/>
      <c r="M73" s="906"/>
      <c r="N73" s="906"/>
      <c r="O73" s="906"/>
      <c r="P73" s="906"/>
      <c r="Q73" s="906"/>
      <c r="R73" s="906"/>
      <c r="S73" s="906"/>
      <c r="T73" s="906"/>
      <c r="U73" s="906"/>
      <c r="V73" s="906"/>
      <c r="W73" s="906"/>
      <c r="X73" s="906"/>
      <c r="Y73" s="906"/>
      <c r="Z73" s="906"/>
      <c r="AA73" s="906"/>
    </row>
    <row r="74" spans="1:27" ht="18" customHeight="1">
      <c r="A74" s="936"/>
      <c r="B74" s="906" t="s">
        <v>408</v>
      </c>
      <c r="C74" s="906"/>
      <c r="D74" s="906"/>
      <c r="E74" s="906"/>
      <c r="F74" s="906"/>
      <c r="G74" s="906" t="str">
        <f>IF(項目一覧!$C$192=0,"",項目一覧!$C$192)</f>
        <v/>
      </c>
      <c r="J74" s="906"/>
      <c r="K74" s="906"/>
      <c r="L74" s="906"/>
      <c r="M74" s="906"/>
      <c r="N74" s="906"/>
      <c r="O74" s="906"/>
      <c r="P74" s="906"/>
      <c r="Q74" s="906"/>
      <c r="R74" s="906"/>
      <c r="S74" s="906"/>
      <c r="T74" s="906"/>
      <c r="U74" s="906"/>
      <c r="V74" s="906"/>
      <c r="W74" s="906"/>
      <c r="X74" s="906"/>
      <c r="Y74" s="906"/>
      <c r="Z74" s="906"/>
      <c r="AA74" s="906"/>
    </row>
    <row r="75" spans="1:27" ht="18" customHeight="1">
      <c r="A75" s="945"/>
      <c r="B75" s="906" t="s">
        <v>407</v>
      </c>
      <c r="C75" s="906"/>
      <c r="D75" s="906"/>
      <c r="E75" s="906"/>
      <c r="F75" s="906"/>
      <c r="G75" s="906" t="str">
        <f>IF(項目一覧!$C$194=0,"","("&amp;項目一覧!$C$194&amp;") 建築士事務所  （"&amp;項目一覧!$C$195&amp;"）知事登録　第　 "&amp;項目一覧!$C$196&amp;"　号")</f>
        <v>() 建築士事務所  （）知事登録　第　 　号</v>
      </c>
      <c r="H75" s="1202"/>
    </row>
    <row r="76" spans="1:27" ht="18" customHeight="1">
      <c r="A76" s="945"/>
      <c r="B76" s="906"/>
      <c r="C76" s="906"/>
      <c r="D76" s="906"/>
      <c r="E76" s="906"/>
      <c r="F76" s="906"/>
      <c r="G76" s="906" t="str">
        <f>IF(項目一覧!$C$197=0,"",項目一覧!$C$197)</f>
        <v/>
      </c>
      <c r="J76" s="906"/>
      <c r="K76" s="906"/>
      <c r="L76" s="906"/>
      <c r="M76" s="906"/>
      <c r="N76" s="906"/>
      <c r="O76" s="906"/>
      <c r="P76" s="906"/>
      <c r="Q76" s="906"/>
      <c r="R76" s="906"/>
      <c r="S76" s="906"/>
      <c r="T76" s="906"/>
      <c r="U76" s="906"/>
      <c r="V76" s="906"/>
      <c r="W76" s="906"/>
      <c r="X76" s="906"/>
      <c r="Y76" s="906"/>
      <c r="Z76" s="906"/>
      <c r="AA76" s="906"/>
    </row>
    <row r="77" spans="1:27" ht="18" customHeight="1">
      <c r="A77" s="945"/>
      <c r="B77" s="906" t="s">
        <v>406</v>
      </c>
      <c r="C77" s="906"/>
      <c r="D77" s="906"/>
      <c r="E77" s="906"/>
      <c r="F77" s="906"/>
      <c r="G77" s="906" t="str">
        <f>IF(項目一覧!$C$198=0,"",項目一覧!$C$198)</f>
        <v/>
      </c>
      <c r="J77" s="906"/>
      <c r="K77" s="906"/>
      <c r="L77" s="906"/>
      <c r="M77" s="906"/>
      <c r="N77" s="906"/>
      <c r="O77" s="906"/>
      <c r="P77" s="906"/>
      <c r="Q77" s="906"/>
      <c r="R77" s="906"/>
      <c r="S77" s="906"/>
      <c r="T77" s="906"/>
      <c r="U77" s="906"/>
      <c r="V77" s="906"/>
      <c r="W77" s="906"/>
      <c r="X77" s="906"/>
      <c r="Y77" s="906"/>
      <c r="Z77" s="906"/>
      <c r="AA77" s="906"/>
    </row>
    <row r="78" spans="1:27" ht="18" customHeight="1">
      <c r="A78" s="945"/>
      <c r="B78" s="906" t="s">
        <v>405</v>
      </c>
      <c r="C78" s="906"/>
      <c r="D78" s="906"/>
      <c r="E78" s="906"/>
      <c r="F78" s="906"/>
      <c r="G78" s="2108" t="str">
        <f>IF(項目一覧!$C$199=0,"",項目一覧!$C$199)</f>
        <v/>
      </c>
      <c r="H78" s="2109"/>
      <c r="I78" s="2109"/>
      <c r="J78" s="2109"/>
      <c r="K78" s="2109"/>
      <c r="L78" s="2109"/>
      <c r="M78" s="2109"/>
      <c r="N78" s="2109"/>
      <c r="O78" s="2109"/>
      <c r="P78" s="2109"/>
      <c r="Q78" s="2109"/>
      <c r="R78" s="2109"/>
      <c r="S78" s="2109"/>
      <c r="T78" s="2109"/>
      <c r="U78" s="2109"/>
      <c r="V78" s="2109"/>
      <c r="W78" s="2109"/>
      <c r="X78" s="2109"/>
      <c r="Y78" s="2109"/>
      <c r="Z78" s="2109"/>
      <c r="AA78" s="2109"/>
    </row>
    <row r="79" spans="1:27" ht="18" customHeight="1">
      <c r="A79" s="945"/>
      <c r="B79" s="906" t="s">
        <v>404</v>
      </c>
      <c r="C79" s="906"/>
      <c r="D79" s="906"/>
      <c r="E79" s="906"/>
      <c r="F79" s="906"/>
      <c r="G79" s="906" t="str">
        <f>IF(項目一覧!$C$200=0,"",項目一覧!$C$200)</f>
        <v/>
      </c>
      <c r="J79" s="906"/>
      <c r="K79" s="906"/>
      <c r="L79" s="906"/>
      <c r="M79" s="906"/>
      <c r="N79" s="906"/>
      <c r="O79" s="906"/>
      <c r="P79" s="906"/>
      <c r="Q79" s="906"/>
      <c r="R79" s="906"/>
      <c r="S79" s="906"/>
      <c r="T79" s="906"/>
      <c r="U79" s="906"/>
      <c r="V79" s="906"/>
      <c r="W79" s="906"/>
      <c r="X79" s="906"/>
      <c r="Y79" s="906"/>
      <c r="Z79" s="906"/>
      <c r="AA79" s="906"/>
    </row>
    <row r="80" spans="1:27" ht="18" customHeight="1">
      <c r="A80" s="945"/>
      <c r="B80" s="902" t="s">
        <v>712</v>
      </c>
      <c r="C80" s="906"/>
      <c r="D80" s="906"/>
      <c r="E80" s="906"/>
      <c r="F80" s="906"/>
      <c r="G80" s="1727" t="str">
        <f>IF(項目一覧!$C$202=0,"",項目一覧!$C$202)</f>
        <v/>
      </c>
      <c r="H80" s="1727"/>
      <c r="I80" s="1727"/>
      <c r="J80" s="1727"/>
      <c r="K80" s="1727"/>
      <c r="L80" s="1727"/>
      <c r="M80" s="1727"/>
      <c r="N80" s="1727"/>
      <c r="O80" s="1727"/>
      <c r="P80" s="1727"/>
      <c r="Q80" s="1727"/>
      <c r="R80" s="1727"/>
      <c r="S80" s="1727"/>
      <c r="T80" s="1727"/>
      <c r="U80" s="1727"/>
      <c r="V80" s="1727"/>
      <c r="W80" s="1727"/>
      <c r="X80" s="1727"/>
      <c r="Y80" s="1727"/>
      <c r="Z80" s="1727"/>
      <c r="AA80" s="1727"/>
    </row>
    <row r="81" spans="1:27" ht="9.75" customHeight="1">
      <c r="A81" s="936"/>
      <c r="B81" s="906"/>
      <c r="C81" s="906"/>
      <c r="D81" s="906"/>
      <c r="E81" s="906"/>
      <c r="F81" s="906"/>
      <c r="G81" s="1727"/>
      <c r="H81" s="1727"/>
      <c r="I81" s="1727"/>
      <c r="J81" s="1727"/>
      <c r="K81" s="1727"/>
      <c r="L81" s="1727"/>
      <c r="M81" s="1727"/>
      <c r="N81" s="1727"/>
      <c r="O81" s="1727"/>
      <c r="P81" s="1727"/>
      <c r="Q81" s="1727"/>
      <c r="R81" s="1727"/>
      <c r="S81" s="1727"/>
      <c r="T81" s="1727"/>
      <c r="U81" s="1727"/>
      <c r="V81" s="1727"/>
      <c r="W81" s="1727"/>
      <c r="X81" s="1727"/>
      <c r="Y81" s="1727"/>
      <c r="Z81" s="1727"/>
      <c r="AA81" s="1727"/>
    </row>
    <row r="82" spans="1:27" ht="18" customHeight="1">
      <c r="A82" s="936"/>
      <c r="B82" s="906" t="s">
        <v>409</v>
      </c>
      <c r="C82" s="906"/>
      <c r="D82" s="906"/>
      <c r="E82" s="906"/>
      <c r="F82" s="906"/>
      <c r="G82" s="943" t="str">
        <f>IF(項目一覧!$C$203=0,"","("&amp;項目一覧!$C$203&amp;") 建築士  （"&amp;項目一覧!$C$204&amp;"）登録　第　 "&amp;項目一覧!$C$205&amp;"　号")</f>
        <v>() 建築士  （）登録　第　 　号</v>
      </c>
      <c r="J82" s="906"/>
      <c r="K82" s="906"/>
      <c r="L82" s="906"/>
      <c r="M82" s="906"/>
      <c r="N82" s="906"/>
      <c r="O82" s="906"/>
      <c r="P82" s="906"/>
      <c r="Q82" s="906"/>
      <c r="R82" s="906"/>
      <c r="S82" s="906"/>
      <c r="T82" s="906"/>
      <c r="U82" s="906"/>
      <c r="V82" s="906"/>
      <c r="W82" s="906"/>
      <c r="X82" s="906"/>
      <c r="Y82" s="906"/>
      <c r="Z82" s="906"/>
      <c r="AA82" s="906"/>
    </row>
    <row r="83" spans="1:27" ht="18" customHeight="1">
      <c r="A83" s="936"/>
      <c r="B83" s="906" t="s">
        <v>408</v>
      </c>
      <c r="C83" s="906"/>
      <c r="D83" s="906"/>
      <c r="E83" s="906"/>
      <c r="F83" s="906"/>
      <c r="G83" s="906" t="str">
        <f>IF(項目一覧!$C$206=0,"",項目一覧!$C$206)</f>
        <v/>
      </c>
      <c r="J83" s="906"/>
      <c r="K83" s="906"/>
      <c r="L83" s="906"/>
      <c r="M83" s="906"/>
      <c r="N83" s="906"/>
      <c r="O83" s="906"/>
      <c r="P83" s="906"/>
      <c r="Q83" s="906"/>
      <c r="R83" s="906"/>
      <c r="S83" s="906"/>
      <c r="T83" s="906"/>
      <c r="U83" s="906"/>
      <c r="V83" s="906"/>
      <c r="W83" s="906"/>
      <c r="X83" s="906"/>
      <c r="Y83" s="906"/>
      <c r="Z83" s="906"/>
      <c r="AA83" s="906"/>
    </row>
    <row r="84" spans="1:27" ht="18" customHeight="1">
      <c r="A84" s="945"/>
      <c r="B84" s="906" t="s">
        <v>407</v>
      </c>
      <c r="C84" s="906"/>
      <c r="D84" s="906"/>
      <c r="E84" s="906"/>
      <c r="F84" s="906"/>
      <c r="G84" s="1202" t="str">
        <f>IF(項目一覧!$C$208=0,"","("&amp;項目一覧!$C$208&amp;") 建築士事務所  （"&amp;項目一覧!$C$209&amp;"）知事登録　第　 "&amp;項目一覧!$C$210&amp;"　号")</f>
        <v>() 建築士事務所  （）知事登録　第　 　号</v>
      </c>
    </row>
    <row r="85" spans="1:27" ht="18" customHeight="1">
      <c r="A85" s="945"/>
      <c r="B85" s="906"/>
      <c r="C85" s="906"/>
      <c r="D85" s="906"/>
      <c r="E85" s="906"/>
      <c r="F85" s="906"/>
      <c r="G85" s="906" t="str">
        <f>IF(項目一覧!$C$211=0,"",項目一覧!$C$211)</f>
        <v/>
      </c>
      <c r="J85" s="906"/>
      <c r="K85" s="906"/>
      <c r="L85" s="906"/>
      <c r="M85" s="906"/>
      <c r="N85" s="906"/>
      <c r="O85" s="906"/>
      <c r="P85" s="906"/>
      <c r="Q85" s="906"/>
      <c r="R85" s="906"/>
      <c r="S85" s="906"/>
      <c r="T85" s="906"/>
      <c r="U85" s="906"/>
      <c r="V85" s="906"/>
      <c r="W85" s="906"/>
      <c r="X85" s="906"/>
      <c r="Y85" s="906"/>
      <c r="Z85" s="906"/>
      <c r="AA85" s="906"/>
    </row>
    <row r="86" spans="1:27" ht="18" customHeight="1">
      <c r="A86" s="945"/>
      <c r="B86" s="906" t="s">
        <v>406</v>
      </c>
      <c r="C86" s="906"/>
      <c r="D86" s="906"/>
      <c r="E86" s="906"/>
      <c r="F86" s="906"/>
      <c r="G86" s="906" t="str">
        <f>IF(項目一覧!$C$212=0,"",項目一覧!$C$212)</f>
        <v/>
      </c>
      <c r="J86" s="906"/>
      <c r="K86" s="906"/>
      <c r="L86" s="906"/>
      <c r="M86" s="906"/>
      <c r="N86" s="906"/>
      <c r="O86" s="906"/>
      <c r="P86" s="906"/>
      <c r="Q86" s="906"/>
      <c r="R86" s="906"/>
      <c r="S86" s="906"/>
      <c r="T86" s="906"/>
      <c r="U86" s="906"/>
      <c r="V86" s="906"/>
      <c r="W86" s="906"/>
      <c r="X86" s="906"/>
      <c r="Y86" s="906"/>
      <c r="Z86" s="906"/>
      <c r="AA86" s="906"/>
    </row>
    <row r="87" spans="1:27" ht="18" customHeight="1">
      <c r="A87" s="945"/>
      <c r="B87" s="906" t="s">
        <v>405</v>
      </c>
      <c r="C87" s="906"/>
      <c r="D87" s="906"/>
      <c r="E87" s="906"/>
      <c r="F87" s="906"/>
      <c r="G87" s="2108" t="str">
        <f>IF(項目一覧!$C$213=0,"",項目一覧!$C$213)</f>
        <v/>
      </c>
      <c r="H87" s="2109"/>
      <c r="I87" s="2109"/>
      <c r="J87" s="2109"/>
      <c r="K87" s="2109"/>
      <c r="L87" s="2109"/>
      <c r="M87" s="2109"/>
      <c r="N87" s="2109"/>
      <c r="O87" s="2109"/>
      <c r="P87" s="2109"/>
      <c r="Q87" s="2109"/>
      <c r="R87" s="2109"/>
      <c r="S87" s="2109"/>
      <c r="T87" s="2109"/>
      <c r="U87" s="2109"/>
      <c r="V87" s="2109"/>
      <c r="W87" s="2109"/>
      <c r="X87" s="2109"/>
      <c r="Y87" s="2109"/>
      <c r="Z87" s="2109"/>
      <c r="AA87" s="2109"/>
    </row>
    <row r="88" spans="1:27" ht="18" customHeight="1">
      <c r="A88" s="945"/>
      <c r="B88" s="906" t="s">
        <v>404</v>
      </c>
      <c r="C88" s="906"/>
      <c r="D88" s="906"/>
      <c r="E88" s="906"/>
      <c r="F88" s="906"/>
      <c r="G88" s="906" t="str">
        <f>IF(項目一覧!$C$214=0,"",項目一覧!$C$214)</f>
        <v/>
      </c>
      <c r="J88" s="906"/>
      <c r="K88" s="906"/>
      <c r="L88" s="906"/>
      <c r="M88" s="906"/>
      <c r="N88" s="906"/>
      <c r="O88" s="906"/>
      <c r="P88" s="906"/>
      <c r="Q88" s="906"/>
      <c r="R88" s="906"/>
      <c r="S88" s="906"/>
      <c r="T88" s="906"/>
      <c r="U88" s="906"/>
      <c r="V88" s="906"/>
      <c r="W88" s="906"/>
      <c r="X88" s="906"/>
      <c r="Y88" s="906"/>
      <c r="Z88" s="906"/>
      <c r="AA88" s="906"/>
    </row>
    <row r="89" spans="1:27" ht="18" customHeight="1">
      <c r="A89" s="945"/>
      <c r="B89" s="902" t="s">
        <v>712</v>
      </c>
      <c r="C89" s="906"/>
      <c r="D89" s="906"/>
      <c r="E89" s="906"/>
      <c r="F89" s="906"/>
      <c r="G89" s="1727" t="str">
        <f>IF(項目一覧!$C$216=0,"",項目一覧!$C$216)</f>
        <v/>
      </c>
      <c r="H89" s="1727"/>
      <c r="I89" s="1727"/>
      <c r="J89" s="1727"/>
      <c r="K89" s="1727"/>
      <c r="L89" s="1727"/>
      <c r="M89" s="1727"/>
      <c r="N89" s="1727"/>
      <c r="O89" s="1727"/>
      <c r="P89" s="1727"/>
      <c r="Q89" s="1727"/>
      <c r="R89" s="1727"/>
      <c r="S89" s="1727"/>
      <c r="T89" s="1727"/>
      <c r="U89" s="1727"/>
      <c r="V89" s="1727"/>
      <c r="W89" s="1727"/>
      <c r="X89" s="1727"/>
      <c r="Y89" s="1727"/>
      <c r="Z89" s="1727"/>
      <c r="AA89" s="1727"/>
    </row>
    <row r="90" spans="1:27" ht="8.25" customHeight="1">
      <c r="A90" s="936"/>
      <c r="B90" s="906"/>
      <c r="C90" s="906"/>
      <c r="D90" s="906"/>
      <c r="E90" s="906"/>
      <c r="F90" s="906"/>
      <c r="G90" s="1727"/>
      <c r="H90" s="1727"/>
      <c r="I90" s="1727"/>
      <c r="J90" s="1727"/>
      <c r="K90" s="1727"/>
      <c r="L90" s="1727"/>
      <c r="M90" s="1727"/>
      <c r="N90" s="1727"/>
      <c r="O90" s="1727"/>
      <c r="P90" s="1727"/>
      <c r="Q90" s="1727"/>
      <c r="R90" s="1727"/>
      <c r="S90" s="1727"/>
      <c r="T90" s="1727"/>
      <c r="U90" s="1727"/>
      <c r="V90" s="1727"/>
      <c r="W90" s="1727"/>
      <c r="X90" s="1727"/>
      <c r="Y90" s="1727"/>
      <c r="Z90" s="1727"/>
      <c r="AA90" s="1727"/>
    </row>
    <row r="91" spans="1:27" ht="18" customHeight="1">
      <c r="A91" s="936"/>
      <c r="B91" s="906" t="s">
        <v>409</v>
      </c>
      <c r="C91" s="906"/>
      <c r="D91" s="906"/>
      <c r="E91" s="906"/>
      <c r="F91" s="906"/>
      <c r="G91" s="943" t="str">
        <f>IF(項目一覧!$C$217=0,"","("&amp;項目一覧!$C$217&amp;") 建築士  （"&amp;項目一覧!$C$218&amp;"）登録　第　 "&amp;項目一覧!$C$219&amp;"　号")</f>
        <v>() 建築士  （）登録　第　 　号</v>
      </c>
      <c r="J91" s="906"/>
      <c r="K91" s="906"/>
      <c r="L91" s="906"/>
      <c r="M91" s="906"/>
      <c r="N91" s="906"/>
      <c r="O91" s="906"/>
      <c r="P91" s="906"/>
      <c r="Q91" s="906"/>
      <c r="R91" s="906"/>
      <c r="S91" s="906"/>
      <c r="T91" s="906"/>
      <c r="U91" s="906"/>
      <c r="V91" s="906"/>
      <c r="W91" s="906"/>
      <c r="X91" s="906"/>
      <c r="Y91" s="906"/>
      <c r="Z91" s="906"/>
      <c r="AA91" s="906"/>
    </row>
    <row r="92" spans="1:27" ht="18" customHeight="1">
      <c r="A92" s="936"/>
      <c r="B92" s="906" t="s">
        <v>408</v>
      </c>
      <c r="C92" s="906"/>
      <c r="D92" s="906"/>
      <c r="E92" s="906"/>
      <c r="F92" s="906"/>
      <c r="G92" s="906" t="str">
        <f>IF(項目一覧!$C$220=0,"",項目一覧!$C$220)</f>
        <v/>
      </c>
      <c r="J92" s="906"/>
      <c r="K92" s="906"/>
      <c r="L92" s="906"/>
      <c r="M92" s="906"/>
      <c r="N92" s="906"/>
      <c r="O92" s="906"/>
      <c r="P92" s="906"/>
      <c r="Q92" s="906"/>
      <c r="R92" s="906"/>
      <c r="S92" s="906"/>
      <c r="T92" s="906"/>
      <c r="U92" s="906"/>
      <c r="V92" s="906"/>
      <c r="W92" s="906"/>
      <c r="X92" s="906"/>
      <c r="Y92" s="906"/>
      <c r="Z92" s="906"/>
      <c r="AA92" s="906"/>
    </row>
    <row r="93" spans="1:27" ht="18" customHeight="1">
      <c r="A93" s="945"/>
      <c r="B93" s="906" t="s">
        <v>407</v>
      </c>
      <c r="C93" s="906"/>
      <c r="D93" s="906"/>
      <c r="E93" s="906"/>
      <c r="F93" s="906"/>
      <c r="G93" s="1202" t="str">
        <f>IF(項目一覧!$C$222=0,"","("&amp;項目一覧!$C$222&amp;") 建築士事務所  （"&amp;項目一覧!$C$223&amp;"）知事登録　第　 "&amp;項目一覧!$C$224&amp;"　号")</f>
        <v>() 建築士事務所  （）知事登録　第　 　号</v>
      </c>
    </row>
    <row r="94" spans="1:27" ht="18" customHeight="1">
      <c r="A94" s="945"/>
      <c r="B94" s="906"/>
      <c r="C94" s="906"/>
      <c r="D94" s="906"/>
      <c r="E94" s="906"/>
      <c r="F94" s="906"/>
      <c r="G94" s="906" t="str">
        <f>IF(項目一覧!$C$225=0,"",項目一覧!$C$225)</f>
        <v/>
      </c>
      <c r="J94" s="906"/>
      <c r="K94" s="906"/>
      <c r="L94" s="906"/>
      <c r="M94" s="906"/>
      <c r="N94" s="906"/>
      <c r="O94" s="906"/>
      <c r="P94" s="906"/>
      <c r="Q94" s="906"/>
      <c r="R94" s="906"/>
      <c r="S94" s="906"/>
      <c r="T94" s="906"/>
      <c r="U94" s="906"/>
      <c r="V94" s="906"/>
      <c r="W94" s="906"/>
      <c r="X94" s="906"/>
      <c r="Y94" s="906"/>
      <c r="Z94" s="906"/>
      <c r="AA94" s="906"/>
    </row>
    <row r="95" spans="1:27" ht="18" customHeight="1">
      <c r="A95" s="945"/>
      <c r="B95" s="906" t="s">
        <v>406</v>
      </c>
      <c r="C95" s="906"/>
      <c r="D95" s="906"/>
      <c r="E95" s="906"/>
      <c r="F95" s="906"/>
      <c r="G95" s="906" t="str">
        <f>IF(項目一覧!$C$226=0,"",項目一覧!$C$226)</f>
        <v/>
      </c>
      <c r="J95" s="906"/>
      <c r="K95" s="906"/>
      <c r="L95" s="906"/>
      <c r="M95" s="906"/>
      <c r="N95" s="906"/>
      <c r="O95" s="906"/>
      <c r="P95" s="906"/>
      <c r="Q95" s="906"/>
      <c r="R95" s="906"/>
      <c r="S95" s="906"/>
      <c r="T95" s="906"/>
      <c r="U95" s="906"/>
      <c r="V95" s="906"/>
      <c r="W95" s="906"/>
      <c r="X95" s="906"/>
      <c r="Y95" s="906"/>
      <c r="Z95" s="906"/>
      <c r="AA95" s="906"/>
    </row>
    <row r="96" spans="1:27" ht="18" customHeight="1">
      <c r="A96" s="945"/>
      <c r="B96" s="906" t="s">
        <v>405</v>
      </c>
      <c r="C96" s="906"/>
      <c r="D96" s="906"/>
      <c r="E96" s="906"/>
      <c r="F96" s="906"/>
      <c r="G96" s="2108" t="str">
        <f>IF(項目一覧!$C$227=0,"",項目一覧!$C$227)</f>
        <v/>
      </c>
      <c r="H96" s="2109"/>
      <c r="I96" s="2109"/>
      <c r="J96" s="2109"/>
      <c r="K96" s="2109"/>
      <c r="L96" s="2109"/>
      <c r="M96" s="2109"/>
      <c r="N96" s="2109"/>
      <c r="O96" s="2109"/>
      <c r="P96" s="2109"/>
      <c r="Q96" s="2109"/>
      <c r="R96" s="2109"/>
      <c r="S96" s="2109"/>
      <c r="T96" s="2109"/>
      <c r="U96" s="2109"/>
      <c r="V96" s="2109"/>
      <c r="W96" s="2109"/>
      <c r="X96" s="2109"/>
      <c r="Y96" s="2109"/>
      <c r="Z96" s="2109"/>
      <c r="AA96" s="2109"/>
    </row>
    <row r="97" spans="1:29" ht="18" customHeight="1">
      <c r="A97" s="945"/>
      <c r="B97" s="906" t="s">
        <v>404</v>
      </c>
      <c r="C97" s="906"/>
      <c r="D97" s="906"/>
      <c r="E97" s="906"/>
      <c r="F97" s="906"/>
      <c r="G97" s="906" t="str">
        <f>IF(項目一覧!$C$228=0,"",項目一覧!$C$228)</f>
        <v/>
      </c>
      <c r="J97" s="906"/>
      <c r="K97" s="906"/>
      <c r="L97" s="906"/>
      <c r="M97" s="906"/>
      <c r="N97" s="906"/>
      <c r="O97" s="906"/>
      <c r="P97" s="906"/>
      <c r="Q97" s="906"/>
      <c r="R97" s="906"/>
      <c r="S97" s="906"/>
      <c r="T97" s="906"/>
      <c r="U97" s="906"/>
      <c r="V97" s="906"/>
      <c r="W97" s="906"/>
      <c r="X97" s="906"/>
      <c r="Y97" s="906"/>
      <c r="Z97" s="906"/>
      <c r="AA97" s="906"/>
    </row>
    <row r="98" spans="1:29" ht="18" customHeight="1">
      <c r="A98" s="945"/>
      <c r="B98" s="902" t="s">
        <v>712</v>
      </c>
      <c r="C98" s="906"/>
      <c r="D98" s="906"/>
      <c r="E98" s="906"/>
      <c r="F98" s="906"/>
      <c r="G98" s="1727" t="str">
        <f>IF(項目一覧!$C$230=0,"",項目一覧!$C$230)</f>
        <v/>
      </c>
      <c r="H98" s="1727"/>
      <c r="I98" s="1727"/>
      <c r="J98" s="1727"/>
      <c r="K98" s="1727"/>
      <c r="L98" s="1727"/>
      <c r="M98" s="1727"/>
      <c r="N98" s="1727"/>
      <c r="O98" s="1727"/>
      <c r="P98" s="1727"/>
      <c r="Q98" s="1727"/>
      <c r="R98" s="1727"/>
      <c r="S98" s="1727"/>
      <c r="T98" s="1727"/>
      <c r="U98" s="1727"/>
      <c r="V98" s="1727"/>
      <c r="W98" s="1727"/>
      <c r="X98" s="1727"/>
      <c r="Y98" s="1727"/>
      <c r="Z98" s="1727"/>
      <c r="AA98" s="1727"/>
    </row>
    <row r="99" spans="1:29" ht="15.75" customHeight="1">
      <c r="A99" s="951"/>
      <c r="B99" s="935"/>
      <c r="C99" s="935"/>
      <c r="D99" s="935"/>
      <c r="E99" s="935"/>
      <c r="F99" s="935"/>
      <c r="G99" s="1730"/>
      <c r="H99" s="1730"/>
      <c r="I99" s="1730"/>
      <c r="J99" s="1730"/>
      <c r="K99" s="1730"/>
      <c r="L99" s="1730"/>
      <c r="M99" s="1730"/>
      <c r="N99" s="1730"/>
      <c r="O99" s="1730"/>
      <c r="P99" s="1730"/>
      <c r="Q99" s="1730"/>
      <c r="R99" s="1730"/>
      <c r="S99" s="1730"/>
      <c r="T99" s="1730"/>
      <c r="U99" s="1730"/>
      <c r="V99" s="1730"/>
      <c r="W99" s="1730"/>
      <c r="X99" s="1730"/>
      <c r="Y99" s="1730"/>
      <c r="Z99" s="1730"/>
      <c r="AA99" s="1730"/>
    </row>
    <row r="100" spans="1:29" ht="15.75" customHeight="1">
      <c r="A100" s="959" t="s">
        <v>772</v>
      </c>
      <c r="B100" s="937" t="s">
        <v>711</v>
      </c>
      <c r="C100" s="937"/>
      <c r="D100" s="937"/>
      <c r="E100" s="937"/>
      <c r="F100" s="937"/>
      <c r="G100" s="937"/>
      <c r="H100" s="916"/>
      <c r="I100" s="916"/>
      <c r="J100" s="937"/>
      <c r="K100" s="937"/>
      <c r="L100" s="937"/>
      <c r="M100" s="937"/>
      <c r="N100" s="937"/>
      <c r="O100" s="937"/>
      <c r="P100" s="937"/>
      <c r="Q100" s="937"/>
      <c r="R100" s="937"/>
      <c r="S100" s="937"/>
      <c r="T100" s="937"/>
      <c r="U100" s="937"/>
      <c r="V100" s="937"/>
      <c r="W100" s="937"/>
      <c r="X100" s="937"/>
      <c r="Y100" s="937"/>
      <c r="Z100" s="937"/>
      <c r="AA100" s="937"/>
    </row>
    <row r="101" spans="1:29" ht="15.75" customHeight="1">
      <c r="A101" s="945"/>
      <c r="B101" s="906" t="s">
        <v>401</v>
      </c>
      <c r="C101" s="906"/>
      <c r="D101" s="906"/>
      <c r="E101" s="906"/>
      <c r="F101" s="906"/>
      <c r="G101" s="906" t="str">
        <f>IF(項目一覧!$C$55=0,"",項目一覧!$C$55)</f>
        <v/>
      </c>
      <c r="J101" s="906"/>
      <c r="K101" s="906"/>
      <c r="L101" s="906"/>
      <c r="M101" s="906"/>
      <c r="N101" s="906"/>
      <c r="O101" s="906"/>
      <c r="P101" s="906"/>
      <c r="Q101" s="906"/>
      <c r="R101" s="906"/>
      <c r="S101" s="906"/>
      <c r="T101" s="906"/>
      <c r="U101" s="906"/>
      <c r="V101" s="906"/>
      <c r="W101" s="906"/>
      <c r="X101" s="906"/>
      <c r="Y101" s="906"/>
      <c r="Z101" s="906"/>
      <c r="AA101" s="906"/>
    </row>
    <row r="102" spans="1:29" ht="15.75" customHeight="1">
      <c r="A102" s="945"/>
      <c r="B102" s="906" t="s">
        <v>400</v>
      </c>
      <c r="C102" s="906"/>
      <c r="D102" s="906"/>
      <c r="E102" s="906"/>
      <c r="F102" s="906"/>
      <c r="G102" s="1202" t="str">
        <f>IF(項目一覧!$C$56=0,"","建設業の許可   ("&amp;項目一覧!$C$56&amp;")  第  （"&amp;項目一覧!$C$57&amp;"）　　 "&amp;項目一覧!$C$58&amp;"　号")</f>
        <v>建設業の許可   ()  第  （）　　 　号</v>
      </c>
      <c r="J102" s="906"/>
      <c r="K102" s="906"/>
      <c r="L102" s="906"/>
      <c r="M102" s="906"/>
      <c r="N102" s="906"/>
      <c r="O102" s="906"/>
      <c r="P102" s="906"/>
      <c r="Q102" s="906"/>
      <c r="R102" s="906"/>
      <c r="S102" s="906"/>
      <c r="T102" s="906"/>
      <c r="U102" s="906"/>
      <c r="V102" s="906"/>
      <c r="W102" s="906"/>
      <c r="X102" s="906"/>
      <c r="Y102" s="906"/>
      <c r="Z102" s="906"/>
      <c r="AA102" s="906"/>
    </row>
    <row r="103" spans="1:29" ht="15.75" customHeight="1">
      <c r="A103" s="945"/>
      <c r="B103" s="906"/>
      <c r="C103" s="906"/>
      <c r="D103" s="906"/>
      <c r="E103" s="906"/>
      <c r="F103" s="906"/>
      <c r="G103" s="906" t="str">
        <f>IF(項目一覧!$C$59=0,"",項目一覧!$C$59)</f>
        <v/>
      </c>
      <c r="J103" s="906"/>
      <c r="K103" s="906"/>
      <c r="L103" s="906"/>
      <c r="M103" s="906"/>
      <c r="N103" s="906"/>
      <c r="O103" s="906"/>
      <c r="P103" s="906"/>
      <c r="Q103" s="906"/>
      <c r="R103" s="906"/>
      <c r="S103" s="906"/>
      <c r="T103" s="906"/>
      <c r="U103" s="906"/>
      <c r="V103" s="906"/>
      <c r="W103" s="906"/>
      <c r="X103" s="906"/>
      <c r="Y103" s="906"/>
      <c r="Z103" s="906"/>
      <c r="AA103" s="906"/>
    </row>
    <row r="104" spans="1:29" ht="15.75" customHeight="1">
      <c r="A104" s="945"/>
      <c r="B104" s="906" t="s">
        <v>399</v>
      </c>
      <c r="C104" s="906"/>
      <c r="D104" s="906"/>
      <c r="E104" s="906"/>
      <c r="F104" s="906"/>
      <c r="G104" s="906" t="str">
        <f>IF(項目一覧!$C$60=0,"",項目一覧!$C$60)</f>
        <v/>
      </c>
      <c r="J104" s="906"/>
      <c r="K104" s="906"/>
      <c r="L104" s="906"/>
      <c r="M104" s="906"/>
      <c r="N104" s="906"/>
      <c r="O104" s="906"/>
      <c r="P104" s="906"/>
      <c r="Q104" s="906"/>
      <c r="R104" s="906"/>
      <c r="S104" s="906"/>
      <c r="T104" s="906"/>
      <c r="U104" s="906"/>
      <c r="V104" s="906"/>
      <c r="W104" s="906"/>
      <c r="X104" s="906"/>
      <c r="Y104" s="906"/>
      <c r="Z104" s="906"/>
      <c r="AA104" s="906"/>
    </row>
    <row r="105" spans="1:29" ht="15.75" customHeight="1">
      <c r="A105" s="945"/>
      <c r="B105" s="906" t="s">
        <v>398</v>
      </c>
      <c r="C105" s="906"/>
      <c r="D105" s="906"/>
      <c r="E105" s="906"/>
      <c r="F105" s="906"/>
      <c r="G105" s="906" t="str">
        <f>IF(項目一覧!$C$61=0,"",項目一覧!$C$61)</f>
        <v/>
      </c>
      <c r="J105" s="906"/>
      <c r="K105" s="906"/>
      <c r="L105" s="906"/>
      <c r="M105" s="906"/>
      <c r="N105" s="906"/>
      <c r="O105" s="906"/>
      <c r="P105" s="906"/>
      <c r="Q105" s="906"/>
      <c r="R105" s="906"/>
      <c r="S105" s="906"/>
      <c r="T105" s="906"/>
      <c r="U105" s="906"/>
      <c r="V105" s="906"/>
      <c r="W105" s="906"/>
      <c r="X105" s="906"/>
      <c r="Y105" s="906"/>
      <c r="Z105" s="906"/>
      <c r="AA105" s="906"/>
    </row>
    <row r="106" spans="1:29" ht="15.75" customHeight="1">
      <c r="A106" s="935"/>
      <c r="B106" s="935" t="s">
        <v>397</v>
      </c>
      <c r="C106" s="935"/>
      <c r="D106" s="935"/>
      <c r="E106" s="935"/>
      <c r="F106" s="935"/>
      <c r="G106" s="935" t="str">
        <f>IF(項目一覧!$C$62=0,"",項目一覧!$C$62)</f>
        <v/>
      </c>
      <c r="H106" s="974"/>
      <c r="I106" s="974"/>
      <c r="J106" s="935"/>
      <c r="K106" s="935"/>
      <c r="L106" s="935"/>
      <c r="M106" s="935"/>
      <c r="N106" s="935"/>
      <c r="O106" s="935"/>
      <c r="P106" s="935"/>
      <c r="Q106" s="935"/>
      <c r="R106" s="935"/>
      <c r="S106" s="935"/>
      <c r="T106" s="935"/>
      <c r="U106" s="935"/>
      <c r="V106" s="935"/>
      <c r="W106" s="935"/>
      <c r="X106" s="935"/>
      <c r="Y106" s="935"/>
      <c r="Z106" s="935"/>
      <c r="AA106" s="935"/>
    </row>
    <row r="107" spans="1:29" s="1068" customFormat="1" ht="15.75" customHeight="1">
      <c r="A107" s="1205" t="s">
        <v>102</v>
      </c>
      <c r="B107" s="950" t="s">
        <v>771</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c r="AC107" s="904"/>
    </row>
    <row r="108" spans="1:29" s="1068" customFormat="1" ht="15.75" customHeight="1">
      <c r="A108" s="1206"/>
      <c r="B108" s="950" t="s">
        <v>750</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C108" s="904"/>
    </row>
    <row r="109" spans="1:29" s="1068" customFormat="1" ht="15.75" customHeight="1">
      <c r="A109" s="1206"/>
      <c r="B109" s="950" t="s">
        <v>749</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C109" s="904"/>
    </row>
    <row r="110" spans="1:29" s="1068" customFormat="1" ht="15.75" customHeight="1">
      <c r="A110" s="1206"/>
      <c r="B110" s="950" t="s">
        <v>748</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C110" s="904"/>
    </row>
    <row r="111" spans="1:29" s="1068" customFormat="1" ht="15.75" customHeight="1">
      <c r="A111" s="1226"/>
      <c r="B111" s="950" t="s">
        <v>747</v>
      </c>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1084"/>
      <c r="AC111" s="904"/>
    </row>
    <row r="112" spans="1:29" s="1068" customFormat="1" ht="15.75" customHeight="1">
      <c r="A112" s="1205" t="s">
        <v>102</v>
      </c>
      <c r="B112" s="1090" t="s">
        <v>762</v>
      </c>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C112" s="904"/>
    </row>
    <row r="113" spans="1:29"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C113" s="904"/>
    </row>
    <row r="114" spans="1:29" s="1068" customFormat="1" ht="15.75" customHeight="1">
      <c r="A114" s="1206"/>
      <c r="B114" s="950"/>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C114" s="904"/>
    </row>
    <row r="115" spans="1:29" s="1068" customFormat="1" ht="15.75" customHeight="1">
      <c r="A115" s="1206"/>
      <c r="B115" s="950"/>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C115" s="904"/>
    </row>
    <row r="116" spans="1:29" s="1068" customFormat="1" ht="15.75" customHeight="1">
      <c r="A116" s="950"/>
      <c r="B116" s="950"/>
      <c r="C116" s="950"/>
      <c r="D116" s="950"/>
      <c r="E116" s="950"/>
      <c r="F116" s="950"/>
      <c r="G116" s="1205"/>
      <c r="H116" s="950"/>
      <c r="I116" s="950"/>
      <c r="J116" s="950"/>
      <c r="K116" s="1205"/>
      <c r="L116" s="950"/>
      <c r="M116" s="950"/>
      <c r="N116" s="950"/>
      <c r="O116" s="1205"/>
      <c r="P116" s="950"/>
      <c r="Q116" s="950"/>
      <c r="R116" s="950"/>
      <c r="S116" s="1205"/>
      <c r="T116" s="950"/>
      <c r="U116" s="950"/>
      <c r="V116" s="950"/>
      <c r="W116" s="950"/>
      <c r="X116" s="950"/>
      <c r="Y116" s="950"/>
      <c r="Z116" s="950"/>
      <c r="AA116" s="950"/>
      <c r="AC116" s="904"/>
    </row>
    <row r="117" spans="1:29" s="1068" customFormat="1" ht="15.75" customHeight="1">
      <c r="A117" s="950"/>
      <c r="B117" s="950"/>
      <c r="C117" s="950"/>
      <c r="D117" s="950"/>
      <c r="E117" s="950"/>
      <c r="F117" s="950"/>
      <c r="G117" s="950"/>
      <c r="H117" s="1205"/>
      <c r="I117" s="950"/>
      <c r="J117" s="950"/>
      <c r="K117" s="950"/>
      <c r="L117" s="1205"/>
      <c r="M117" s="950"/>
      <c r="N117" s="950"/>
      <c r="O117" s="950"/>
      <c r="P117" s="1205"/>
      <c r="Q117" s="950"/>
      <c r="R117" s="950"/>
      <c r="S117" s="950"/>
      <c r="T117" s="1205"/>
      <c r="U117" s="950"/>
      <c r="V117" s="950"/>
      <c r="W117" s="950"/>
      <c r="X117" s="950"/>
      <c r="Y117" s="950"/>
      <c r="Z117" s="950"/>
      <c r="AA117" s="950"/>
      <c r="AC117" s="904"/>
    </row>
    <row r="118" spans="1:29" s="1068" customFormat="1" ht="15.75" customHeight="1">
      <c r="A118" s="1207"/>
      <c r="B118" s="1086"/>
      <c r="C118" s="1086"/>
      <c r="D118" s="1086"/>
      <c r="E118" s="1086"/>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C118" s="904"/>
    </row>
    <row r="119" spans="1:29" s="1068" customFormat="1" ht="18" customHeight="1">
      <c r="A119" s="1208" t="s">
        <v>102</v>
      </c>
      <c r="B119" s="1090" t="s">
        <v>738</v>
      </c>
      <c r="C119" s="1209"/>
      <c r="D119" s="1209"/>
      <c r="E119" s="1209"/>
      <c r="F119" s="1209"/>
      <c r="G119" s="1209"/>
      <c r="H119" s="1209"/>
      <c r="I119" s="1209"/>
      <c r="J119" s="1210"/>
      <c r="K119" s="1211" t="s">
        <v>2807</v>
      </c>
      <c r="L119" s="1212"/>
      <c r="M119" s="1212"/>
      <c r="N119" s="1212"/>
      <c r="O119" s="1212"/>
      <c r="P119" s="1212"/>
      <c r="Q119" s="1210"/>
      <c r="R119" s="1209"/>
      <c r="S119" s="1209"/>
      <c r="T119" s="1209"/>
      <c r="U119" s="1209"/>
      <c r="V119" s="1209"/>
      <c r="W119" s="1209"/>
      <c r="X119" s="1209"/>
      <c r="Y119" s="1209"/>
      <c r="Z119" s="1209"/>
      <c r="AA119" s="1209"/>
      <c r="AC119" s="904"/>
    </row>
    <row r="120" spans="1:29" s="1068" customFormat="1" ht="18" customHeight="1">
      <c r="A120" s="1213" t="s">
        <v>102</v>
      </c>
      <c r="B120" s="1211" t="s">
        <v>737</v>
      </c>
      <c r="C120" s="1210"/>
      <c r="D120" s="1210"/>
      <c r="E120" s="1210"/>
      <c r="F120" s="1210"/>
      <c r="G120" s="1210"/>
      <c r="H120" s="1210"/>
      <c r="I120" s="1214"/>
      <c r="J120" s="1214"/>
      <c r="K120" s="1211" t="s">
        <v>2807</v>
      </c>
      <c r="L120" s="1212"/>
      <c r="M120" s="1212"/>
      <c r="N120" s="1212"/>
      <c r="O120" s="1212"/>
      <c r="P120" s="1212"/>
      <c r="Q120" s="1214"/>
      <c r="R120" s="1214"/>
      <c r="S120" s="1214"/>
      <c r="T120" s="1214"/>
      <c r="U120" s="1214"/>
      <c r="V120" s="1214"/>
      <c r="W120" s="1214"/>
      <c r="X120" s="1214"/>
      <c r="Y120" s="1214"/>
      <c r="Z120" s="1214"/>
      <c r="AA120" s="1214"/>
      <c r="AC120" s="904"/>
    </row>
    <row r="121" spans="1:29" s="1068" customFormat="1" ht="15.75" customHeight="1">
      <c r="A121" s="1205" t="s">
        <v>102</v>
      </c>
      <c r="B121" s="950" t="s">
        <v>770</v>
      </c>
      <c r="C121" s="1081"/>
      <c r="D121" s="1081"/>
      <c r="E121" s="1081"/>
      <c r="F121" s="1081"/>
      <c r="G121" s="1081"/>
      <c r="H121" s="1081"/>
      <c r="Q121" s="1084"/>
      <c r="R121" s="1084" t="s">
        <v>769</v>
      </c>
      <c r="S121" s="1084"/>
      <c r="T121" s="1084"/>
      <c r="U121" s="1084"/>
      <c r="V121" s="1084"/>
      <c r="AC121" s="904"/>
    </row>
    <row r="122" spans="1:29"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26"/>
      <c r="Q122" s="2126"/>
      <c r="R122" s="2126"/>
      <c r="S122" s="2126"/>
      <c r="T122" s="2126"/>
      <c r="U122" s="2126"/>
      <c r="V122" s="2126"/>
      <c r="W122" s="2126"/>
      <c r="X122" s="1084" t="s">
        <v>103</v>
      </c>
      <c r="Y122" s="1084"/>
      <c r="AC122" s="904"/>
    </row>
    <row r="123" spans="1:29" s="1068" customFormat="1" ht="15.75" customHeight="1">
      <c r="A123" s="1205"/>
      <c r="B123" s="950"/>
      <c r="C123" s="950"/>
      <c r="D123" s="950" t="s">
        <v>732</v>
      </c>
      <c r="E123" s="950"/>
      <c r="F123" s="950"/>
      <c r="G123" s="950"/>
      <c r="H123" s="950" t="s">
        <v>2807</v>
      </c>
      <c r="I123" s="1084"/>
      <c r="J123" s="1084"/>
      <c r="K123" s="1084"/>
      <c r="L123" s="1084"/>
      <c r="M123" s="1084"/>
      <c r="N123" s="1084"/>
      <c r="O123" s="1084" t="s">
        <v>71</v>
      </c>
      <c r="P123" s="2125"/>
      <c r="Q123" s="2125"/>
      <c r="R123" s="2125"/>
      <c r="S123" s="2125"/>
      <c r="T123" s="2125"/>
      <c r="U123" s="2125"/>
      <c r="V123" s="2125"/>
      <c r="W123" s="2125"/>
      <c r="X123" s="1084" t="s">
        <v>103</v>
      </c>
      <c r="Y123" s="1084"/>
      <c r="AC123" s="904"/>
    </row>
    <row r="124" spans="1:29" s="1068" customFormat="1" ht="15.75" customHeight="1">
      <c r="A124" s="1208" t="s">
        <v>102</v>
      </c>
      <c r="B124" s="1090" t="s">
        <v>731</v>
      </c>
      <c r="C124" s="1209"/>
      <c r="D124" s="1209"/>
      <c r="E124" s="1209"/>
      <c r="F124" s="1209"/>
      <c r="G124" s="1209"/>
      <c r="H124" s="1209"/>
      <c r="I124" s="1215"/>
      <c r="J124" s="1215"/>
      <c r="K124" s="1215"/>
      <c r="L124" s="1215"/>
      <c r="M124" s="1215"/>
      <c r="N124" s="1215"/>
      <c r="O124" s="1215"/>
      <c r="P124" s="1215"/>
      <c r="Q124" s="1215"/>
      <c r="R124" s="1215"/>
      <c r="S124" s="1215"/>
      <c r="T124" s="1215"/>
      <c r="U124" s="1215"/>
      <c r="V124" s="1215"/>
      <c r="W124" s="1215"/>
      <c r="X124" s="1215"/>
      <c r="Y124" s="1215"/>
      <c r="Z124" s="1215"/>
      <c r="AA124" s="1215"/>
      <c r="AC124" s="904"/>
    </row>
    <row r="125" spans="1:29" s="1068" customFormat="1" ht="15.75" customHeight="1">
      <c r="AC125" s="904"/>
    </row>
    <row r="126" spans="1:29" s="1068" customFormat="1" ht="15.75" customHeight="1">
      <c r="AC126" s="904"/>
    </row>
  </sheetData>
  <mergeCells count="16">
    <mergeCell ref="P123:W123"/>
    <mergeCell ref="P122:W122"/>
    <mergeCell ref="G98:AA99"/>
    <mergeCell ref="I38:T38"/>
    <mergeCell ref="A46:AA46"/>
    <mergeCell ref="G96:AA96"/>
    <mergeCell ref="G89:AA90"/>
    <mergeCell ref="U42:Z42"/>
    <mergeCell ref="B9:X10"/>
    <mergeCell ref="B15:N16"/>
    <mergeCell ref="G70:AA71"/>
    <mergeCell ref="G78:AA78"/>
    <mergeCell ref="G87:AA87"/>
    <mergeCell ref="G80:AA81"/>
    <mergeCell ref="I39:T42"/>
    <mergeCell ref="U17:X17"/>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workbookViewId="0">
      <selection sqref="A1:XFD1048576"/>
    </sheetView>
  </sheetViews>
  <sheetFormatPr defaultColWidth="2.83203125" defaultRowHeight="13" customHeight="1"/>
  <cols>
    <col min="1" max="16384" width="2.83203125" style="40"/>
  </cols>
  <sheetData>
    <row r="1" spans="1:36" s="366" customFormat="1" ht="40" customHeight="1" thickBot="1">
      <c r="A1" s="365" t="s">
        <v>690</v>
      </c>
      <c r="B1" s="365"/>
      <c r="C1" s="365"/>
      <c r="D1" s="365"/>
      <c r="AG1" s="710" t="s">
        <v>64</v>
      </c>
      <c r="AJ1" s="367" t="s">
        <v>549</v>
      </c>
    </row>
    <row r="2" spans="1:36" ht="13" customHeight="1" thickTop="1" thickBot="1"/>
    <row r="3" spans="1:36" ht="13" customHeight="1">
      <c r="A3" s="879"/>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1"/>
    </row>
    <row r="4" spans="1:36" ht="16" customHeight="1">
      <c r="A4" s="882"/>
      <c r="B4" s="878" t="s">
        <v>3748</v>
      </c>
      <c r="F4" s="878"/>
      <c r="G4" s="878"/>
      <c r="H4" s="878"/>
      <c r="AH4" s="883"/>
    </row>
    <row r="5" spans="1:36" ht="13" customHeight="1">
      <c r="A5" s="882"/>
      <c r="R5" s="709" t="s">
        <v>683</v>
      </c>
      <c r="S5" s="706"/>
      <c r="T5" s="706"/>
      <c r="U5" s="706"/>
      <c r="V5" s="706"/>
      <c r="W5" s="706"/>
      <c r="X5" s="706"/>
      <c r="Y5" s="706"/>
      <c r="Z5" s="706"/>
      <c r="AA5" s="706"/>
      <c r="AB5" s="706"/>
      <c r="AC5" s="706"/>
      <c r="AD5" s="706"/>
      <c r="AE5" s="706"/>
      <c r="AF5" s="706"/>
      <c r="AG5" s="709"/>
      <c r="AH5" s="883"/>
    </row>
    <row r="6" spans="1:36" ht="13" customHeight="1">
      <c r="A6" s="882"/>
      <c r="AH6" s="883"/>
    </row>
    <row r="7" spans="1:36" ht="13" customHeight="1">
      <c r="A7" s="882"/>
      <c r="E7" s="884"/>
      <c r="F7" s="884"/>
      <c r="G7" s="884"/>
      <c r="H7" s="884"/>
      <c r="M7" s="719" t="s">
        <v>682</v>
      </c>
      <c r="N7" s="885"/>
      <c r="O7" s="885"/>
      <c r="P7" s="885"/>
      <c r="Q7" s="885"/>
      <c r="R7" s="709" t="str">
        <f>IF(建築名称=0,"                      邸新築工事",建築名称)</f>
        <v/>
      </c>
      <c r="S7" s="706"/>
      <c r="T7" s="706"/>
      <c r="U7" s="706"/>
      <c r="V7" s="706"/>
      <c r="W7" s="706"/>
      <c r="X7" s="706"/>
      <c r="Y7" s="706"/>
      <c r="Z7" s="706"/>
      <c r="AA7" s="706"/>
      <c r="AB7" s="706"/>
      <c r="AC7" s="706"/>
      <c r="AD7" s="706"/>
      <c r="AE7" s="706"/>
      <c r="AF7" s="706"/>
      <c r="AG7" s="886"/>
      <c r="AH7" s="883"/>
    </row>
    <row r="8" spans="1:36" ht="13" customHeight="1" thickBot="1">
      <c r="A8" s="887"/>
      <c r="B8" s="888"/>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9"/>
    </row>
    <row r="9" spans="1:36" ht="13" customHeight="1">
      <c r="A9" s="879"/>
      <c r="B9" s="880"/>
      <c r="C9" s="880"/>
      <c r="D9" s="880"/>
      <c r="E9" s="880"/>
      <c r="F9" s="880"/>
      <c r="G9" s="880"/>
      <c r="H9" s="880"/>
      <c r="I9" s="89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1"/>
    </row>
    <row r="10" spans="1:36" ht="13" customHeight="1">
      <c r="A10" s="882"/>
      <c r="B10" s="40" t="s">
        <v>689</v>
      </c>
      <c r="I10" s="714"/>
      <c r="AH10" s="883"/>
    </row>
    <row r="11" spans="1:36" ht="13" customHeight="1">
      <c r="A11" s="882"/>
      <c r="B11" s="40" t="s">
        <v>688</v>
      </c>
      <c r="I11" s="714"/>
      <c r="AH11" s="883"/>
    </row>
    <row r="12" spans="1:36" ht="13" customHeight="1">
      <c r="A12" s="882"/>
      <c r="I12" s="714"/>
      <c r="AH12" s="883"/>
    </row>
    <row r="13" spans="1:36" ht="13" customHeight="1">
      <c r="A13" s="891"/>
      <c r="B13" s="706"/>
      <c r="C13" s="706"/>
      <c r="D13" s="706"/>
      <c r="E13" s="709"/>
      <c r="F13" s="706"/>
      <c r="G13" s="706"/>
      <c r="H13" s="706"/>
      <c r="I13" s="722"/>
      <c r="AH13" s="883"/>
    </row>
    <row r="14" spans="1:36" ht="13" customHeight="1">
      <c r="A14" s="882"/>
      <c r="I14" s="714"/>
      <c r="AH14" s="883"/>
    </row>
    <row r="15" spans="1:36" ht="13" customHeight="1">
      <c r="A15" s="882"/>
      <c r="I15" s="714"/>
      <c r="AH15" s="883"/>
    </row>
    <row r="16" spans="1:36" ht="13" customHeight="1">
      <c r="A16" s="882"/>
      <c r="I16" s="714"/>
      <c r="AH16" s="883"/>
    </row>
    <row r="17" spans="1:34" ht="13" customHeight="1">
      <c r="A17" s="882"/>
      <c r="I17" s="714"/>
      <c r="AH17" s="883"/>
    </row>
    <row r="18" spans="1:34" ht="13" customHeight="1">
      <c r="A18" s="882"/>
      <c r="I18" s="714"/>
      <c r="M18" s="40" t="s">
        <v>678</v>
      </c>
      <c r="AH18" s="883"/>
    </row>
    <row r="19" spans="1:34" ht="13" customHeight="1">
      <c r="A19" s="882"/>
      <c r="I19" s="714"/>
      <c r="AH19" s="883"/>
    </row>
    <row r="20" spans="1:34" ht="13" customHeight="1">
      <c r="A20" s="882"/>
      <c r="I20" s="714"/>
      <c r="AH20" s="883"/>
    </row>
    <row r="21" spans="1:34" ht="13" customHeight="1">
      <c r="A21" s="882"/>
      <c r="I21" s="714"/>
      <c r="AH21" s="883"/>
    </row>
    <row r="22" spans="1:34" ht="13" customHeight="1">
      <c r="A22" s="882"/>
      <c r="I22" s="714"/>
      <c r="AH22" s="883"/>
    </row>
    <row r="23" spans="1:34" ht="13" customHeight="1">
      <c r="A23" s="882"/>
      <c r="I23" s="714"/>
      <c r="AH23" s="883"/>
    </row>
    <row r="24" spans="1:34" ht="13" customHeight="1">
      <c r="A24" s="882"/>
      <c r="I24" s="714"/>
      <c r="AH24" s="883"/>
    </row>
    <row r="25" spans="1:34" ht="13" customHeight="1">
      <c r="A25" s="882"/>
      <c r="I25" s="714"/>
      <c r="AH25" s="883"/>
    </row>
    <row r="26" spans="1:34" ht="13" customHeight="1">
      <c r="A26" s="882"/>
      <c r="I26" s="714"/>
      <c r="AH26" s="883"/>
    </row>
    <row r="27" spans="1:34" ht="13" customHeight="1">
      <c r="A27" s="882"/>
      <c r="B27" s="40" t="s">
        <v>677</v>
      </c>
      <c r="I27" s="714"/>
      <c r="AH27" s="883"/>
    </row>
    <row r="28" spans="1:34" ht="13" customHeight="1" thickBot="1">
      <c r="A28" s="887"/>
      <c r="B28" s="888"/>
      <c r="C28" s="888"/>
      <c r="D28" s="888"/>
      <c r="E28" s="888"/>
      <c r="F28" s="888"/>
      <c r="G28" s="888"/>
      <c r="H28" s="888"/>
      <c r="I28" s="892"/>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9"/>
    </row>
    <row r="29" spans="1:34" ht="13" customHeight="1" thickBot="1"/>
    <row r="30" spans="1:34" ht="13" customHeight="1">
      <c r="A30" s="879"/>
      <c r="B30" s="880"/>
      <c r="C30" s="880"/>
      <c r="D30" s="880"/>
      <c r="E30" s="880"/>
      <c r="F30" s="880"/>
      <c r="G30" s="880"/>
      <c r="H30" s="880"/>
      <c r="I30" s="89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1"/>
    </row>
    <row r="31" spans="1:34" ht="13" customHeight="1">
      <c r="A31" s="882"/>
      <c r="B31" s="40" t="s">
        <v>687</v>
      </c>
      <c r="I31" s="714"/>
      <c r="AH31" s="883"/>
    </row>
    <row r="32" spans="1:34" ht="13" customHeight="1">
      <c r="A32" s="882"/>
      <c r="B32" s="40" t="s">
        <v>686</v>
      </c>
      <c r="I32" s="714"/>
      <c r="AH32" s="883"/>
    </row>
    <row r="33" spans="1:34" ht="13" customHeight="1">
      <c r="A33" s="882"/>
      <c r="B33" s="40" t="s">
        <v>684</v>
      </c>
      <c r="I33" s="714"/>
      <c r="AH33" s="883"/>
    </row>
    <row r="34" spans="1:34" ht="13" customHeight="1">
      <c r="A34" s="891"/>
      <c r="B34" s="706"/>
      <c r="C34" s="706"/>
      <c r="D34" s="706"/>
      <c r="E34" s="709"/>
      <c r="F34" s="706"/>
      <c r="G34" s="706"/>
      <c r="H34" s="706"/>
      <c r="I34" s="722"/>
      <c r="AH34" s="883"/>
    </row>
    <row r="35" spans="1:34" ht="13" customHeight="1">
      <c r="A35" s="882"/>
      <c r="I35" s="714"/>
      <c r="AH35" s="883"/>
    </row>
    <row r="36" spans="1:34" ht="13" customHeight="1">
      <c r="A36" s="882"/>
      <c r="I36" s="714"/>
      <c r="AH36" s="883"/>
    </row>
    <row r="37" spans="1:34" ht="13" customHeight="1">
      <c r="A37" s="882"/>
      <c r="I37" s="714"/>
      <c r="AH37" s="883"/>
    </row>
    <row r="38" spans="1:34" ht="13" customHeight="1">
      <c r="A38" s="882"/>
      <c r="I38" s="714"/>
      <c r="AH38" s="883"/>
    </row>
    <row r="39" spans="1:34" ht="13" customHeight="1">
      <c r="A39" s="882"/>
      <c r="I39" s="714"/>
      <c r="M39" s="40" t="s">
        <v>678</v>
      </c>
      <c r="AH39" s="883"/>
    </row>
    <row r="40" spans="1:34" ht="13" customHeight="1">
      <c r="A40" s="882"/>
      <c r="I40" s="714"/>
      <c r="AH40" s="883"/>
    </row>
    <row r="41" spans="1:34" ht="13" customHeight="1">
      <c r="A41" s="882"/>
      <c r="I41" s="714"/>
      <c r="AH41" s="883"/>
    </row>
    <row r="42" spans="1:34" ht="13" customHeight="1">
      <c r="A42" s="882"/>
      <c r="I42" s="714"/>
      <c r="AH42" s="883"/>
    </row>
    <row r="43" spans="1:34" ht="13" customHeight="1">
      <c r="A43" s="882"/>
      <c r="I43" s="714"/>
      <c r="AH43" s="883"/>
    </row>
    <row r="44" spans="1:34" ht="13" customHeight="1">
      <c r="A44" s="882"/>
      <c r="I44" s="714"/>
      <c r="AH44" s="883"/>
    </row>
    <row r="45" spans="1:34" ht="13" customHeight="1">
      <c r="A45" s="882"/>
      <c r="I45" s="714"/>
      <c r="AH45" s="883"/>
    </row>
    <row r="46" spans="1:34" ht="13" customHeight="1">
      <c r="A46" s="882"/>
      <c r="I46" s="714"/>
      <c r="AH46" s="883"/>
    </row>
    <row r="47" spans="1:34" ht="13" customHeight="1">
      <c r="A47" s="882"/>
      <c r="I47" s="714"/>
      <c r="AH47" s="883"/>
    </row>
    <row r="48" spans="1:34" ht="13" customHeight="1">
      <c r="A48" s="882"/>
      <c r="B48" s="40" t="s">
        <v>677</v>
      </c>
      <c r="I48" s="714"/>
      <c r="AH48" s="883"/>
    </row>
    <row r="49" spans="1:34" ht="13" customHeight="1" thickBot="1">
      <c r="A49" s="887"/>
      <c r="B49" s="888"/>
      <c r="C49" s="888"/>
      <c r="D49" s="888"/>
      <c r="E49" s="888"/>
      <c r="F49" s="888"/>
      <c r="G49" s="888"/>
      <c r="H49" s="888"/>
      <c r="I49" s="892"/>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9"/>
    </row>
    <row r="50" spans="1:34" ht="13" customHeight="1" thickBot="1"/>
    <row r="51" spans="1:34" ht="13" customHeight="1">
      <c r="A51" s="879"/>
      <c r="B51" s="880"/>
      <c r="C51" s="880"/>
      <c r="D51" s="880"/>
      <c r="E51" s="880"/>
      <c r="F51" s="880"/>
      <c r="G51" s="880"/>
      <c r="H51" s="880"/>
      <c r="I51" s="89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1"/>
    </row>
    <row r="52" spans="1:34" ht="13" customHeight="1">
      <c r="A52" s="882"/>
      <c r="B52" s="40" t="s">
        <v>685</v>
      </c>
      <c r="I52" s="714"/>
      <c r="AH52" s="883"/>
    </row>
    <row r="53" spans="1:34" ht="13" customHeight="1">
      <c r="A53" s="882"/>
      <c r="B53" s="40" t="s">
        <v>684</v>
      </c>
      <c r="I53" s="714"/>
      <c r="AH53" s="883"/>
    </row>
    <row r="54" spans="1:34" ht="13" customHeight="1">
      <c r="A54" s="882"/>
      <c r="I54" s="714"/>
      <c r="AH54" s="883"/>
    </row>
    <row r="55" spans="1:34" ht="13" customHeight="1">
      <c r="A55" s="891"/>
      <c r="B55" s="706"/>
      <c r="C55" s="706"/>
      <c r="D55" s="706"/>
      <c r="E55" s="709"/>
      <c r="F55" s="706"/>
      <c r="G55" s="706"/>
      <c r="H55" s="706"/>
      <c r="I55" s="722"/>
      <c r="AH55" s="883"/>
    </row>
    <row r="56" spans="1:34" ht="13" customHeight="1">
      <c r="A56" s="882"/>
      <c r="I56" s="714"/>
      <c r="AH56" s="883"/>
    </row>
    <row r="57" spans="1:34" ht="13" customHeight="1">
      <c r="A57" s="882"/>
      <c r="I57" s="714"/>
      <c r="AH57" s="883"/>
    </row>
    <row r="58" spans="1:34" ht="13" customHeight="1">
      <c r="A58" s="882"/>
      <c r="I58" s="714"/>
      <c r="AH58" s="883"/>
    </row>
    <row r="59" spans="1:34" ht="13" customHeight="1">
      <c r="A59" s="882"/>
      <c r="I59" s="714"/>
      <c r="AH59" s="883"/>
    </row>
    <row r="60" spans="1:34" ht="13" customHeight="1">
      <c r="A60" s="882"/>
      <c r="I60" s="714"/>
      <c r="M60" s="40" t="s">
        <v>678</v>
      </c>
      <c r="AH60" s="883"/>
    </row>
    <row r="61" spans="1:34" ht="13" customHeight="1">
      <c r="A61" s="882"/>
      <c r="I61" s="714"/>
      <c r="AH61" s="883"/>
    </row>
    <row r="62" spans="1:34" ht="13" customHeight="1">
      <c r="A62" s="882"/>
      <c r="I62" s="714"/>
      <c r="AH62" s="883"/>
    </row>
    <row r="63" spans="1:34" ht="13" customHeight="1">
      <c r="A63" s="882"/>
      <c r="I63" s="714"/>
      <c r="AH63" s="883"/>
    </row>
    <row r="64" spans="1:34" ht="13" customHeight="1">
      <c r="A64" s="882"/>
      <c r="I64" s="714"/>
      <c r="AH64" s="883"/>
    </row>
    <row r="65" spans="1:34" ht="13" customHeight="1">
      <c r="A65" s="882"/>
      <c r="I65" s="714"/>
      <c r="AH65" s="883"/>
    </row>
    <row r="66" spans="1:34" ht="13" customHeight="1">
      <c r="A66" s="882"/>
      <c r="I66" s="714"/>
      <c r="AH66" s="883"/>
    </row>
    <row r="67" spans="1:34" ht="13" customHeight="1">
      <c r="A67" s="882"/>
      <c r="I67" s="714"/>
      <c r="AH67" s="883"/>
    </row>
    <row r="68" spans="1:34" ht="13" customHeight="1">
      <c r="A68" s="882"/>
      <c r="I68" s="714"/>
      <c r="AH68" s="883"/>
    </row>
    <row r="69" spans="1:34" ht="13" customHeight="1">
      <c r="A69" s="882"/>
      <c r="B69" s="40" t="s">
        <v>677</v>
      </c>
      <c r="I69" s="714"/>
      <c r="AH69" s="883"/>
    </row>
    <row r="70" spans="1:34" ht="13" customHeight="1" thickBot="1">
      <c r="A70" s="887"/>
      <c r="B70" s="888"/>
      <c r="C70" s="888"/>
      <c r="D70" s="888"/>
      <c r="E70" s="888"/>
      <c r="F70" s="888"/>
      <c r="G70" s="888"/>
      <c r="H70" s="888"/>
      <c r="I70" s="892"/>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9"/>
    </row>
    <row r="71" spans="1:34" ht="13" customHeight="1" thickBot="1"/>
    <row r="72" spans="1:34" ht="13" customHeight="1">
      <c r="A72" s="879"/>
      <c r="B72" s="880"/>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1"/>
    </row>
    <row r="73" spans="1:34" ht="16" customHeight="1">
      <c r="A73" s="882"/>
      <c r="B73" s="878" t="s">
        <v>3748</v>
      </c>
      <c r="F73" s="878"/>
      <c r="G73" s="878"/>
      <c r="H73" s="878"/>
      <c r="AH73" s="883"/>
    </row>
    <row r="74" spans="1:34" ht="13" customHeight="1">
      <c r="A74" s="882"/>
      <c r="R74" s="709" t="s">
        <v>683</v>
      </c>
      <c r="S74" s="706"/>
      <c r="T74" s="706"/>
      <c r="U74" s="706"/>
      <c r="V74" s="706"/>
      <c r="W74" s="706"/>
      <c r="X74" s="706"/>
      <c r="Y74" s="706"/>
      <c r="Z74" s="706"/>
      <c r="AA74" s="706"/>
      <c r="AB74" s="706"/>
      <c r="AC74" s="706"/>
      <c r="AD74" s="706"/>
      <c r="AE74" s="706"/>
      <c r="AF74" s="706"/>
      <c r="AG74" s="708">
        <f>AG5</f>
        <v>0</v>
      </c>
      <c r="AH74" s="883"/>
    </row>
    <row r="75" spans="1:34" ht="13" customHeight="1">
      <c r="A75" s="882"/>
      <c r="AH75" s="883"/>
    </row>
    <row r="76" spans="1:34" ht="13" customHeight="1">
      <c r="A76" s="882"/>
      <c r="E76" s="884"/>
      <c r="F76" s="884"/>
      <c r="G76" s="884"/>
      <c r="H76" s="884"/>
      <c r="M76" s="719" t="s">
        <v>682</v>
      </c>
      <c r="N76" s="885"/>
      <c r="O76" s="885"/>
      <c r="P76" s="885"/>
      <c r="Q76" s="885"/>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886"/>
      <c r="AH76" s="883"/>
    </row>
    <row r="77" spans="1:34" ht="13" customHeight="1" thickBot="1">
      <c r="A77" s="887"/>
      <c r="B77" s="888"/>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9"/>
    </row>
    <row r="78" spans="1:34" ht="13" customHeight="1">
      <c r="A78" s="879"/>
      <c r="B78" s="880"/>
      <c r="C78" s="880"/>
      <c r="D78" s="880"/>
      <c r="E78" s="880"/>
      <c r="F78" s="880"/>
      <c r="G78" s="880"/>
      <c r="H78" s="880"/>
      <c r="I78" s="89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1"/>
    </row>
    <row r="79" spans="1:34" ht="13" customHeight="1">
      <c r="A79" s="882"/>
      <c r="B79" s="40" t="s">
        <v>681</v>
      </c>
      <c r="I79" s="714"/>
      <c r="AH79" s="883"/>
    </row>
    <row r="80" spans="1:34" ht="13" customHeight="1">
      <c r="A80" s="882"/>
      <c r="B80" s="40" t="s">
        <v>680</v>
      </c>
      <c r="I80" s="714"/>
      <c r="AH80" s="883"/>
    </row>
    <row r="81" spans="1:34" ht="13" customHeight="1">
      <c r="A81" s="882"/>
      <c r="B81" s="40" t="s">
        <v>679</v>
      </c>
      <c r="I81" s="714"/>
      <c r="AH81" s="883"/>
    </row>
    <row r="82" spans="1:34" ht="13" customHeight="1">
      <c r="A82" s="891"/>
      <c r="B82" s="706"/>
      <c r="C82" s="706"/>
      <c r="D82" s="706"/>
      <c r="E82" s="709"/>
      <c r="F82" s="706"/>
      <c r="G82" s="706"/>
      <c r="H82" s="706"/>
      <c r="I82" s="722"/>
      <c r="AH82" s="883"/>
    </row>
    <row r="83" spans="1:34" ht="13" customHeight="1">
      <c r="A83" s="882"/>
      <c r="I83" s="714"/>
      <c r="AH83" s="883"/>
    </row>
    <row r="84" spans="1:34" ht="13" customHeight="1">
      <c r="A84" s="882"/>
      <c r="I84" s="714"/>
      <c r="AH84" s="883"/>
    </row>
    <row r="85" spans="1:34" ht="13" customHeight="1">
      <c r="A85" s="882"/>
      <c r="I85" s="714"/>
      <c r="AH85" s="883"/>
    </row>
    <row r="86" spans="1:34" ht="13" customHeight="1">
      <c r="A86" s="882"/>
      <c r="I86" s="714"/>
      <c r="AH86" s="883"/>
    </row>
    <row r="87" spans="1:34" ht="13" customHeight="1">
      <c r="A87" s="882"/>
      <c r="I87" s="714"/>
      <c r="M87" s="40" t="s">
        <v>678</v>
      </c>
      <c r="AH87" s="883"/>
    </row>
    <row r="88" spans="1:34" ht="13" customHeight="1">
      <c r="A88" s="882"/>
      <c r="I88" s="714"/>
      <c r="AH88" s="883"/>
    </row>
    <row r="89" spans="1:34" ht="13" customHeight="1">
      <c r="A89" s="882"/>
      <c r="I89" s="714"/>
      <c r="AH89" s="883"/>
    </row>
    <row r="90" spans="1:34" ht="13" customHeight="1">
      <c r="A90" s="882"/>
      <c r="I90" s="714"/>
      <c r="AH90" s="883"/>
    </row>
    <row r="91" spans="1:34" ht="13" customHeight="1">
      <c r="A91" s="882"/>
      <c r="I91" s="714"/>
      <c r="AH91" s="883"/>
    </row>
    <row r="92" spans="1:34" ht="13" customHeight="1">
      <c r="A92" s="882"/>
      <c r="I92" s="714"/>
      <c r="AH92" s="883"/>
    </row>
    <row r="93" spans="1:34" ht="13" customHeight="1">
      <c r="A93" s="882"/>
      <c r="I93" s="714"/>
      <c r="AH93" s="883"/>
    </row>
    <row r="94" spans="1:34" ht="13" customHeight="1">
      <c r="A94" s="882"/>
      <c r="I94" s="714"/>
      <c r="AH94" s="883"/>
    </row>
    <row r="95" spans="1:34" ht="13" customHeight="1">
      <c r="A95" s="882"/>
      <c r="I95" s="714"/>
      <c r="AH95" s="883"/>
    </row>
    <row r="96" spans="1:34" ht="13" customHeight="1">
      <c r="A96" s="882"/>
      <c r="B96" s="40" t="s">
        <v>677</v>
      </c>
      <c r="I96" s="714"/>
      <c r="AH96" s="883"/>
    </row>
    <row r="97" spans="1:34" ht="13" customHeight="1" thickBot="1">
      <c r="A97" s="887"/>
      <c r="B97" s="888"/>
      <c r="C97" s="888"/>
      <c r="D97" s="888"/>
      <c r="E97" s="888"/>
      <c r="F97" s="888"/>
      <c r="G97" s="888"/>
      <c r="H97" s="888"/>
      <c r="I97" s="892"/>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9"/>
    </row>
    <row r="98" spans="1:34" ht="13" customHeight="1" thickBot="1"/>
    <row r="99" spans="1:34" ht="13" customHeight="1">
      <c r="A99" s="879"/>
      <c r="B99" s="880"/>
      <c r="C99" s="880"/>
      <c r="D99" s="880"/>
      <c r="E99" s="880"/>
      <c r="F99" s="880"/>
      <c r="G99" s="880"/>
      <c r="H99" s="880"/>
      <c r="I99" s="89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1"/>
    </row>
    <row r="100" spans="1:34" ht="13" customHeight="1">
      <c r="A100" s="882"/>
      <c r="B100" s="40" t="s">
        <v>681</v>
      </c>
      <c r="I100" s="714"/>
      <c r="AH100" s="883"/>
    </row>
    <row r="101" spans="1:34" ht="13" customHeight="1">
      <c r="A101" s="882"/>
      <c r="B101" s="40" t="s">
        <v>680</v>
      </c>
      <c r="I101" s="714"/>
      <c r="AH101" s="883"/>
    </row>
    <row r="102" spans="1:34" ht="13" customHeight="1">
      <c r="A102" s="882"/>
      <c r="B102" s="40" t="s">
        <v>679</v>
      </c>
      <c r="I102" s="714"/>
      <c r="AH102" s="883"/>
    </row>
    <row r="103" spans="1:34" ht="13" customHeight="1">
      <c r="A103" s="891"/>
      <c r="B103" s="706"/>
      <c r="C103" s="706"/>
      <c r="D103" s="706"/>
      <c r="E103" s="709"/>
      <c r="F103" s="706"/>
      <c r="G103" s="706"/>
      <c r="H103" s="706"/>
      <c r="I103" s="722"/>
      <c r="AH103" s="883"/>
    </row>
    <row r="104" spans="1:34" ht="13" customHeight="1">
      <c r="A104" s="882"/>
      <c r="I104" s="714"/>
      <c r="AH104" s="883"/>
    </row>
    <row r="105" spans="1:34" ht="13" customHeight="1">
      <c r="A105" s="882"/>
      <c r="I105" s="714"/>
      <c r="AH105" s="883"/>
    </row>
    <row r="106" spans="1:34" ht="13" customHeight="1">
      <c r="A106" s="882"/>
      <c r="I106" s="714"/>
      <c r="AH106" s="883"/>
    </row>
    <row r="107" spans="1:34" ht="13" customHeight="1">
      <c r="A107" s="882"/>
      <c r="I107" s="714"/>
      <c r="AH107" s="883"/>
    </row>
    <row r="108" spans="1:34" ht="13" customHeight="1">
      <c r="A108" s="882"/>
      <c r="I108" s="714"/>
      <c r="M108" s="40" t="s">
        <v>678</v>
      </c>
      <c r="AH108" s="883"/>
    </row>
    <row r="109" spans="1:34" ht="13" customHeight="1">
      <c r="A109" s="882"/>
      <c r="I109" s="714"/>
      <c r="AH109" s="883"/>
    </row>
    <row r="110" spans="1:34" ht="13" customHeight="1">
      <c r="A110" s="882"/>
      <c r="I110" s="714"/>
      <c r="AH110" s="883"/>
    </row>
    <row r="111" spans="1:34" ht="13" customHeight="1">
      <c r="A111" s="882"/>
      <c r="I111" s="714"/>
      <c r="AH111" s="883"/>
    </row>
    <row r="112" spans="1:34" ht="13" customHeight="1">
      <c r="A112" s="882"/>
      <c r="I112" s="714"/>
      <c r="AH112" s="883"/>
    </row>
    <row r="113" spans="1:34" ht="13" customHeight="1">
      <c r="A113" s="882"/>
      <c r="I113" s="714"/>
      <c r="AH113" s="883"/>
    </row>
    <row r="114" spans="1:34" ht="13" customHeight="1">
      <c r="A114" s="882"/>
      <c r="I114" s="714"/>
      <c r="AH114" s="883"/>
    </row>
    <row r="115" spans="1:34" ht="13" customHeight="1">
      <c r="A115" s="882"/>
      <c r="I115" s="714"/>
      <c r="AH115" s="883"/>
    </row>
    <row r="116" spans="1:34" ht="13" customHeight="1">
      <c r="A116" s="882"/>
      <c r="I116" s="714"/>
      <c r="AH116" s="883"/>
    </row>
    <row r="117" spans="1:34" ht="13" customHeight="1">
      <c r="A117" s="882"/>
      <c r="B117" s="40" t="s">
        <v>677</v>
      </c>
      <c r="I117" s="714"/>
      <c r="AH117" s="883"/>
    </row>
    <row r="118" spans="1:34" ht="13" customHeight="1" thickBot="1">
      <c r="A118" s="887"/>
      <c r="B118" s="888"/>
      <c r="C118" s="888"/>
      <c r="D118" s="888"/>
      <c r="E118" s="888"/>
      <c r="F118" s="888"/>
      <c r="G118" s="888"/>
      <c r="H118" s="888"/>
      <c r="I118" s="892"/>
      <c r="J118" s="888"/>
      <c r="K118" s="888"/>
      <c r="L118" s="888"/>
      <c r="M118" s="888"/>
      <c r="N118" s="888"/>
      <c r="O118" s="888"/>
      <c r="P118" s="888"/>
      <c r="Q118" s="888"/>
      <c r="R118" s="888"/>
      <c r="S118" s="888"/>
      <c r="T118" s="888"/>
      <c r="U118" s="888"/>
      <c r="V118" s="888"/>
      <c r="W118" s="888"/>
      <c r="X118" s="888"/>
      <c r="Y118" s="888"/>
      <c r="Z118" s="888"/>
      <c r="AA118" s="888"/>
      <c r="AB118" s="888"/>
      <c r="AC118" s="888"/>
      <c r="AD118" s="888"/>
      <c r="AE118" s="888"/>
      <c r="AF118" s="888"/>
      <c r="AG118" s="888"/>
      <c r="AH118" s="889"/>
    </row>
    <row r="119" spans="1:34" ht="13" customHeight="1" thickBot="1"/>
    <row r="120" spans="1:34" ht="13" customHeight="1">
      <c r="A120" s="879"/>
      <c r="B120" s="880"/>
      <c r="C120" s="880"/>
      <c r="D120" s="880"/>
      <c r="E120" s="880"/>
      <c r="F120" s="880"/>
      <c r="G120" s="880"/>
      <c r="H120" s="880"/>
      <c r="I120" s="89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1"/>
    </row>
    <row r="121" spans="1:34" ht="13" customHeight="1">
      <c r="A121" s="882"/>
      <c r="B121" s="40" t="s">
        <v>681</v>
      </c>
      <c r="I121" s="714"/>
      <c r="AH121" s="883"/>
    </row>
    <row r="122" spans="1:34" ht="13" customHeight="1">
      <c r="A122" s="882"/>
      <c r="B122" s="40" t="s">
        <v>680</v>
      </c>
      <c r="I122" s="714"/>
      <c r="AH122" s="883"/>
    </row>
    <row r="123" spans="1:34" ht="13" customHeight="1">
      <c r="A123" s="882"/>
      <c r="B123" s="40" t="s">
        <v>679</v>
      </c>
      <c r="I123" s="714"/>
      <c r="AH123" s="883"/>
    </row>
    <row r="124" spans="1:34" ht="13" customHeight="1">
      <c r="A124" s="891"/>
      <c r="B124" s="706"/>
      <c r="C124" s="706"/>
      <c r="D124" s="706"/>
      <c r="E124" s="709"/>
      <c r="F124" s="706"/>
      <c r="G124" s="706"/>
      <c r="H124" s="706"/>
      <c r="I124" s="722"/>
      <c r="AH124" s="883"/>
    </row>
    <row r="125" spans="1:34" ht="13" customHeight="1">
      <c r="A125" s="882"/>
      <c r="I125" s="714"/>
      <c r="AH125" s="883"/>
    </row>
    <row r="126" spans="1:34" ht="13" customHeight="1">
      <c r="A126" s="882"/>
      <c r="I126" s="714"/>
      <c r="AH126" s="883"/>
    </row>
    <row r="127" spans="1:34" ht="13" customHeight="1">
      <c r="A127" s="882"/>
      <c r="I127" s="714"/>
      <c r="AH127" s="883"/>
    </row>
    <row r="128" spans="1:34" ht="13" customHeight="1">
      <c r="A128" s="882"/>
      <c r="I128" s="714"/>
      <c r="AH128" s="883"/>
    </row>
    <row r="129" spans="1:34" ht="13" customHeight="1">
      <c r="A129" s="882"/>
      <c r="I129" s="714"/>
      <c r="M129" s="40" t="s">
        <v>678</v>
      </c>
      <c r="AH129" s="883"/>
    </row>
    <row r="130" spans="1:34" ht="13" customHeight="1">
      <c r="A130" s="882"/>
      <c r="I130" s="714"/>
      <c r="AH130" s="883"/>
    </row>
    <row r="131" spans="1:34" ht="13" customHeight="1">
      <c r="A131" s="882"/>
      <c r="I131" s="714"/>
      <c r="AH131" s="883"/>
    </row>
    <row r="132" spans="1:34" ht="13" customHeight="1">
      <c r="A132" s="882"/>
      <c r="I132" s="714"/>
      <c r="AH132" s="883"/>
    </row>
    <row r="133" spans="1:34" ht="13" customHeight="1">
      <c r="A133" s="882"/>
      <c r="I133" s="714"/>
      <c r="AH133" s="883"/>
    </row>
    <row r="134" spans="1:34" ht="13" customHeight="1">
      <c r="A134" s="882"/>
      <c r="I134" s="714"/>
      <c r="AH134" s="883"/>
    </row>
    <row r="135" spans="1:34" ht="13" customHeight="1">
      <c r="A135" s="882"/>
      <c r="I135" s="714"/>
      <c r="AH135" s="883"/>
    </row>
    <row r="136" spans="1:34" ht="13" customHeight="1">
      <c r="A136" s="882"/>
      <c r="I136" s="714"/>
      <c r="AH136" s="883"/>
    </row>
    <row r="137" spans="1:34" ht="13" customHeight="1">
      <c r="A137" s="882"/>
      <c r="I137" s="714"/>
      <c r="AH137" s="883"/>
    </row>
    <row r="138" spans="1:34" ht="13" customHeight="1">
      <c r="A138" s="882"/>
      <c r="B138" s="40" t="s">
        <v>677</v>
      </c>
      <c r="I138" s="714"/>
      <c r="AH138" s="883"/>
    </row>
    <row r="139" spans="1:34" ht="13" customHeight="1" thickBot="1">
      <c r="A139" s="887"/>
      <c r="B139" s="888"/>
      <c r="C139" s="888"/>
      <c r="D139" s="888"/>
      <c r="E139" s="888"/>
      <c r="F139" s="888"/>
      <c r="G139" s="888"/>
      <c r="H139" s="888"/>
      <c r="I139" s="892"/>
      <c r="J139" s="888"/>
      <c r="K139" s="888"/>
      <c r="L139" s="888"/>
      <c r="M139" s="888"/>
      <c r="N139" s="888"/>
      <c r="O139" s="888"/>
      <c r="P139" s="888"/>
      <c r="Q139" s="888"/>
      <c r="R139" s="888"/>
      <c r="S139" s="888"/>
      <c r="T139" s="888"/>
      <c r="U139" s="888"/>
      <c r="V139" s="888"/>
      <c r="W139" s="888"/>
      <c r="X139" s="888"/>
      <c r="Y139" s="888"/>
      <c r="Z139" s="888"/>
      <c r="AA139" s="888"/>
      <c r="AB139" s="888"/>
      <c r="AC139" s="888"/>
      <c r="AD139" s="888"/>
      <c r="AE139" s="888"/>
      <c r="AF139" s="888"/>
      <c r="AG139" s="888"/>
      <c r="AH139" s="889"/>
    </row>
    <row r="142" spans="1:34" ht="13" customHeight="1">
      <c r="E142" s="878"/>
      <c r="F142" s="878"/>
      <c r="G142" s="878"/>
      <c r="H142" s="878"/>
    </row>
    <row r="145" spans="5:33" ht="13" customHeight="1">
      <c r="E145" s="884"/>
      <c r="F145" s="884"/>
      <c r="G145" s="884"/>
      <c r="H145" s="884"/>
      <c r="M145" s="716"/>
      <c r="N145" s="716"/>
      <c r="O145" s="716"/>
      <c r="P145" s="716"/>
      <c r="Q145" s="716"/>
      <c r="AG145" s="893"/>
    </row>
    <row r="148" spans="5:33" ht="13" customHeight="1">
      <c r="E148" s="894"/>
      <c r="F148" s="894"/>
      <c r="G148" s="894"/>
      <c r="H148" s="894"/>
    </row>
    <row r="164" spans="5:9" ht="13" customHeight="1">
      <c r="I164" s="40" t="s">
        <v>676</v>
      </c>
    </row>
    <row r="169" spans="5:9" ht="13" customHeight="1">
      <c r="E169" s="894"/>
      <c r="F169" s="894"/>
      <c r="G169" s="894"/>
      <c r="H169" s="894"/>
    </row>
    <row r="185" spans="5:9" ht="13" customHeight="1">
      <c r="I185" s="40" t="s">
        <v>676</v>
      </c>
    </row>
    <row r="190" spans="5:9" ht="13" customHeight="1">
      <c r="E190" s="894"/>
      <c r="F190" s="894"/>
      <c r="G190" s="894"/>
      <c r="H190" s="894"/>
    </row>
    <row r="206" spans="9:9" ht="13" customHeight="1">
      <c r="I206" s="40" t="s">
        <v>676</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workbookViewId="0">
      <selection activeCell="Q1" sqref="Q1"/>
    </sheetView>
  </sheetViews>
  <sheetFormatPr defaultColWidth="9" defaultRowHeight="13"/>
  <cols>
    <col min="1" max="1" width="1.5" style="904" customWidth="1"/>
    <col min="2" max="5" width="3.5" style="904" customWidth="1"/>
    <col min="6" max="6" width="4.08203125" style="904" customWidth="1"/>
    <col min="7" max="27" width="3.5" style="904" customWidth="1"/>
    <col min="28" max="30" width="3.25" style="904" customWidth="1"/>
    <col min="31" max="33" width="2.58203125" style="904" customWidth="1"/>
    <col min="34" max="34" width="9" style="904" customWidth="1"/>
    <col min="35" max="35" width="2" style="904" customWidth="1"/>
    <col min="36" max="36" width="1.75" style="904" customWidth="1"/>
    <col min="37" max="37" width="1.5" style="904" customWidth="1"/>
    <col min="38" max="38" width="2.25" style="904" customWidth="1"/>
    <col min="39" max="39" width="1.33203125" style="904" customWidth="1"/>
    <col min="40" max="42" width="2.08203125" style="904" customWidth="1"/>
    <col min="43" max="43" width="2.58203125" style="904" customWidth="1"/>
    <col min="44" max="16384" width="9" style="904"/>
  </cols>
  <sheetData>
    <row r="1" spans="1:31" s="897" customFormat="1" ht="40" customHeight="1" thickBot="1">
      <c r="A1" s="1047" t="s">
        <v>3759</v>
      </c>
      <c r="Q1" s="898" t="s">
        <v>64</v>
      </c>
      <c r="R1" s="898"/>
      <c r="S1" s="898"/>
      <c r="T1" s="898"/>
      <c r="AE1" s="900" t="s">
        <v>549</v>
      </c>
    </row>
    <row r="2" spans="1:31" ht="12" customHeight="1" thickTop="1">
      <c r="A2" s="1053"/>
    </row>
    <row r="3" spans="1:31" ht="12" customHeight="1">
      <c r="A3" s="903"/>
      <c r="B3" s="902" t="str">
        <f>IF(作業メニュー!AM13=TRUE, "第四十二号の九様式（第八条の二の六関係）（Ａ４）", "第十号様式（第三条、第三条の三関係）")</f>
        <v>第十号様式（第三条、第三条の三関係）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5" customHeight="1">
      <c r="A4" s="903"/>
      <c r="B4" s="902"/>
      <c r="C4" s="902"/>
      <c r="D4" s="902"/>
      <c r="E4" s="902"/>
      <c r="F4" s="1193" t="str">
        <f>IF(作業メニュー!AM13=TRUE, "建築基準法第88条第１項において準用する同法第18条第２項又は第４項の規定による ", "")</f>
        <v/>
      </c>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97" t="str">
        <f>IF(作業メニュー!AM13=TRUE, "計画通知書　（工作物）", "確認申請書　（工作物）")</f>
        <v>確認申請書　（工作物）</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9" customHeight="1">
      <c r="C9" s="2114"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114"/>
      <c r="E9" s="2114"/>
      <c r="F9" s="2114"/>
      <c r="G9" s="2114"/>
      <c r="H9" s="2114"/>
      <c r="I9" s="2114"/>
      <c r="J9" s="2114"/>
      <c r="K9" s="2114"/>
      <c r="L9" s="2114"/>
      <c r="M9" s="2114"/>
      <c r="N9" s="2114"/>
      <c r="O9" s="2114"/>
      <c r="P9" s="2114"/>
      <c r="Q9" s="2114"/>
      <c r="R9" s="2114"/>
      <c r="S9" s="2114"/>
      <c r="T9" s="2114"/>
      <c r="U9" s="2114"/>
      <c r="V9" s="2114"/>
      <c r="W9" s="2114"/>
      <c r="X9" s="2114"/>
      <c r="Y9" s="2114"/>
      <c r="AB9" s="904"/>
      <c r="AD9" s="904"/>
    </row>
    <row r="10" spans="1:31" s="1068" customFormat="1" ht="19" customHeight="1">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c r="Y10" s="2114"/>
      <c r="AB10" s="904"/>
      <c r="AD10" s="904"/>
    </row>
    <row r="11" spans="1:31" s="1068" customFormat="1" ht="19" customHeight="1">
      <c r="AB11" s="904"/>
      <c r="AD11" s="904"/>
    </row>
    <row r="12" spans="1:31"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4" t="str">
        <f>IF('確認申請書（建築）入力'!$M$4=0,"",'確認申請書（建築）入力'!$M$4)</f>
        <v>指定確認検査機関
　株式会社東日本住宅評価センター　様</v>
      </c>
      <c r="C15" s="1724"/>
      <c r="D15" s="1724"/>
      <c r="E15" s="1724"/>
      <c r="F15" s="1724"/>
      <c r="G15" s="1724"/>
      <c r="H15" s="1724"/>
      <c r="I15" s="1724"/>
      <c r="J15" s="1724"/>
      <c r="K15" s="1724"/>
      <c r="L15" s="1724"/>
      <c r="M15" s="1724"/>
      <c r="N15" s="1724"/>
      <c r="O15" s="1724"/>
      <c r="P15" s="1724"/>
      <c r="Q15" s="1724"/>
      <c r="R15" s="903"/>
      <c r="S15" s="903"/>
      <c r="T15" s="903"/>
      <c r="U15" s="903"/>
      <c r="V15" s="903"/>
      <c r="W15" s="903"/>
      <c r="X15" s="903"/>
      <c r="Y15" s="903"/>
      <c r="Z15" s="903"/>
      <c r="AA15" s="903"/>
    </row>
    <row r="16" spans="1:31" ht="18.75" customHeight="1">
      <c r="A16" s="903"/>
      <c r="B16" s="1724"/>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4"/>
      <c r="Y17" s="1754"/>
      <c r="Z17" s="1754"/>
      <c r="AA17" s="1754"/>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8" t="s">
        <v>2814</v>
      </c>
      <c r="V18" s="2118"/>
      <c r="W18" s="2118"/>
      <c r="X18" s="2118"/>
      <c r="Y18" s="2118"/>
      <c r="Z18" s="2118"/>
      <c r="AA18" s="2118"/>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0"/>
      <c r="AO19" s="2110"/>
      <c r="AP19" s="2110"/>
      <c r="AQ19" s="2110"/>
      <c r="AR19" s="2110"/>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29"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29"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29"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29"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29"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29" ht="26.25" customHeight="1">
      <c r="A38" s="903"/>
      <c r="B38" s="1711" t="s">
        <v>438</v>
      </c>
      <c r="C38" s="1712"/>
      <c r="D38" s="1712"/>
      <c r="E38" s="1712"/>
      <c r="F38" s="1712"/>
      <c r="G38" s="1712"/>
      <c r="H38" s="1713"/>
      <c r="I38" s="1711" t="s">
        <v>437</v>
      </c>
      <c r="J38" s="1712"/>
      <c r="K38" s="1712"/>
      <c r="L38" s="1712"/>
      <c r="M38" s="1712"/>
      <c r="N38" s="1712"/>
      <c r="O38" s="1712"/>
      <c r="P38" s="1712"/>
      <c r="Q38" s="1712"/>
      <c r="R38" s="1712"/>
      <c r="S38" s="1712"/>
      <c r="T38" s="1713"/>
      <c r="U38" s="1711" t="s">
        <v>436</v>
      </c>
      <c r="V38" s="1712"/>
      <c r="W38" s="1712"/>
      <c r="X38" s="1712"/>
      <c r="Y38" s="1712"/>
      <c r="Z38" s="1712"/>
      <c r="AA38" s="1712"/>
      <c r="AB38" s="1713"/>
      <c r="AC38" s="903"/>
    </row>
    <row r="39" spans="1:29" ht="33" customHeight="1">
      <c r="A39" s="903"/>
      <c r="B39" s="1708"/>
      <c r="C39" s="1709"/>
      <c r="D39" s="1709"/>
      <c r="E39" s="1709"/>
      <c r="F39" s="1709"/>
      <c r="G39" s="1709"/>
      <c r="H39" s="1710"/>
      <c r="I39" s="1738" t="s">
        <v>435</v>
      </c>
      <c r="J39" s="1739"/>
      <c r="K39" s="1739"/>
      <c r="L39" s="1739"/>
      <c r="M39" s="1739"/>
      <c r="N39" s="1739"/>
      <c r="O39" s="1739"/>
      <c r="P39" s="1739"/>
      <c r="Q39" s="1739"/>
      <c r="R39" s="1739"/>
      <c r="S39" s="1739"/>
      <c r="T39" s="1740"/>
      <c r="U39" s="1711" t="s">
        <v>2820</v>
      </c>
      <c r="V39" s="1712"/>
      <c r="W39" s="1712"/>
      <c r="X39" s="1712"/>
      <c r="Y39" s="1712"/>
      <c r="Z39" s="1712"/>
      <c r="AA39" s="1712"/>
      <c r="AB39" s="1713"/>
      <c r="AC39" s="903"/>
    </row>
    <row r="40" spans="1:29" ht="63" customHeight="1">
      <c r="A40" s="903"/>
      <c r="B40" s="926"/>
      <c r="C40" s="903"/>
      <c r="D40" s="903"/>
      <c r="E40" s="903"/>
      <c r="F40" s="903"/>
      <c r="G40" s="903"/>
      <c r="H40" s="927"/>
      <c r="I40" s="1699"/>
      <c r="J40" s="1700"/>
      <c r="K40" s="1700"/>
      <c r="L40" s="1700"/>
      <c r="M40" s="1700"/>
      <c r="N40" s="1700"/>
      <c r="O40" s="1700"/>
      <c r="P40" s="1700"/>
      <c r="Q40" s="1700"/>
      <c r="R40" s="1700"/>
      <c r="S40" s="1700"/>
      <c r="T40" s="1701"/>
      <c r="U40" s="2122" t="s">
        <v>714</v>
      </c>
      <c r="V40" s="2123"/>
      <c r="W40" s="2123"/>
      <c r="X40" s="2123"/>
      <c r="Y40" s="2123"/>
      <c r="Z40" s="2123"/>
      <c r="AA40" s="2123"/>
      <c r="AB40" s="2124"/>
      <c r="AC40" s="903"/>
    </row>
    <row r="41" spans="1:29" ht="33" customHeight="1">
      <c r="A41" s="903"/>
      <c r="B41" s="931"/>
      <c r="C41" s="932"/>
      <c r="D41" s="932"/>
      <c r="E41" s="932"/>
      <c r="F41" s="932"/>
      <c r="G41" s="932"/>
      <c r="H41" s="933"/>
      <c r="I41" s="1702"/>
      <c r="J41" s="1703"/>
      <c r="K41" s="1703"/>
      <c r="L41" s="1703"/>
      <c r="M41" s="1703"/>
      <c r="N41" s="1703"/>
      <c r="O41" s="1703"/>
      <c r="P41" s="1703"/>
      <c r="Q41" s="1703"/>
      <c r="R41" s="1703"/>
      <c r="S41" s="1703"/>
      <c r="T41" s="1704"/>
      <c r="U41" s="1702" t="s">
        <v>2394</v>
      </c>
      <c r="V41" s="1703"/>
      <c r="W41" s="1703"/>
      <c r="X41" s="1703"/>
      <c r="Y41" s="1703"/>
      <c r="Z41" s="1703"/>
      <c r="AA41" s="1703"/>
      <c r="AB41" s="1704"/>
      <c r="AC41" s="903"/>
    </row>
    <row r="42" spans="1:29" ht="15.75" customHeight="1">
      <c r="A42" s="903"/>
      <c r="B42" s="903"/>
      <c r="C42" s="903"/>
      <c r="D42" s="903"/>
      <c r="E42" s="1091"/>
      <c r="F42" s="1091"/>
      <c r="G42" s="903"/>
      <c r="H42" s="903"/>
      <c r="I42" s="903"/>
      <c r="J42" s="903"/>
      <c r="K42" s="903"/>
      <c r="L42" s="903"/>
      <c r="M42" s="903"/>
      <c r="N42" s="903"/>
      <c r="O42" s="903"/>
      <c r="P42" s="903"/>
      <c r="Q42" s="903"/>
      <c r="R42" s="903"/>
      <c r="S42" s="903"/>
      <c r="T42" s="903"/>
      <c r="U42" s="903"/>
      <c r="V42" s="903"/>
      <c r="W42" s="903"/>
      <c r="X42" s="903"/>
      <c r="Y42" s="903"/>
      <c r="Z42" s="903"/>
      <c r="AA42" s="903"/>
    </row>
    <row r="43" spans="1:29" ht="6.75" customHeight="1">
      <c r="A43" s="90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row>
    <row r="44" spans="1:29" ht="15.75" customHeight="1">
      <c r="A44" s="1698" t="s">
        <v>434</v>
      </c>
      <c r="B44" s="1698"/>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row>
    <row r="45" spans="1:29" ht="15.75" customHeight="1">
      <c r="A45" s="935"/>
      <c r="B45" s="935"/>
      <c r="C45" s="935"/>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5"/>
    </row>
    <row r="46" spans="1:29" ht="15.75" customHeight="1">
      <c r="A46" s="936" t="s">
        <v>323</v>
      </c>
      <c r="B46" s="906" t="s">
        <v>713</v>
      </c>
      <c r="C46" s="906"/>
      <c r="D46" s="906"/>
      <c r="E46" s="906"/>
      <c r="F46" s="906"/>
      <c r="G46" s="906"/>
      <c r="J46" s="906"/>
      <c r="K46" s="906"/>
      <c r="L46" s="906"/>
      <c r="M46" s="906"/>
      <c r="N46" s="906"/>
      <c r="O46" s="906"/>
      <c r="P46" s="906"/>
      <c r="Q46" s="906"/>
      <c r="R46" s="906"/>
      <c r="S46" s="906"/>
      <c r="T46" s="906"/>
      <c r="U46" s="937"/>
      <c r="V46" s="937"/>
      <c r="W46" s="937"/>
      <c r="X46" s="937"/>
      <c r="Y46" s="937"/>
      <c r="Z46" s="937"/>
      <c r="AA46" s="937"/>
    </row>
    <row r="47" spans="1:29"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29"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323</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323</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7" t="str">
        <f>IF(項目一覧!$C$35=0,"",項目一覧!$C$35)</f>
        <v/>
      </c>
      <c r="H69" s="1727"/>
      <c r="I69" s="1727"/>
      <c r="J69" s="1727"/>
      <c r="K69" s="1727"/>
      <c r="L69" s="1727"/>
      <c r="M69" s="1727"/>
      <c r="N69" s="1727"/>
      <c r="O69" s="1727"/>
      <c r="P69" s="1727"/>
      <c r="Q69" s="1727"/>
      <c r="R69" s="1727"/>
      <c r="S69" s="1727"/>
      <c r="T69" s="1727"/>
      <c r="U69" s="1727"/>
      <c r="V69" s="1727"/>
      <c r="W69" s="1727"/>
      <c r="X69" s="1727"/>
      <c r="Y69" s="1727"/>
      <c r="Z69" s="1727"/>
      <c r="AA69" s="1727"/>
      <c r="AB69" s="1727"/>
    </row>
    <row r="70" spans="1:28" ht="8.25" customHeight="1">
      <c r="A70" s="945"/>
      <c r="B70" s="906"/>
      <c r="C70" s="906"/>
      <c r="D70" s="906"/>
      <c r="E70" s="906"/>
      <c r="F70" s="906"/>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1727"/>
    </row>
    <row r="71" spans="1:28" ht="15"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08" t="str">
        <f>IF(項目一覧!$C$199=0,"",項目一覧!$C$199)</f>
        <v/>
      </c>
      <c r="H77" s="2109"/>
      <c r="I77" s="2109"/>
      <c r="J77" s="2109"/>
      <c r="K77" s="2109"/>
      <c r="L77" s="2109"/>
      <c r="M77" s="2109"/>
      <c r="N77" s="2109"/>
      <c r="O77" s="2109"/>
      <c r="P77" s="2109"/>
      <c r="Q77" s="2109"/>
      <c r="R77" s="2109"/>
      <c r="S77" s="2109"/>
      <c r="T77" s="2109"/>
      <c r="U77" s="2109"/>
      <c r="V77" s="2109"/>
      <c r="W77" s="2109"/>
      <c r="X77" s="2109"/>
      <c r="Y77" s="2109"/>
      <c r="Z77" s="2109"/>
      <c r="AA77" s="2109"/>
      <c r="AB77" s="2109"/>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7" t="str">
        <f>IF(項目一覧!$C$202=0,"",項目一覧!$C$202)</f>
        <v/>
      </c>
      <c r="H79" s="1727"/>
      <c r="I79" s="1727"/>
      <c r="J79" s="1727"/>
      <c r="K79" s="1727"/>
      <c r="L79" s="1727"/>
      <c r="M79" s="1727"/>
      <c r="N79" s="1727"/>
      <c r="O79" s="1727"/>
      <c r="P79" s="1727"/>
      <c r="Q79" s="1727"/>
      <c r="R79" s="1727"/>
      <c r="S79" s="1727"/>
      <c r="T79" s="1727"/>
      <c r="U79" s="1727"/>
      <c r="V79" s="1727"/>
      <c r="W79" s="1727"/>
      <c r="X79" s="1727"/>
      <c r="Y79" s="1727"/>
      <c r="Z79" s="1727"/>
      <c r="AA79" s="1727"/>
      <c r="AB79" s="1727"/>
    </row>
    <row r="80" spans="1:28" ht="9" customHeight="1">
      <c r="A80" s="936"/>
      <c r="B80" s="906"/>
      <c r="C80" s="906"/>
      <c r="D80" s="906"/>
      <c r="E80" s="906"/>
      <c r="F80" s="906"/>
      <c r="G80" s="1727"/>
      <c r="H80" s="1727"/>
      <c r="I80" s="1727"/>
      <c r="J80" s="1727"/>
      <c r="K80" s="1727"/>
      <c r="L80" s="1727"/>
      <c r="M80" s="1727"/>
      <c r="N80" s="1727"/>
      <c r="O80" s="1727"/>
      <c r="P80" s="1727"/>
      <c r="Q80" s="1727"/>
      <c r="R80" s="1727"/>
      <c r="S80" s="1727"/>
      <c r="T80" s="1727"/>
      <c r="U80" s="1727"/>
      <c r="V80" s="1727"/>
      <c r="W80" s="1727"/>
      <c r="X80" s="1727"/>
      <c r="Y80" s="1727"/>
      <c r="Z80" s="1727"/>
      <c r="AA80" s="1727"/>
      <c r="AB80" s="1727"/>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08" t="str">
        <f>IF(項目一覧!$C$213=0,"",項目一覧!$C$213)</f>
        <v/>
      </c>
      <c r="H86" s="2109"/>
      <c r="I86" s="2109"/>
      <c r="J86" s="2109"/>
      <c r="K86" s="2109"/>
      <c r="L86" s="2109"/>
      <c r="M86" s="2109"/>
      <c r="N86" s="2109"/>
      <c r="O86" s="2109"/>
      <c r="P86" s="2109"/>
      <c r="Q86" s="2109"/>
      <c r="R86" s="2109"/>
      <c r="S86" s="2109"/>
      <c r="T86" s="2109"/>
      <c r="U86" s="2109"/>
      <c r="V86" s="2109"/>
      <c r="W86" s="2109"/>
      <c r="X86" s="2109"/>
      <c r="Y86" s="2109"/>
      <c r="Z86" s="2109"/>
      <c r="AA86" s="2109"/>
      <c r="AB86" s="2109"/>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7" t="str">
        <f>IF(項目一覧!$C$216=0,"",項目一覧!$C$216)</f>
        <v/>
      </c>
      <c r="H88" s="1727"/>
      <c r="I88" s="1727"/>
      <c r="J88" s="1727"/>
      <c r="K88" s="1727"/>
      <c r="L88" s="1727"/>
      <c r="M88" s="1727"/>
      <c r="N88" s="1727"/>
      <c r="O88" s="1727"/>
      <c r="P88" s="1727"/>
      <c r="Q88" s="1727"/>
      <c r="R88" s="1727"/>
      <c r="S88" s="1727"/>
      <c r="T88" s="1727"/>
      <c r="U88" s="1727"/>
      <c r="V88" s="1727"/>
      <c r="W88" s="1727"/>
      <c r="X88" s="1727"/>
      <c r="Y88" s="1727"/>
      <c r="Z88" s="1727"/>
      <c r="AA88" s="1727"/>
      <c r="AB88" s="1727"/>
      <c r="AC88" s="1204"/>
      <c r="AE88" s="1204"/>
      <c r="AF88" s="1204"/>
      <c r="AG88" s="1204"/>
      <c r="AH88" s="1204"/>
    </row>
    <row r="89" spans="1:34" ht="8.25" customHeight="1">
      <c r="A89" s="936"/>
      <c r="B89" s="906"/>
      <c r="C89" s="906"/>
      <c r="D89" s="906"/>
      <c r="E89" s="906"/>
      <c r="F89" s="906"/>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08" t="str">
        <f>IF(項目一覧!$C$227=0,"",項目一覧!$C$227)</f>
        <v/>
      </c>
      <c r="H95" s="2109"/>
      <c r="I95" s="2109"/>
      <c r="J95" s="2109"/>
      <c r="K95" s="2109"/>
      <c r="L95" s="2109"/>
      <c r="M95" s="2109"/>
      <c r="N95" s="2109"/>
      <c r="O95" s="2109"/>
      <c r="P95" s="2109"/>
      <c r="Q95" s="2109"/>
      <c r="R95" s="2109"/>
      <c r="S95" s="2109"/>
      <c r="T95" s="2109"/>
      <c r="U95" s="2109"/>
      <c r="V95" s="2109"/>
      <c r="W95" s="2109"/>
      <c r="X95" s="2109"/>
      <c r="Y95" s="2109"/>
      <c r="Z95" s="2109"/>
      <c r="AA95" s="2109"/>
      <c r="AB95" s="2109"/>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2" t="s">
        <v>712</v>
      </c>
      <c r="C97" s="906"/>
      <c r="D97" s="906"/>
      <c r="E97" s="906"/>
      <c r="F97" s="906"/>
      <c r="G97" s="1727" t="str">
        <f>IF(項目一覧!$C$230=0,"",項目一覧!$C$230)</f>
        <v/>
      </c>
      <c r="H97" s="1727"/>
      <c r="I97" s="1727"/>
      <c r="J97" s="1727"/>
      <c r="K97" s="1727"/>
      <c r="L97" s="1727"/>
      <c r="M97" s="1727"/>
      <c r="N97" s="1727"/>
      <c r="O97" s="1727"/>
      <c r="P97" s="1727"/>
      <c r="Q97" s="1727"/>
      <c r="R97" s="1727"/>
      <c r="S97" s="1727"/>
      <c r="T97" s="1727"/>
      <c r="U97" s="1727"/>
      <c r="V97" s="1727"/>
      <c r="W97" s="1727"/>
      <c r="X97" s="1727"/>
      <c r="Y97" s="1727"/>
      <c r="Z97" s="1727"/>
      <c r="AA97" s="1727"/>
      <c r="AB97" s="1727"/>
    </row>
    <row r="98" spans="1:34" ht="9" customHeight="1">
      <c r="A98" s="951"/>
      <c r="B98" s="935"/>
      <c r="C98" s="935"/>
      <c r="D98" s="935"/>
      <c r="E98" s="935"/>
      <c r="F98" s="935"/>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row>
    <row r="99" spans="1:34" ht="15.75" customHeight="1">
      <c r="A99" s="936" t="s">
        <v>323</v>
      </c>
      <c r="B99" s="906" t="s">
        <v>711</v>
      </c>
      <c r="C99" s="906"/>
      <c r="D99" s="906"/>
      <c r="E99" s="906"/>
      <c r="F99" s="906"/>
      <c r="G99" s="906"/>
      <c r="J99" s="906"/>
      <c r="K99" s="906"/>
      <c r="L99" s="906"/>
      <c r="M99" s="906"/>
      <c r="N99" s="906"/>
      <c r="O99" s="906"/>
      <c r="P99" s="906"/>
      <c r="Q99" s="906"/>
      <c r="R99" s="906"/>
      <c r="S99" s="906"/>
      <c r="T99" s="906"/>
      <c r="U99" s="906"/>
      <c r="V99" s="906"/>
      <c r="W99" s="906"/>
      <c r="X99" s="906"/>
      <c r="Y99" s="906"/>
      <c r="Z99" s="906"/>
      <c r="AA99" s="906"/>
    </row>
    <row r="100" spans="1:34"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4"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4"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4"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4" ht="15.75" customHeight="1">
      <c r="A106" s="1229" t="s">
        <v>323</v>
      </c>
      <c r="B106" s="937" t="s">
        <v>710</v>
      </c>
      <c r="C106" s="914"/>
      <c r="D106" s="914"/>
      <c r="E106" s="914"/>
      <c r="F106" s="993"/>
      <c r="G106" s="993"/>
      <c r="J106" s="948"/>
      <c r="K106" s="993"/>
      <c r="L106" s="993"/>
      <c r="M106" s="993"/>
      <c r="N106" s="993"/>
      <c r="O106" s="993"/>
      <c r="P106" s="993"/>
      <c r="Q106" s="993"/>
      <c r="R106" s="993"/>
      <c r="S106" s="993"/>
      <c r="T106" s="993"/>
      <c r="U106" s="993"/>
      <c r="V106" s="993"/>
      <c r="W106" s="993"/>
      <c r="X106" s="993"/>
      <c r="Y106" s="993"/>
      <c r="Z106" s="993"/>
      <c r="AA106" s="993"/>
    </row>
    <row r="107" spans="1:34" ht="26.25" customHeight="1">
      <c r="A107" s="1076"/>
      <c r="B107" s="906" t="s">
        <v>709</v>
      </c>
      <c r="C107" s="906"/>
      <c r="D107" s="906"/>
      <c r="E107" s="906"/>
      <c r="F107" s="1727" t="str">
        <f>IF(項目一覧!$C$69=0,"",IF(項目一覧!$C$71=0,項目一覧!$C$69&amp;項目一覧!$C$70,項目一覧!$C$69&amp;項目一覧!$C$70&amp;項目一覧!$C$71))</f>
        <v/>
      </c>
      <c r="G107" s="1727"/>
      <c r="H107" s="1727"/>
      <c r="I107" s="1727"/>
      <c r="J107" s="1727"/>
      <c r="K107" s="1727"/>
      <c r="L107" s="1727"/>
      <c r="M107" s="1727"/>
      <c r="N107" s="1727"/>
      <c r="O107" s="1727"/>
      <c r="P107" s="1727"/>
      <c r="Q107" s="1727"/>
      <c r="R107" s="1727"/>
      <c r="S107" s="1727"/>
      <c r="T107" s="1727"/>
      <c r="U107" s="1727"/>
      <c r="V107" s="1727"/>
      <c r="W107" s="1727"/>
      <c r="X107" s="1727"/>
      <c r="Y107" s="1727"/>
      <c r="Z107" s="1727"/>
      <c r="AA107" s="1727"/>
    </row>
    <row r="108" spans="1:34" ht="26.25" customHeight="1">
      <c r="A108" s="1075"/>
      <c r="B108" s="935" t="s">
        <v>623</v>
      </c>
      <c r="C108" s="935"/>
      <c r="D108" s="935"/>
      <c r="E108" s="935"/>
      <c r="F108" s="1730" t="str">
        <f>IF(項目一覧!$C$72=0,"",IF(項目一覧!$C$74=0,項目一覧!$C$72&amp;項目一覧!$C$73,項目一覧!$C$72&amp;項目一覧!$C$73&amp;項目一覧!$C$74))</f>
        <v/>
      </c>
      <c r="G108" s="1730"/>
      <c r="H108" s="1730"/>
      <c r="I108" s="1730"/>
      <c r="J108" s="1730"/>
      <c r="K108" s="1730"/>
      <c r="L108" s="1730"/>
      <c r="M108" s="1730"/>
      <c r="N108" s="1730"/>
      <c r="O108" s="1730"/>
      <c r="P108" s="1730"/>
      <c r="Q108" s="1730"/>
      <c r="R108" s="1730"/>
      <c r="S108" s="1730"/>
      <c r="T108" s="1730"/>
      <c r="U108" s="1730"/>
      <c r="V108" s="1730"/>
      <c r="W108" s="1730"/>
      <c r="X108" s="1730"/>
      <c r="Y108" s="1730"/>
      <c r="Z108" s="1730"/>
      <c r="AA108" s="1730"/>
    </row>
    <row r="109" spans="1:34" ht="15.75" customHeight="1">
      <c r="A109" s="936" t="s">
        <v>323</v>
      </c>
      <c r="B109" s="906" t="s">
        <v>708</v>
      </c>
      <c r="C109" s="906"/>
      <c r="D109" s="906"/>
      <c r="E109" s="906"/>
      <c r="F109" s="906"/>
      <c r="G109" s="906"/>
      <c r="H109" s="906" t="s">
        <v>707</v>
      </c>
      <c r="I109" s="906"/>
      <c r="J109" s="906"/>
      <c r="K109" s="906"/>
      <c r="L109" s="906"/>
      <c r="M109" s="906" t="s">
        <v>700</v>
      </c>
      <c r="N109" s="906"/>
      <c r="O109" s="906"/>
      <c r="P109" s="906"/>
      <c r="Q109" s="906"/>
      <c r="R109" s="906"/>
      <c r="S109" s="906"/>
      <c r="T109" s="906"/>
      <c r="U109" s="906"/>
      <c r="V109" s="906"/>
      <c r="W109" s="906"/>
      <c r="X109" s="906"/>
      <c r="Y109" s="906"/>
      <c r="Z109" s="906"/>
      <c r="AA109" s="906"/>
      <c r="AH109" s="1067"/>
    </row>
    <row r="110" spans="1:34" ht="15.75" customHeight="1">
      <c r="A110" s="945"/>
      <c r="B110" s="906" t="s">
        <v>706</v>
      </c>
      <c r="C110" s="906"/>
      <c r="D110" s="906"/>
      <c r="E110" s="906" t="s">
        <v>165</v>
      </c>
      <c r="F110" s="906"/>
      <c r="G110" s="906"/>
      <c r="H110" s="906"/>
      <c r="I110" s="906"/>
      <c r="J110" s="906" t="s">
        <v>700</v>
      </c>
      <c r="N110" s="906"/>
      <c r="O110" s="906"/>
      <c r="P110" s="906"/>
      <c r="Q110" s="906"/>
      <c r="R110" s="906"/>
      <c r="S110" s="906"/>
      <c r="T110" s="906"/>
      <c r="U110" s="906"/>
      <c r="V110" s="906"/>
      <c r="W110" s="906"/>
      <c r="X110" s="906"/>
      <c r="Y110" s="906"/>
      <c r="Z110" s="906"/>
      <c r="AA110" s="906"/>
    </row>
    <row r="111" spans="1:34" ht="15.75" customHeight="1">
      <c r="A111" s="945"/>
      <c r="B111" s="906" t="s">
        <v>705</v>
      </c>
      <c r="C111" s="906"/>
      <c r="D111" s="906"/>
      <c r="E111" s="906"/>
      <c r="F111" s="906"/>
      <c r="G111" s="906"/>
      <c r="H111" s="906"/>
      <c r="I111" s="1202"/>
      <c r="J111" s="906"/>
      <c r="K111" s="906"/>
      <c r="L111" s="906" t="s">
        <v>704</v>
      </c>
      <c r="M111" s="906"/>
      <c r="N111" s="906"/>
      <c r="O111" s="906"/>
      <c r="P111" s="906"/>
      <c r="Q111" s="906"/>
      <c r="R111" s="906"/>
      <c r="S111" s="906"/>
      <c r="T111" s="906"/>
      <c r="U111" s="906"/>
      <c r="V111" s="906"/>
      <c r="W111" s="906"/>
      <c r="X111" s="906"/>
      <c r="Y111" s="906"/>
      <c r="Z111" s="906"/>
      <c r="AA111" s="906"/>
    </row>
    <row r="112" spans="1:34" ht="15.75" customHeight="1">
      <c r="A112" s="945"/>
      <c r="B112" s="906" t="s">
        <v>329</v>
      </c>
      <c r="C112" s="906"/>
      <c r="D112" s="906"/>
      <c r="E112" s="906"/>
    </row>
    <row r="113" spans="1:27" ht="15.75" customHeight="1">
      <c r="A113" s="945"/>
      <c r="B113" s="906" t="s">
        <v>703</v>
      </c>
      <c r="C113" s="906"/>
      <c r="D113" s="906"/>
      <c r="E113" s="906"/>
      <c r="F113" s="936" t="s">
        <v>701</v>
      </c>
      <c r="G113" s="906" t="s">
        <v>308</v>
      </c>
      <c r="H113" s="906"/>
      <c r="I113" s="1205" t="s">
        <v>701</v>
      </c>
      <c r="J113" s="906" t="s">
        <v>307</v>
      </c>
      <c r="K113" s="906"/>
      <c r="L113" s="936" t="s">
        <v>701</v>
      </c>
      <c r="M113" s="906" t="s">
        <v>702</v>
      </c>
      <c r="N113" s="906"/>
      <c r="O113" s="936" t="s">
        <v>701</v>
      </c>
      <c r="P113" s="906" t="s">
        <v>177</v>
      </c>
      <c r="Q113" s="906"/>
      <c r="R113" s="906"/>
      <c r="S113" s="906"/>
      <c r="T113" s="906"/>
      <c r="U113" s="906"/>
      <c r="V113" s="906"/>
      <c r="W113" s="906"/>
      <c r="X113" s="906"/>
      <c r="Y113" s="906"/>
      <c r="Z113" s="906"/>
      <c r="AA113" s="906" t="s">
        <v>700</v>
      </c>
    </row>
    <row r="114" spans="1:27" ht="15.75" customHeight="1">
      <c r="A114" s="945"/>
      <c r="B114" s="906" t="s">
        <v>699</v>
      </c>
      <c r="F114" s="906"/>
      <c r="G114" s="906"/>
      <c r="H114" s="906"/>
      <c r="I114" s="906"/>
      <c r="J114" s="906"/>
      <c r="K114" s="906"/>
      <c r="L114" s="906"/>
      <c r="M114" s="906"/>
      <c r="N114" s="906"/>
      <c r="O114" s="906"/>
      <c r="P114" s="906"/>
      <c r="Q114" s="906"/>
      <c r="R114" s="906"/>
      <c r="S114" s="906"/>
      <c r="T114" s="906"/>
      <c r="U114" s="906"/>
      <c r="V114" s="906"/>
      <c r="W114" s="906"/>
      <c r="X114" s="906"/>
      <c r="Y114" s="906"/>
      <c r="Z114" s="906"/>
      <c r="AA114" s="906"/>
    </row>
    <row r="115" spans="1:27" ht="16.5" customHeight="1">
      <c r="A115" s="972" t="s">
        <v>323</v>
      </c>
      <c r="B115" s="973" t="s">
        <v>698</v>
      </c>
      <c r="C115" s="973"/>
      <c r="D115" s="973"/>
      <c r="E115" s="973"/>
      <c r="F115" s="973"/>
      <c r="G115" s="973"/>
      <c r="H115" s="973"/>
      <c r="I115" s="973"/>
      <c r="J115" s="922" t="s">
        <v>2821</v>
      </c>
      <c r="K115" s="973"/>
      <c r="L115" s="972"/>
      <c r="M115" s="973" t="s">
        <v>318</v>
      </c>
      <c r="N115" s="972"/>
      <c r="O115" s="973" t="s">
        <v>317</v>
      </c>
      <c r="P115" s="972"/>
      <c r="Q115" s="973" t="s">
        <v>316</v>
      </c>
      <c r="R115" s="973"/>
      <c r="S115" s="922"/>
      <c r="T115" s="922"/>
      <c r="U115" s="973"/>
      <c r="V115" s="973"/>
      <c r="W115" s="973"/>
      <c r="X115" s="973"/>
      <c r="Y115" s="973"/>
      <c r="Z115" s="973"/>
      <c r="AA115" s="973"/>
    </row>
    <row r="116" spans="1:27" ht="16.5" customHeight="1">
      <c r="A116" s="972" t="s">
        <v>323</v>
      </c>
      <c r="B116" s="973" t="s">
        <v>697</v>
      </c>
      <c r="C116" s="973"/>
      <c r="D116" s="973"/>
      <c r="E116" s="973"/>
      <c r="F116" s="973"/>
      <c r="G116" s="973"/>
      <c r="H116" s="973"/>
      <c r="I116" s="973"/>
      <c r="J116" s="932" t="s">
        <v>2821</v>
      </c>
      <c r="K116" s="973"/>
      <c r="L116" s="972"/>
      <c r="M116" s="973" t="s">
        <v>318</v>
      </c>
      <c r="N116" s="972"/>
      <c r="O116" s="973" t="s">
        <v>317</v>
      </c>
      <c r="P116" s="972"/>
      <c r="Q116" s="973" t="s">
        <v>316</v>
      </c>
      <c r="R116" s="973"/>
      <c r="S116" s="922"/>
      <c r="T116" s="922"/>
      <c r="U116" s="973"/>
      <c r="V116" s="973"/>
      <c r="W116" s="973"/>
      <c r="X116" s="973"/>
      <c r="Y116" s="973"/>
      <c r="Z116" s="973"/>
      <c r="AA116" s="973"/>
    </row>
    <row r="117" spans="1:27" ht="15.75" customHeight="1">
      <c r="A117" s="936" t="s">
        <v>323</v>
      </c>
      <c r="B117" s="906" t="s">
        <v>696</v>
      </c>
      <c r="C117" s="906"/>
      <c r="D117" s="906"/>
      <c r="E117" s="906"/>
      <c r="F117" s="906"/>
      <c r="G117" s="906"/>
      <c r="H117" s="906"/>
      <c r="I117" s="906"/>
      <c r="J117" s="906"/>
      <c r="K117" s="906"/>
      <c r="L117" s="906"/>
      <c r="M117" s="906"/>
      <c r="N117" s="906"/>
      <c r="O117" s="906"/>
      <c r="P117" s="906"/>
      <c r="Q117" s="906"/>
      <c r="R117" s="906"/>
      <c r="S117" s="903"/>
      <c r="T117" s="903"/>
      <c r="U117" s="906" t="s">
        <v>321</v>
      </c>
      <c r="V117" s="906"/>
      <c r="W117" s="906"/>
      <c r="X117" s="906"/>
      <c r="Y117" s="906"/>
      <c r="Z117" s="906"/>
      <c r="AA117" s="906"/>
    </row>
    <row r="118" spans="1:27" ht="15.75" customHeight="1">
      <c r="A118" s="936"/>
      <c r="B118" s="906"/>
      <c r="C118" s="906"/>
      <c r="D118" s="906"/>
      <c r="E118" s="975" t="s">
        <v>695</v>
      </c>
      <c r="F118" s="1669"/>
      <c r="G118" s="1669"/>
      <c r="H118" s="936" t="s">
        <v>694</v>
      </c>
      <c r="J118" s="903" t="s">
        <v>2821</v>
      </c>
      <c r="K118" s="906"/>
      <c r="L118" s="936"/>
      <c r="M118" s="906" t="s">
        <v>318</v>
      </c>
      <c r="N118" s="906"/>
      <c r="O118" s="906" t="s">
        <v>317</v>
      </c>
      <c r="P118" s="906"/>
      <c r="Q118" s="906" t="s">
        <v>316</v>
      </c>
      <c r="R118" s="975" t="s">
        <v>319</v>
      </c>
      <c r="S118" s="2128"/>
      <c r="T118" s="2128"/>
      <c r="U118" s="2128"/>
      <c r="V118" s="2128"/>
      <c r="W118" s="2128"/>
      <c r="X118" s="2128"/>
      <c r="Y118" s="2128"/>
      <c r="Z118" s="2128"/>
      <c r="AA118" s="975" t="s">
        <v>320</v>
      </c>
    </row>
    <row r="119" spans="1:27" ht="15.75" customHeight="1">
      <c r="A119" s="932"/>
      <c r="B119" s="932"/>
      <c r="C119" s="932"/>
      <c r="D119" s="932"/>
      <c r="E119" s="981" t="s">
        <v>695</v>
      </c>
      <c r="F119" s="1693"/>
      <c r="G119" s="1693"/>
      <c r="H119" s="940" t="s">
        <v>694</v>
      </c>
      <c r="I119" s="981"/>
      <c r="J119" s="932" t="s">
        <v>2821</v>
      </c>
      <c r="K119" s="935"/>
      <c r="L119" s="935"/>
      <c r="M119" s="935" t="s">
        <v>318</v>
      </c>
      <c r="N119" s="935"/>
      <c r="O119" s="935" t="s">
        <v>317</v>
      </c>
      <c r="P119" s="935"/>
      <c r="Q119" s="935" t="s">
        <v>316</v>
      </c>
      <c r="R119" s="981" t="s">
        <v>693</v>
      </c>
      <c r="S119" s="2127"/>
      <c r="T119" s="2127"/>
      <c r="U119" s="2127"/>
      <c r="V119" s="2127"/>
      <c r="W119" s="2127"/>
      <c r="X119" s="2127"/>
      <c r="Y119" s="2127"/>
      <c r="Z119" s="2127"/>
      <c r="AA119" s="1201" t="s">
        <v>314</v>
      </c>
    </row>
    <row r="120" spans="1:27" ht="16.5" customHeight="1">
      <c r="A120" s="936" t="s">
        <v>692</v>
      </c>
      <c r="B120" s="906" t="s">
        <v>691</v>
      </c>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27" ht="16.5" customHeight="1">
      <c r="A121" s="93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ht="16.5" customHeight="1">
      <c r="A122" s="940"/>
      <c r="B122" s="935"/>
      <c r="C122" s="935"/>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row>
    <row r="123" spans="1:27">
      <c r="A123" s="936"/>
      <c r="B123" s="906"/>
      <c r="C123" s="906"/>
      <c r="D123" s="906"/>
      <c r="E123" s="906"/>
      <c r="F123" s="906"/>
      <c r="G123" s="906"/>
      <c r="H123" s="906"/>
      <c r="I123" s="906"/>
      <c r="J123" s="906"/>
      <c r="K123" s="906"/>
      <c r="L123" s="936"/>
      <c r="M123" s="906"/>
      <c r="N123" s="936"/>
      <c r="O123" s="906"/>
      <c r="P123" s="936"/>
      <c r="Q123" s="906"/>
      <c r="R123" s="906"/>
      <c r="S123" s="903"/>
      <c r="T123" s="903"/>
      <c r="U123" s="906"/>
      <c r="V123" s="906"/>
      <c r="W123" s="906"/>
      <c r="X123" s="906"/>
      <c r="Y123" s="906"/>
      <c r="Z123" s="906"/>
      <c r="AA123" s="906"/>
    </row>
    <row r="124" spans="1:27" ht="13.5" customHeight="1">
      <c r="C124" s="906"/>
      <c r="D124" s="906"/>
      <c r="E124" s="906"/>
      <c r="F124" s="906"/>
      <c r="G124" s="906"/>
      <c r="H124" s="906"/>
      <c r="I124" s="906"/>
      <c r="J124" s="906"/>
      <c r="K124" s="906"/>
      <c r="L124" s="906"/>
      <c r="M124" s="906"/>
      <c r="N124" s="906"/>
      <c r="O124" s="906"/>
      <c r="P124" s="906"/>
      <c r="Q124" s="906"/>
      <c r="R124" s="906"/>
      <c r="S124" s="903"/>
      <c r="T124" s="903"/>
      <c r="U124" s="906"/>
      <c r="V124" s="906"/>
      <c r="W124" s="906"/>
      <c r="X124" s="906"/>
      <c r="Y124" s="906"/>
      <c r="Z124" s="906"/>
      <c r="AA124" s="906"/>
    </row>
    <row r="125" spans="1:27" ht="15" customHeight="1">
      <c r="A125" s="936"/>
      <c r="C125" s="906"/>
      <c r="D125" s="906"/>
      <c r="E125" s="975"/>
      <c r="F125" s="906"/>
      <c r="G125" s="906"/>
      <c r="H125" s="906"/>
      <c r="I125" s="975"/>
      <c r="J125" s="906"/>
      <c r="K125" s="906"/>
      <c r="L125" s="936"/>
      <c r="M125" s="906"/>
      <c r="N125" s="906"/>
      <c r="O125" s="906"/>
      <c r="P125" s="906"/>
      <c r="Q125" s="906"/>
      <c r="R125" s="975"/>
      <c r="S125" s="1669"/>
      <c r="T125" s="1669"/>
      <c r="U125" s="1669"/>
      <c r="V125" s="1669"/>
      <c r="W125" s="1669"/>
      <c r="X125" s="1669"/>
      <c r="Y125" s="1669"/>
      <c r="Z125" s="1669"/>
      <c r="AA125" s="975"/>
    </row>
    <row r="126" spans="1:27" ht="15" customHeight="1">
      <c r="A126" s="903"/>
      <c r="B126" s="903"/>
      <c r="C126" s="903"/>
      <c r="D126" s="903"/>
      <c r="E126" s="975"/>
      <c r="F126" s="1669"/>
      <c r="G126" s="1669"/>
      <c r="H126" s="1669"/>
      <c r="I126" s="975"/>
      <c r="J126" s="903"/>
      <c r="K126" s="906"/>
      <c r="L126" s="906"/>
      <c r="M126" s="906"/>
      <c r="N126" s="906"/>
      <c r="O126" s="906"/>
      <c r="P126" s="906"/>
      <c r="Q126" s="906"/>
      <c r="R126" s="975"/>
      <c r="S126" s="1669"/>
      <c r="T126" s="1669"/>
      <c r="U126" s="1669"/>
      <c r="V126" s="1669"/>
      <c r="W126" s="1669"/>
      <c r="X126" s="1669"/>
      <c r="Y126" s="1669"/>
      <c r="Z126" s="1669"/>
      <c r="AA126" s="934"/>
    </row>
    <row r="127" spans="1:27" ht="15" customHeight="1">
      <c r="A127" s="903"/>
      <c r="B127" s="903"/>
      <c r="C127" s="903"/>
      <c r="D127" s="903"/>
      <c r="E127" s="975"/>
      <c r="F127" s="1669"/>
      <c r="G127" s="1669"/>
      <c r="H127" s="1669"/>
      <c r="I127" s="975"/>
      <c r="J127" s="903"/>
      <c r="K127" s="906"/>
      <c r="L127" s="906"/>
      <c r="M127" s="906"/>
      <c r="N127" s="906"/>
      <c r="O127" s="906"/>
      <c r="P127" s="906"/>
      <c r="Q127" s="906"/>
      <c r="R127" s="975"/>
      <c r="S127" s="1669"/>
      <c r="T127" s="1669"/>
      <c r="U127" s="1669"/>
      <c r="V127" s="1669"/>
      <c r="W127" s="1669"/>
      <c r="X127" s="1669"/>
      <c r="Y127" s="1669"/>
      <c r="Z127" s="1669"/>
      <c r="AA127" s="934"/>
    </row>
    <row r="128" spans="1:27" ht="13.5" customHeight="1">
      <c r="A128" s="936"/>
      <c r="B128" s="906"/>
      <c r="C128" s="906"/>
      <c r="D128" s="906"/>
      <c r="E128" s="906"/>
      <c r="F128" s="906"/>
      <c r="G128" s="906"/>
      <c r="H128" s="906"/>
      <c r="I128" s="1783"/>
      <c r="J128" s="1783"/>
      <c r="K128" s="1783"/>
      <c r="L128" s="1783"/>
      <c r="M128" s="1783"/>
      <c r="N128" s="1783"/>
      <c r="O128" s="1783"/>
      <c r="P128" s="1783"/>
      <c r="Q128" s="1783"/>
      <c r="R128" s="1783"/>
      <c r="S128" s="1783"/>
      <c r="T128" s="1783"/>
      <c r="U128" s="1783"/>
      <c r="V128" s="1783"/>
      <c r="W128" s="1783"/>
      <c r="X128" s="1783"/>
      <c r="Y128" s="1783"/>
      <c r="Z128" s="1783"/>
      <c r="AA128" s="1783"/>
    </row>
    <row r="129" spans="1:27" ht="15.75" customHeight="1">
      <c r="A129" s="903"/>
      <c r="B129" s="903"/>
      <c r="C129" s="903"/>
      <c r="D129" s="903"/>
      <c r="E129" s="903"/>
      <c r="F129" s="903"/>
      <c r="G129" s="903"/>
      <c r="H129" s="903"/>
      <c r="I129" s="1783"/>
      <c r="J129" s="1783"/>
      <c r="K129" s="1783"/>
      <c r="L129" s="1783"/>
      <c r="M129" s="1783"/>
      <c r="N129" s="1783"/>
      <c r="O129" s="1783"/>
      <c r="P129" s="1783"/>
      <c r="Q129" s="1783"/>
      <c r="R129" s="1783"/>
      <c r="S129" s="1783"/>
      <c r="T129" s="1783"/>
      <c r="U129" s="1783"/>
      <c r="V129" s="1783"/>
      <c r="W129" s="1783"/>
      <c r="X129" s="1783"/>
      <c r="Y129" s="1783"/>
      <c r="Z129" s="1783"/>
      <c r="AA129" s="1783"/>
    </row>
    <row r="130" spans="1:27" ht="15.75" customHeight="1">
      <c r="A130" s="936"/>
      <c r="B130" s="906"/>
      <c r="C130" s="906"/>
      <c r="D130" s="906"/>
      <c r="E130" s="906"/>
      <c r="F130" s="906"/>
      <c r="G130" s="906"/>
      <c r="H130" s="906"/>
      <c r="I130" s="1783"/>
      <c r="J130" s="1728"/>
      <c r="K130" s="1728"/>
      <c r="L130" s="1728"/>
      <c r="M130" s="1728"/>
      <c r="N130" s="1728"/>
      <c r="O130" s="1728"/>
      <c r="P130" s="1728"/>
      <c r="Q130" s="1728"/>
      <c r="R130" s="1728"/>
      <c r="S130" s="1728"/>
      <c r="T130" s="1728"/>
      <c r="U130" s="1728"/>
      <c r="V130" s="1728"/>
      <c r="W130" s="1728"/>
      <c r="X130" s="1728"/>
      <c r="Y130" s="1728"/>
      <c r="Z130" s="1728"/>
      <c r="AA130" s="1728"/>
    </row>
    <row r="131" spans="1:27" ht="15.75" customHeight="1">
      <c r="A131" s="903"/>
      <c r="B131" s="903"/>
      <c r="C131" s="903"/>
      <c r="D131" s="903"/>
      <c r="E131" s="903"/>
      <c r="F131" s="903"/>
      <c r="G131" s="903"/>
      <c r="H131" s="903"/>
      <c r="I131" s="1728"/>
      <c r="J131" s="1728"/>
      <c r="K131" s="1728"/>
      <c r="L131" s="1728"/>
      <c r="M131" s="1728"/>
      <c r="N131" s="1728"/>
      <c r="O131" s="1728"/>
      <c r="P131" s="1728"/>
      <c r="Q131" s="1728"/>
      <c r="R131" s="1728"/>
      <c r="S131" s="1728"/>
      <c r="T131" s="1728"/>
      <c r="U131" s="1728"/>
      <c r="V131" s="1728"/>
      <c r="W131" s="1728"/>
      <c r="X131" s="1728"/>
      <c r="Y131" s="1728"/>
      <c r="Z131" s="1728"/>
      <c r="AA131" s="1728"/>
    </row>
    <row r="132" spans="1:27" ht="18" customHeight="1">
      <c r="A132" s="1698"/>
      <c r="B132" s="1698"/>
      <c r="C132" s="1698"/>
      <c r="D132" s="1698"/>
      <c r="E132" s="1698"/>
      <c r="F132" s="1698"/>
      <c r="G132" s="1698"/>
      <c r="H132" s="1698"/>
      <c r="I132" s="1698"/>
      <c r="J132" s="1698"/>
      <c r="K132" s="1698"/>
      <c r="L132" s="1698"/>
      <c r="M132" s="1698"/>
      <c r="N132" s="1698"/>
      <c r="O132" s="1698"/>
      <c r="P132" s="1698"/>
      <c r="Q132" s="1698"/>
      <c r="R132" s="1698"/>
      <c r="S132" s="1698"/>
      <c r="T132" s="1698"/>
      <c r="U132" s="1698"/>
      <c r="V132" s="1698"/>
      <c r="W132" s="1698"/>
      <c r="X132" s="1698"/>
      <c r="Y132" s="1698"/>
      <c r="Z132" s="1698"/>
      <c r="AA132" s="1698"/>
    </row>
    <row r="133" spans="1:27" ht="15.75" customHeight="1">
      <c r="A133" s="906"/>
      <c r="B133" s="906"/>
      <c r="C133" s="906"/>
      <c r="D133" s="906"/>
      <c r="E133" s="906"/>
      <c r="F133" s="906"/>
      <c r="G133" s="906"/>
      <c r="H133" s="906"/>
      <c r="I133" s="906"/>
      <c r="J133" s="906"/>
      <c r="K133" s="906"/>
      <c r="L133" s="906"/>
      <c r="M133" s="906"/>
      <c r="N133" s="906"/>
      <c r="O133" s="906"/>
      <c r="P133" s="906"/>
      <c r="Q133" s="906"/>
      <c r="R133" s="906"/>
      <c r="S133" s="906"/>
      <c r="T133" s="906"/>
      <c r="U133" s="906"/>
      <c r="V133" s="906"/>
      <c r="W133" s="906"/>
      <c r="X133" s="906"/>
      <c r="Y133" s="906"/>
      <c r="Z133" s="906"/>
      <c r="AA133" s="906"/>
    </row>
    <row r="134" spans="1:27" ht="15.75" customHeight="1">
      <c r="A134" s="936"/>
      <c r="B134" s="906"/>
      <c r="C134" s="906"/>
      <c r="D134" s="906"/>
      <c r="E134" s="906"/>
      <c r="F134" s="1669"/>
      <c r="G134" s="1669"/>
      <c r="H134" s="1669"/>
      <c r="I134" s="1669"/>
      <c r="K134" s="906"/>
      <c r="L134" s="906"/>
      <c r="M134" s="906"/>
      <c r="N134" s="906"/>
      <c r="O134" s="906"/>
      <c r="P134" s="906"/>
      <c r="Q134" s="906"/>
      <c r="R134" s="906"/>
      <c r="S134" s="906"/>
      <c r="T134" s="906"/>
      <c r="U134" s="906"/>
      <c r="V134" s="906"/>
      <c r="W134" s="906"/>
      <c r="X134" s="906"/>
      <c r="Y134" s="906"/>
      <c r="Z134" s="906"/>
      <c r="AA134" s="906"/>
    </row>
    <row r="135" spans="1:27" ht="15.75" customHeight="1">
      <c r="A135" s="936"/>
      <c r="B135" s="906"/>
      <c r="C135" s="906"/>
      <c r="D135" s="906"/>
      <c r="E135" s="906"/>
      <c r="F135" s="906"/>
      <c r="G135" s="1669"/>
      <c r="H135" s="1669"/>
      <c r="I135" s="906"/>
      <c r="J135" s="1744"/>
      <c r="K135" s="1744"/>
      <c r="L135" s="1744"/>
      <c r="M135" s="1744"/>
      <c r="N135" s="1744"/>
      <c r="O135" s="1744"/>
      <c r="P135" s="1744"/>
      <c r="Q135" s="1744"/>
      <c r="R135" s="1744"/>
      <c r="S135" s="1744"/>
      <c r="T135" s="1744"/>
      <c r="U135" s="1744"/>
      <c r="V135" s="1744"/>
      <c r="W135" s="1744"/>
      <c r="X135" s="1744"/>
      <c r="Y135" s="1744"/>
      <c r="Z135" s="1744"/>
      <c r="AA135" s="1744"/>
    </row>
    <row r="136" spans="1:27" ht="15.75" customHeight="1">
      <c r="A136" s="906"/>
      <c r="B136" s="906"/>
      <c r="C136" s="906"/>
      <c r="D136" s="906"/>
      <c r="E136" s="906"/>
      <c r="F136" s="906"/>
      <c r="G136" s="1669"/>
      <c r="H136" s="1669"/>
      <c r="I136" s="906"/>
      <c r="J136" s="1744"/>
      <c r="K136" s="1744"/>
      <c r="L136" s="1744"/>
      <c r="M136" s="1744"/>
      <c r="N136" s="1744"/>
      <c r="O136" s="1744"/>
      <c r="P136" s="1744"/>
      <c r="Q136" s="1744"/>
      <c r="R136" s="1744"/>
      <c r="S136" s="1744"/>
      <c r="T136" s="1744"/>
      <c r="U136" s="1744"/>
      <c r="V136" s="1744"/>
      <c r="W136" s="1744"/>
      <c r="X136" s="1744"/>
      <c r="Y136" s="1744"/>
      <c r="Z136" s="1744"/>
      <c r="AA136" s="1744"/>
    </row>
    <row r="137" spans="1:27" ht="15.75" customHeight="1">
      <c r="A137" s="906"/>
      <c r="B137" s="906"/>
      <c r="C137" s="906"/>
      <c r="D137" s="906"/>
      <c r="E137" s="906"/>
      <c r="F137" s="906"/>
      <c r="G137" s="1669"/>
      <c r="H137" s="1669"/>
      <c r="I137" s="906"/>
      <c r="J137" s="1744"/>
      <c r="K137" s="1744"/>
      <c r="L137" s="1744"/>
      <c r="M137" s="1744"/>
      <c r="N137" s="1744"/>
      <c r="O137" s="1744"/>
      <c r="P137" s="1744"/>
      <c r="Q137" s="1744"/>
      <c r="R137" s="1744"/>
      <c r="S137" s="1744"/>
      <c r="T137" s="1744"/>
      <c r="U137" s="1744"/>
      <c r="V137" s="1744"/>
      <c r="W137" s="1744"/>
      <c r="X137" s="1744"/>
      <c r="Y137" s="1744"/>
      <c r="Z137" s="1744"/>
      <c r="AA137" s="1744"/>
    </row>
    <row r="138" spans="1:27" ht="15.75" customHeight="1">
      <c r="A138" s="906"/>
      <c r="B138" s="906"/>
      <c r="C138" s="906"/>
      <c r="D138" s="906"/>
      <c r="E138" s="906"/>
      <c r="F138" s="906"/>
      <c r="G138" s="906"/>
      <c r="H138" s="906"/>
      <c r="I138" s="906"/>
      <c r="J138" s="906"/>
      <c r="K138" s="906"/>
      <c r="L138" s="906"/>
      <c r="M138" s="906"/>
      <c r="N138" s="906"/>
      <c r="O138" s="906"/>
      <c r="P138" s="906"/>
      <c r="Q138" s="906"/>
      <c r="R138" s="906"/>
      <c r="S138" s="906"/>
      <c r="T138" s="906"/>
      <c r="U138" s="906"/>
      <c r="V138" s="906"/>
      <c r="W138" s="906"/>
      <c r="X138" s="906"/>
      <c r="Y138" s="906"/>
      <c r="Z138" s="906"/>
      <c r="AA138" s="906"/>
    </row>
    <row r="139" spans="1:27" ht="15.75" customHeight="1">
      <c r="A139" s="936"/>
      <c r="B139" s="906"/>
      <c r="C139" s="906"/>
      <c r="D139" s="906"/>
      <c r="E139" s="906"/>
      <c r="F139" s="906"/>
      <c r="G139" s="906"/>
      <c r="H139" s="906"/>
      <c r="I139" s="906"/>
      <c r="J139" s="906"/>
      <c r="K139" s="906"/>
      <c r="L139" s="906"/>
      <c r="M139" s="906"/>
      <c r="N139" s="906"/>
      <c r="O139" s="906"/>
      <c r="P139" s="906"/>
      <c r="Q139" s="906"/>
      <c r="R139" s="906"/>
      <c r="S139" s="906"/>
      <c r="T139" s="906"/>
      <c r="U139" s="906"/>
      <c r="V139" s="906"/>
      <c r="W139" s="906"/>
      <c r="X139" s="906"/>
      <c r="Y139" s="906"/>
      <c r="Z139" s="906"/>
      <c r="AA139" s="906"/>
    </row>
    <row r="140" spans="1:27">
      <c r="A140" s="936"/>
      <c r="B140" s="936"/>
      <c r="C140" s="906"/>
      <c r="D140" s="906"/>
      <c r="E140" s="936"/>
      <c r="F140" s="906"/>
      <c r="G140" s="906"/>
      <c r="H140" s="936"/>
      <c r="I140" s="906"/>
      <c r="J140" s="906"/>
      <c r="K140" s="936"/>
      <c r="L140" s="906"/>
      <c r="M140" s="906"/>
      <c r="N140" s="936"/>
      <c r="O140" s="906"/>
      <c r="P140" s="906"/>
      <c r="Q140" s="906"/>
      <c r="R140" s="936"/>
      <c r="S140" s="906"/>
      <c r="T140" s="906"/>
      <c r="U140" s="906"/>
      <c r="V140" s="906"/>
      <c r="W140" s="936"/>
      <c r="X140" s="945"/>
      <c r="Y140" s="906"/>
      <c r="Z140" s="906"/>
      <c r="AA140" s="903"/>
    </row>
    <row r="141" spans="1:27" ht="15.75" customHeight="1">
      <c r="A141" s="936"/>
      <c r="B141" s="906"/>
      <c r="C141" s="906"/>
      <c r="D141" s="906"/>
      <c r="E141" s="906"/>
      <c r="F141" s="906"/>
      <c r="G141" s="906"/>
      <c r="H141" s="906"/>
      <c r="I141" s="906"/>
      <c r="J141" s="906"/>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5.7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5.75" customHeight="1">
      <c r="A144" s="906"/>
      <c r="B144" s="906"/>
      <c r="C144" s="906"/>
      <c r="D144" s="906"/>
      <c r="E144" s="906"/>
      <c r="F144" s="906"/>
      <c r="G144" s="906"/>
      <c r="H144" s="906"/>
      <c r="I144" s="906"/>
      <c r="J144" s="906"/>
      <c r="K144" s="1669"/>
      <c r="L144" s="1669"/>
      <c r="M144" s="1669"/>
      <c r="N144" s="906"/>
      <c r="O144" s="906"/>
      <c r="P144" s="906"/>
      <c r="Q144" s="906"/>
      <c r="R144" s="906"/>
      <c r="S144" s="906"/>
      <c r="T144" s="906"/>
      <c r="U144" s="906"/>
      <c r="V144" s="906"/>
      <c r="W144" s="906"/>
      <c r="X144" s="906"/>
      <c r="Y144" s="906"/>
      <c r="Z144" s="906"/>
      <c r="AA144" s="906"/>
    </row>
    <row r="145" spans="1:27" ht="15.75" customHeight="1">
      <c r="A145" s="906"/>
      <c r="B145" s="906"/>
      <c r="C145" s="906"/>
      <c r="D145" s="906"/>
      <c r="E145" s="906"/>
      <c r="F145" s="906"/>
      <c r="G145" s="906"/>
      <c r="H145" s="906"/>
      <c r="I145" s="906"/>
      <c r="J145" s="906"/>
      <c r="K145" s="1669"/>
      <c r="L145" s="1669"/>
      <c r="M145" s="1669"/>
      <c r="N145" s="906"/>
      <c r="O145" s="906"/>
      <c r="P145" s="906"/>
      <c r="Q145" s="906"/>
      <c r="R145" s="906"/>
      <c r="S145" s="906"/>
      <c r="T145" s="906"/>
      <c r="U145" s="906"/>
      <c r="V145" s="906"/>
      <c r="W145" s="906"/>
      <c r="X145" s="906"/>
      <c r="Y145" s="906"/>
      <c r="Z145" s="906"/>
      <c r="AA145" s="906"/>
    </row>
    <row r="146" spans="1:27" ht="15.75" customHeight="1">
      <c r="A146" s="906"/>
      <c r="B146" s="906"/>
      <c r="C146" s="906"/>
      <c r="D146" s="906"/>
      <c r="E146" s="906"/>
      <c r="F146" s="906"/>
      <c r="G146" s="906"/>
      <c r="H146" s="906"/>
      <c r="I146" s="906"/>
      <c r="J146" s="906"/>
      <c r="K146" s="1669"/>
      <c r="L146" s="1669"/>
      <c r="M146" s="1669"/>
      <c r="N146" s="906"/>
      <c r="O146" s="906"/>
      <c r="P146" s="906"/>
      <c r="Q146" s="906"/>
      <c r="R146" s="906"/>
      <c r="S146" s="906"/>
      <c r="T146" s="906"/>
      <c r="U146" s="906"/>
      <c r="V146" s="906"/>
      <c r="W146" s="906"/>
      <c r="X146" s="906"/>
      <c r="Y146" s="906"/>
      <c r="Z146" s="906"/>
      <c r="AA146" s="906"/>
    </row>
    <row r="147" spans="1:27" ht="15.75" customHeight="1">
      <c r="A147" s="906"/>
      <c r="B147" s="906"/>
      <c r="C147" s="906"/>
      <c r="D147" s="906"/>
      <c r="E147" s="906"/>
      <c r="F147" s="906"/>
      <c r="G147" s="906"/>
      <c r="H147" s="906"/>
      <c r="I147" s="906"/>
      <c r="J147" s="906"/>
      <c r="K147" s="1669"/>
      <c r="L147" s="1669"/>
      <c r="M147" s="1669"/>
      <c r="N147" s="906"/>
      <c r="O147" s="906"/>
      <c r="P147" s="906"/>
      <c r="Q147" s="906"/>
      <c r="R147" s="906"/>
      <c r="S147" s="906"/>
      <c r="T147" s="906"/>
      <c r="U147" s="906"/>
      <c r="V147" s="906"/>
      <c r="W147" s="906"/>
      <c r="X147" s="906"/>
      <c r="Y147" s="906"/>
      <c r="Z147" s="906"/>
      <c r="AA147" s="906"/>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06"/>
      <c r="B149" s="906"/>
      <c r="C149" s="906"/>
      <c r="D149" s="906"/>
      <c r="E149" s="906"/>
      <c r="F149" s="906"/>
      <c r="G149" s="906"/>
      <c r="H149" s="906"/>
      <c r="I149" s="906"/>
      <c r="J149" s="906"/>
      <c r="K149" s="2113"/>
      <c r="L149" s="2113"/>
      <c r="M149" s="2113"/>
      <c r="N149" s="2113"/>
      <c r="O149" s="906"/>
      <c r="P149" s="906"/>
      <c r="Q149" s="906"/>
      <c r="R149" s="906"/>
      <c r="S149" s="906"/>
      <c r="T149" s="906"/>
      <c r="U149" s="906"/>
      <c r="V149" s="906"/>
      <c r="W149" s="906"/>
      <c r="X149" s="906"/>
      <c r="Y149" s="906"/>
      <c r="Z149" s="906"/>
      <c r="AA149" s="906"/>
    </row>
    <row r="150" spans="1:27" ht="15.75" customHeight="1">
      <c r="A150" s="906"/>
      <c r="B150" s="906"/>
      <c r="C150" s="906"/>
      <c r="D150" s="906"/>
      <c r="E150" s="906"/>
      <c r="F150" s="906"/>
      <c r="G150" s="906"/>
      <c r="H150" s="906"/>
      <c r="I150" s="906"/>
      <c r="J150" s="906"/>
      <c r="K150" s="2113"/>
      <c r="L150" s="2113"/>
      <c r="M150" s="2113"/>
      <c r="N150" s="2113"/>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906"/>
      <c r="G151" s="906"/>
      <c r="H151" s="906"/>
      <c r="I151" s="906"/>
      <c r="J151" s="906"/>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36"/>
      <c r="V153" s="906"/>
      <c r="W153" s="906"/>
      <c r="X153" s="936"/>
      <c r="Y153" s="906"/>
      <c r="Z153" s="906"/>
      <c r="AA153" s="906"/>
    </row>
    <row r="154" spans="1:27" ht="15.75" customHeight="1">
      <c r="A154" s="90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row>
    <row r="158" spans="1:27" ht="15.75" customHeight="1">
      <c r="A158" s="90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0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75"/>
      <c r="J161" s="1669"/>
      <c r="K161" s="1669"/>
      <c r="L161" s="1669"/>
      <c r="M161" s="1669"/>
      <c r="N161" s="975"/>
      <c r="O161" s="975"/>
      <c r="P161" s="1669"/>
      <c r="Q161" s="1669"/>
      <c r="R161" s="1669"/>
      <c r="S161" s="1669"/>
      <c r="T161" s="975"/>
      <c r="U161" s="975"/>
      <c r="V161" s="1669"/>
      <c r="W161" s="1669"/>
      <c r="X161" s="1669"/>
      <c r="Y161" s="1669"/>
      <c r="Z161" s="945"/>
      <c r="AA161" s="906"/>
    </row>
    <row r="162" spans="1:27" ht="15.75" customHeight="1">
      <c r="A162" s="906"/>
      <c r="B162" s="906"/>
      <c r="C162" s="906"/>
      <c r="D162" s="975"/>
      <c r="E162" s="1669"/>
      <c r="F162" s="1669"/>
      <c r="G162" s="975"/>
      <c r="H162" s="906"/>
      <c r="I162" s="975"/>
      <c r="J162" s="2111"/>
      <c r="K162" s="2111"/>
      <c r="L162" s="2111"/>
      <c r="M162" s="2111"/>
      <c r="N162" s="975"/>
      <c r="O162" s="975"/>
      <c r="P162" s="2111"/>
      <c r="Q162" s="2111"/>
      <c r="R162" s="2111"/>
      <c r="S162" s="2111"/>
      <c r="T162" s="975"/>
      <c r="U162" s="975"/>
      <c r="V162" s="1694"/>
      <c r="W162" s="1694"/>
      <c r="X162" s="1694"/>
      <c r="Y162" s="1694"/>
      <c r="Z162" s="906"/>
      <c r="AA162" s="906"/>
    </row>
    <row r="163" spans="1:27" ht="15.75" customHeight="1">
      <c r="A163" s="906"/>
      <c r="B163" s="906"/>
      <c r="C163" s="906"/>
      <c r="D163" s="975"/>
      <c r="E163" s="1669"/>
      <c r="F163" s="1669"/>
      <c r="G163" s="975"/>
      <c r="H163" s="906"/>
      <c r="I163" s="975"/>
      <c r="J163" s="2111"/>
      <c r="K163" s="2111"/>
      <c r="L163" s="2111"/>
      <c r="M163" s="2111"/>
      <c r="N163" s="975"/>
      <c r="O163" s="975"/>
      <c r="P163" s="2111"/>
      <c r="Q163" s="2111"/>
      <c r="R163" s="2111"/>
      <c r="S163" s="2111"/>
      <c r="T163" s="975"/>
      <c r="U163" s="975"/>
      <c r="V163" s="1694"/>
      <c r="W163" s="1694"/>
      <c r="X163" s="1694"/>
      <c r="Y163" s="1694"/>
      <c r="Z163" s="906"/>
      <c r="AA163" s="906"/>
    </row>
    <row r="164" spans="1:27" ht="15.75" customHeight="1">
      <c r="A164" s="906"/>
      <c r="B164" s="906"/>
      <c r="C164" s="906"/>
      <c r="D164" s="975"/>
      <c r="E164" s="1669"/>
      <c r="F164" s="1669"/>
      <c r="G164" s="975"/>
      <c r="H164" s="906"/>
      <c r="I164" s="975"/>
      <c r="J164" s="2111"/>
      <c r="K164" s="2111"/>
      <c r="L164" s="2111"/>
      <c r="M164" s="2111"/>
      <c r="N164" s="975"/>
      <c r="O164" s="975"/>
      <c r="P164" s="2111"/>
      <c r="Q164" s="2111"/>
      <c r="R164" s="2111"/>
      <c r="S164" s="2111"/>
      <c r="T164" s="975"/>
      <c r="U164" s="975"/>
      <c r="V164" s="1694"/>
      <c r="W164" s="1694"/>
      <c r="X164" s="1694"/>
      <c r="Y164" s="1694"/>
      <c r="Z164" s="906"/>
      <c r="AA164" s="906"/>
    </row>
    <row r="165" spans="1:27" ht="15.75" customHeight="1">
      <c r="A165" s="906"/>
      <c r="B165" s="906"/>
      <c r="C165" s="906"/>
      <c r="D165" s="975"/>
      <c r="E165" s="1669"/>
      <c r="F165" s="1669"/>
      <c r="G165" s="975"/>
      <c r="H165" s="906"/>
      <c r="I165" s="975"/>
      <c r="J165" s="2111"/>
      <c r="K165" s="2111"/>
      <c r="L165" s="2111"/>
      <c r="M165" s="2111"/>
      <c r="N165" s="975"/>
      <c r="O165" s="975"/>
      <c r="P165" s="2111"/>
      <c r="Q165" s="2111"/>
      <c r="R165" s="2111"/>
      <c r="S165" s="2111"/>
      <c r="T165" s="975"/>
      <c r="U165" s="975"/>
      <c r="V165" s="1694"/>
      <c r="W165" s="1694"/>
      <c r="X165" s="1694"/>
      <c r="Y165" s="1694"/>
      <c r="Z165" s="906"/>
      <c r="AA165" s="906"/>
    </row>
    <row r="166" spans="1:27" ht="15.75" customHeight="1">
      <c r="A166" s="906"/>
      <c r="B166" s="906"/>
      <c r="C166" s="906"/>
      <c r="D166" s="975"/>
      <c r="E166" s="906"/>
      <c r="F166" s="906"/>
      <c r="G166" s="975"/>
      <c r="H166" s="906"/>
      <c r="I166" s="975"/>
      <c r="J166" s="906"/>
      <c r="K166" s="906"/>
      <c r="L166" s="906"/>
      <c r="M166" s="906"/>
      <c r="N166" s="975"/>
      <c r="O166" s="975"/>
      <c r="P166" s="975"/>
      <c r="Q166" s="906"/>
      <c r="R166" s="906"/>
      <c r="S166" s="975"/>
      <c r="T166" s="975"/>
      <c r="U166" s="975"/>
      <c r="V166" s="906"/>
      <c r="W166" s="906"/>
      <c r="X166" s="906"/>
      <c r="Y166" s="906"/>
      <c r="Z166" s="906"/>
      <c r="AA166" s="906"/>
    </row>
    <row r="167" spans="1:27" ht="15.75" customHeight="1">
      <c r="A167" s="906"/>
      <c r="B167" s="906"/>
      <c r="C167" s="906"/>
      <c r="D167" s="975"/>
      <c r="E167" s="906"/>
      <c r="F167" s="906"/>
      <c r="G167" s="975"/>
      <c r="H167" s="906"/>
      <c r="I167" s="975"/>
      <c r="J167" s="906"/>
      <c r="K167" s="906"/>
      <c r="L167" s="906"/>
      <c r="M167" s="906"/>
      <c r="N167" s="975"/>
      <c r="O167" s="975"/>
      <c r="P167" s="975"/>
      <c r="Q167" s="906"/>
      <c r="R167" s="906"/>
      <c r="S167" s="975"/>
      <c r="T167" s="975"/>
      <c r="U167" s="975"/>
      <c r="V167" s="906"/>
      <c r="W167" s="906"/>
      <c r="X167" s="906"/>
      <c r="Y167" s="906"/>
      <c r="Z167" s="906"/>
      <c r="AA167" s="906"/>
    </row>
    <row r="168" spans="1:27" ht="15.75" customHeight="1">
      <c r="A168" s="906"/>
      <c r="B168" s="906"/>
      <c r="C168" s="906"/>
      <c r="D168" s="975"/>
      <c r="E168" s="906"/>
      <c r="F168" s="906"/>
      <c r="G168" s="975"/>
      <c r="H168" s="906"/>
      <c r="I168" s="975"/>
      <c r="J168" s="906"/>
      <c r="K168" s="906"/>
      <c r="L168" s="906"/>
      <c r="M168" s="906"/>
      <c r="N168" s="975"/>
      <c r="O168" s="975"/>
      <c r="P168" s="975"/>
      <c r="Q168" s="906"/>
      <c r="R168" s="906"/>
      <c r="S168" s="975"/>
      <c r="T168" s="975"/>
      <c r="U168" s="975"/>
      <c r="V168" s="906"/>
      <c r="W168" s="906"/>
      <c r="X168" s="906"/>
      <c r="Y168" s="906"/>
      <c r="Z168" s="906"/>
      <c r="AA168" s="906"/>
    </row>
    <row r="169" spans="1:27" ht="15.75" customHeight="1">
      <c r="A169" s="906"/>
      <c r="B169" s="906"/>
      <c r="C169" s="906"/>
      <c r="D169" s="975"/>
      <c r="E169" s="906"/>
      <c r="F169" s="906"/>
      <c r="G169" s="975"/>
      <c r="H169" s="906"/>
      <c r="I169" s="975"/>
      <c r="J169" s="906"/>
      <c r="K169" s="906"/>
      <c r="L169" s="906"/>
      <c r="M169" s="906"/>
      <c r="N169" s="975"/>
      <c r="O169" s="975"/>
      <c r="P169" s="975"/>
      <c r="Q169" s="906"/>
      <c r="R169" s="906"/>
      <c r="S169" s="975"/>
      <c r="T169" s="975"/>
      <c r="U169" s="975"/>
      <c r="V169" s="906"/>
      <c r="W169" s="906"/>
      <c r="X169" s="906"/>
      <c r="Y169" s="906"/>
      <c r="Z169" s="906"/>
      <c r="AA169" s="906"/>
    </row>
    <row r="170" spans="1:27" ht="15.75" customHeight="1">
      <c r="A170" s="906"/>
      <c r="B170" s="906"/>
      <c r="C170" s="906"/>
      <c r="D170" s="906"/>
      <c r="E170" s="906"/>
      <c r="F170" s="906"/>
      <c r="G170" s="906"/>
      <c r="H170" s="906"/>
      <c r="I170" s="975"/>
      <c r="J170" s="2111"/>
      <c r="K170" s="2111"/>
      <c r="L170" s="2111"/>
      <c r="M170" s="2111"/>
      <c r="N170" s="975"/>
      <c r="O170" s="975"/>
      <c r="P170" s="2111"/>
      <c r="Q170" s="2111"/>
      <c r="R170" s="2111"/>
      <c r="S170" s="2111"/>
      <c r="T170" s="975"/>
      <c r="U170" s="975"/>
      <c r="V170" s="2111"/>
      <c r="W170" s="2111"/>
      <c r="X170" s="2111"/>
      <c r="Y170" s="2111"/>
      <c r="Z170" s="906"/>
      <c r="AA170" s="906"/>
    </row>
    <row r="171" spans="1:27" ht="15.75" customHeight="1">
      <c r="A171" s="93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3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3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36"/>
      <c r="B174" s="906"/>
      <c r="C174" s="906"/>
      <c r="D174" s="906"/>
      <c r="E174" s="906"/>
      <c r="F174" s="906"/>
      <c r="G174" s="906"/>
      <c r="H174" s="906"/>
      <c r="I174" s="906"/>
      <c r="J174" s="1764"/>
      <c r="K174" s="1764"/>
      <c r="L174" s="1764"/>
      <c r="M174" s="1764"/>
      <c r="N174" s="1764"/>
      <c r="O174" s="975"/>
      <c r="P174" s="906"/>
      <c r="Q174" s="906"/>
      <c r="R174" s="906"/>
      <c r="S174" s="906"/>
      <c r="T174" s="906"/>
      <c r="U174" s="906"/>
      <c r="V174" s="906"/>
      <c r="W174" s="906"/>
      <c r="X174" s="906"/>
      <c r="Y174" s="906"/>
      <c r="Z174" s="906"/>
      <c r="AA174" s="906"/>
    </row>
    <row r="175" spans="1:27" ht="15.75" customHeight="1">
      <c r="A175" s="936"/>
      <c r="B175" s="906"/>
      <c r="C175" s="906"/>
      <c r="D175" s="906"/>
      <c r="E175" s="906"/>
      <c r="F175" s="906"/>
      <c r="G175" s="906"/>
      <c r="H175" s="906"/>
      <c r="I175" s="906"/>
      <c r="J175" s="906"/>
      <c r="K175" s="906"/>
      <c r="L175" s="1669"/>
      <c r="M175" s="1669"/>
      <c r="N175" s="1669"/>
      <c r="O175" s="1669"/>
      <c r="P175" s="1669"/>
      <c r="Q175" s="1669"/>
      <c r="R175" s="906"/>
      <c r="S175" s="906"/>
      <c r="T175" s="906"/>
      <c r="U175" s="906"/>
      <c r="V175" s="906"/>
      <c r="W175" s="906"/>
      <c r="X175" s="906"/>
      <c r="Y175" s="906"/>
      <c r="Z175" s="906"/>
      <c r="AA175" s="906"/>
    </row>
    <row r="176" spans="1:27" ht="15.75" customHeight="1">
      <c r="A176" s="936"/>
      <c r="B176" s="906"/>
      <c r="C176" s="906"/>
      <c r="D176" s="906"/>
      <c r="E176" s="906"/>
      <c r="F176" s="906"/>
      <c r="G176" s="906"/>
      <c r="H176" s="906"/>
      <c r="I176" s="1727"/>
      <c r="J176" s="1727"/>
      <c r="K176" s="1727"/>
      <c r="L176" s="1727"/>
      <c r="M176" s="1727"/>
      <c r="N176" s="1727"/>
      <c r="O176" s="1727"/>
      <c r="P176" s="1727"/>
      <c r="Q176" s="1727"/>
      <c r="R176" s="1727"/>
      <c r="S176" s="1727"/>
      <c r="T176" s="1727"/>
      <c r="U176" s="1727"/>
      <c r="V176" s="1727"/>
      <c r="W176" s="1727"/>
      <c r="X176" s="1727"/>
      <c r="Y176" s="1727"/>
      <c r="Z176" s="1727"/>
      <c r="AA176" s="1727"/>
    </row>
    <row r="177" spans="1:28">
      <c r="I177" s="2112"/>
      <c r="J177" s="2112"/>
      <c r="K177" s="2112"/>
      <c r="L177" s="2112"/>
      <c r="M177" s="2112"/>
      <c r="N177" s="2112"/>
      <c r="O177" s="2112"/>
      <c r="P177" s="2112"/>
      <c r="Q177" s="2112"/>
      <c r="R177" s="2112"/>
      <c r="S177" s="2112"/>
      <c r="T177" s="2112"/>
      <c r="U177" s="2112"/>
      <c r="V177" s="2112"/>
      <c r="W177" s="2112"/>
      <c r="X177" s="2112"/>
      <c r="Y177" s="2112"/>
      <c r="Z177" s="2112"/>
      <c r="AA177" s="2112"/>
    </row>
    <row r="178" spans="1:28" ht="13.5" customHeight="1">
      <c r="A178" s="936"/>
      <c r="B178" s="906"/>
      <c r="C178" s="906"/>
      <c r="D178" s="906"/>
      <c r="E178" s="906"/>
      <c r="F178" s="1727"/>
      <c r="G178" s="1727"/>
      <c r="H178" s="1727"/>
      <c r="I178" s="1727"/>
      <c r="J178" s="1727"/>
      <c r="K178" s="1727"/>
      <c r="L178" s="1727"/>
      <c r="M178" s="1727"/>
      <c r="N178" s="1727"/>
      <c r="O178" s="1727"/>
      <c r="P178" s="1727"/>
      <c r="Q178" s="1727"/>
      <c r="R178" s="1727"/>
      <c r="S178" s="1727"/>
      <c r="T178" s="1727"/>
      <c r="U178" s="1727"/>
      <c r="V178" s="1727"/>
      <c r="W178" s="1727"/>
      <c r="X178" s="1727"/>
      <c r="Y178" s="1727"/>
      <c r="Z178" s="1727"/>
      <c r="AA178" s="1727"/>
    </row>
    <row r="179" spans="1:28">
      <c r="A179" s="906"/>
      <c r="B179" s="906"/>
      <c r="C179" s="906"/>
      <c r="D179" s="906"/>
      <c r="E179" s="906"/>
      <c r="F179" s="1724"/>
      <c r="G179" s="1724"/>
      <c r="H179" s="1724"/>
      <c r="I179" s="1724"/>
      <c r="J179" s="1724"/>
      <c r="K179" s="1724"/>
      <c r="L179" s="1724"/>
      <c r="M179" s="1724"/>
      <c r="N179" s="1724"/>
      <c r="O179" s="1724"/>
      <c r="P179" s="1724"/>
      <c r="Q179" s="1724"/>
      <c r="R179" s="1724"/>
      <c r="S179" s="1724"/>
      <c r="T179" s="1724"/>
      <c r="U179" s="1724"/>
      <c r="V179" s="1724"/>
      <c r="W179" s="1724"/>
      <c r="X179" s="1724"/>
      <c r="Y179" s="1724"/>
      <c r="Z179" s="1724"/>
      <c r="AA179" s="1724"/>
    </row>
    <row r="180" spans="1:28">
      <c r="A180" s="90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row>
    <row r="182" spans="1:28" ht="15.75" customHeight="1">
      <c r="A182" s="906"/>
      <c r="B182" s="906"/>
      <c r="C182" s="906"/>
      <c r="D182" s="906"/>
      <c r="E182" s="906"/>
      <c r="F182" s="906"/>
      <c r="G182" s="906"/>
      <c r="H182" s="906"/>
      <c r="I182" s="906"/>
      <c r="J182" s="906"/>
      <c r="K182" s="906"/>
      <c r="L182" s="906"/>
      <c r="M182" s="906"/>
      <c r="N182" s="906"/>
      <c r="O182" s="906"/>
      <c r="P182" s="906"/>
      <c r="Q182" s="906"/>
      <c r="R182" s="906"/>
      <c r="S182" s="906"/>
      <c r="T182" s="906"/>
      <c r="U182" s="906"/>
      <c r="V182" s="906"/>
      <c r="W182" s="906"/>
      <c r="X182" s="906"/>
      <c r="Y182" s="906"/>
      <c r="Z182" s="906"/>
      <c r="AA182" s="906"/>
    </row>
    <row r="183" spans="1:28" ht="18.75" customHeight="1">
      <c r="A183" s="1669"/>
      <c r="B183" s="1669"/>
      <c r="C183" s="1669"/>
      <c r="D183" s="1669"/>
      <c r="E183" s="1669"/>
      <c r="F183" s="1669"/>
      <c r="G183" s="1669"/>
      <c r="H183" s="1669"/>
      <c r="I183" s="1669"/>
      <c r="J183" s="1669"/>
      <c r="K183" s="1669"/>
      <c r="L183" s="1669"/>
      <c r="M183" s="1669"/>
      <c r="N183" s="1669"/>
      <c r="O183" s="1669"/>
      <c r="P183" s="1669"/>
      <c r="Q183" s="1669"/>
      <c r="R183" s="1669"/>
      <c r="S183" s="1669"/>
      <c r="T183" s="1669"/>
      <c r="U183" s="1669"/>
      <c r="V183" s="1669"/>
      <c r="W183" s="1669"/>
      <c r="X183" s="1669"/>
      <c r="Y183" s="1669"/>
      <c r="Z183" s="1669"/>
      <c r="AA183" s="1669"/>
      <c r="AB183" s="903"/>
    </row>
    <row r="184" spans="1:28"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3"/>
    </row>
    <row r="185" spans="1:28" ht="15.75" customHeight="1">
      <c r="A185" s="936"/>
      <c r="B185" s="906"/>
      <c r="C185" s="906"/>
      <c r="D185" s="906"/>
      <c r="E185" s="906"/>
      <c r="F185" s="906"/>
      <c r="G185" s="903"/>
      <c r="H185" s="906"/>
      <c r="I185" s="906"/>
      <c r="J185" s="906"/>
      <c r="K185" s="906"/>
      <c r="L185" s="906"/>
      <c r="M185" s="906"/>
      <c r="N185" s="906"/>
      <c r="O185" s="906"/>
      <c r="P185" s="906"/>
      <c r="Q185" s="906"/>
      <c r="R185" s="906"/>
      <c r="S185" s="906"/>
      <c r="T185" s="906"/>
      <c r="U185" s="906"/>
      <c r="V185" s="906"/>
      <c r="W185" s="906"/>
      <c r="X185" s="906"/>
      <c r="Y185" s="906"/>
      <c r="Z185" s="906"/>
      <c r="AA185" s="906"/>
      <c r="AB185" s="903"/>
    </row>
    <row r="186" spans="1:28" ht="15.75" customHeight="1">
      <c r="A186" s="936"/>
      <c r="B186" s="906"/>
      <c r="C186" s="906"/>
      <c r="D186" s="906"/>
      <c r="E186" s="906"/>
      <c r="F186" s="906"/>
      <c r="G186" s="903"/>
      <c r="H186" s="903"/>
      <c r="I186" s="906"/>
      <c r="J186" s="906"/>
      <c r="K186" s="906"/>
      <c r="L186" s="903"/>
      <c r="M186" s="906"/>
      <c r="N186" s="906"/>
      <c r="O186" s="906"/>
      <c r="P186" s="906"/>
      <c r="Q186" s="906"/>
      <c r="R186" s="906"/>
      <c r="S186" s="906"/>
      <c r="T186" s="906"/>
      <c r="U186" s="906"/>
      <c r="V186" s="906"/>
      <c r="W186" s="906"/>
      <c r="X186" s="906"/>
      <c r="Y186" s="906"/>
      <c r="Z186" s="906"/>
      <c r="AA186" s="906"/>
      <c r="AB186" s="903"/>
    </row>
    <row r="187" spans="1:28" ht="15.75" customHeight="1">
      <c r="A187" s="936"/>
      <c r="B187" s="906"/>
      <c r="C187" s="906"/>
      <c r="D187" s="906"/>
      <c r="E187" s="906"/>
      <c r="F187" s="906"/>
      <c r="G187" s="906"/>
      <c r="H187" s="906"/>
      <c r="I187" s="906"/>
      <c r="J187" s="1764"/>
      <c r="K187" s="1764"/>
      <c r="L187" s="1764"/>
      <c r="M187" s="1764"/>
      <c r="N187" s="1000"/>
      <c r="O187" s="906"/>
      <c r="P187" s="906"/>
      <c r="Q187" s="906"/>
      <c r="R187" s="906"/>
      <c r="S187" s="906"/>
      <c r="T187" s="906"/>
      <c r="U187" s="906"/>
      <c r="V187" s="906"/>
      <c r="W187" s="906"/>
      <c r="X187" s="906"/>
      <c r="Y187" s="906"/>
      <c r="Z187" s="906"/>
      <c r="AA187" s="906"/>
      <c r="AB187" s="903"/>
    </row>
    <row r="188" spans="1:28" ht="15.75" customHeight="1">
      <c r="A188" s="936"/>
      <c r="B188" s="906"/>
      <c r="C188" s="906"/>
      <c r="D188" s="906"/>
      <c r="E188" s="906"/>
      <c r="F188" s="906"/>
      <c r="G188" s="906"/>
      <c r="H188" s="906"/>
      <c r="I188" s="906"/>
      <c r="J188" s="1764"/>
      <c r="K188" s="1764"/>
      <c r="L188" s="1764"/>
      <c r="M188" s="1764"/>
      <c r="N188" s="1000"/>
      <c r="O188" s="906"/>
      <c r="P188" s="906"/>
      <c r="Q188" s="906"/>
      <c r="R188" s="906"/>
      <c r="S188" s="906"/>
      <c r="T188" s="906"/>
      <c r="U188" s="906"/>
      <c r="V188" s="906"/>
      <c r="W188" s="906"/>
      <c r="X188" s="906"/>
      <c r="Y188" s="906"/>
      <c r="Z188" s="906"/>
      <c r="AA188" s="906"/>
      <c r="AB188" s="903"/>
    </row>
    <row r="189" spans="1:28" ht="15.75" customHeight="1">
      <c r="A189" s="936"/>
      <c r="B189" s="906"/>
      <c r="C189" s="906"/>
      <c r="D189" s="906"/>
      <c r="E189" s="906"/>
      <c r="F189" s="906"/>
      <c r="G189" s="906"/>
      <c r="H189" s="906"/>
      <c r="I189" s="906"/>
      <c r="J189" s="1764"/>
      <c r="K189" s="1764"/>
      <c r="L189" s="1764"/>
      <c r="M189" s="1764"/>
      <c r="N189" s="1000"/>
      <c r="O189" s="906"/>
      <c r="P189" s="906"/>
      <c r="Q189" s="906"/>
      <c r="R189" s="906"/>
      <c r="S189" s="906"/>
      <c r="T189" s="906"/>
      <c r="U189" s="906"/>
      <c r="V189" s="906"/>
      <c r="W189" s="906"/>
      <c r="X189" s="906"/>
      <c r="Y189" s="906"/>
      <c r="Z189" s="906"/>
      <c r="AA189" s="906"/>
      <c r="AB189" s="903"/>
    </row>
    <row r="190" spans="1:28" ht="15.75" customHeight="1">
      <c r="A190" s="936"/>
      <c r="B190" s="906"/>
      <c r="C190" s="906"/>
      <c r="D190" s="906"/>
      <c r="E190" s="906"/>
      <c r="F190" s="906"/>
      <c r="G190" s="906"/>
      <c r="H190" s="906"/>
      <c r="I190" s="906"/>
      <c r="J190" s="1764"/>
      <c r="K190" s="1764"/>
      <c r="L190" s="1764"/>
      <c r="M190" s="1764"/>
      <c r="N190" s="1000"/>
      <c r="O190" s="906"/>
      <c r="P190" s="906"/>
      <c r="Q190" s="906"/>
      <c r="R190" s="906"/>
      <c r="S190" s="906"/>
      <c r="T190" s="906"/>
      <c r="U190" s="906"/>
      <c r="V190" s="906"/>
      <c r="W190" s="906"/>
      <c r="X190" s="906"/>
      <c r="Y190" s="906"/>
      <c r="Z190" s="906"/>
      <c r="AA190" s="906"/>
      <c r="AB190" s="903"/>
    </row>
    <row r="191" spans="1:28"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06"/>
      <c r="B192" s="906"/>
      <c r="C192" s="906"/>
      <c r="D192" s="1669"/>
      <c r="E192" s="1669"/>
      <c r="F192" s="1669"/>
      <c r="G192" s="1669"/>
      <c r="H192" s="975"/>
      <c r="I192" s="1669"/>
      <c r="J192" s="1669"/>
      <c r="K192" s="1669"/>
      <c r="L192" s="1669"/>
      <c r="M192" s="1669"/>
      <c r="N192" s="1669"/>
      <c r="O192" s="1669"/>
      <c r="P192" s="1669"/>
      <c r="Q192" s="1669"/>
      <c r="R192" s="1669"/>
      <c r="S192" s="1669"/>
      <c r="T192" s="1669"/>
      <c r="U192" s="1669"/>
      <c r="V192" s="975"/>
      <c r="W192" s="975"/>
      <c r="X192" s="1669"/>
      <c r="Y192" s="1669"/>
      <c r="Z192" s="1669"/>
      <c r="AA192" s="906"/>
      <c r="AB192" s="903"/>
    </row>
    <row r="193" spans="1:28" ht="15.75" customHeight="1">
      <c r="A193" s="906"/>
      <c r="B193" s="906"/>
      <c r="C193" s="906"/>
      <c r="D193" s="975"/>
      <c r="E193" s="1698"/>
      <c r="F193" s="1698"/>
      <c r="G193" s="975"/>
      <c r="H193" s="975"/>
      <c r="I193" s="906"/>
      <c r="J193" s="906"/>
      <c r="K193" s="906"/>
      <c r="L193" s="903"/>
      <c r="M193" s="906"/>
      <c r="N193" s="906"/>
      <c r="O193" s="906"/>
      <c r="P193" s="906"/>
      <c r="Q193" s="906"/>
      <c r="R193" s="903"/>
      <c r="S193" s="903"/>
      <c r="T193" s="903"/>
      <c r="U193" s="903"/>
      <c r="V193" s="975"/>
      <c r="W193" s="975"/>
      <c r="X193" s="1760"/>
      <c r="Y193" s="1760"/>
      <c r="Z193" s="1760"/>
      <c r="AA193" s="906"/>
      <c r="AB193" s="903"/>
    </row>
    <row r="194" spans="1:28" ht="15.75" customHeight="1">
      <c r="A194" s="906"/>
      <c r="B194" s="906"/>
      <c r="C194" s="906"/>
      <c r="D194" s="975"/>
      <c r="E194" s="1698"/>
      <c r="F194" s="1698"/>
      <c r="G194" s="975"/>
      <c r="H194" s="975"/>
      <c r="I194" s="906"/>
      <c r="J194" s="906"/>
      <c r="K194" s="906"/>
      <c r="L194" s="903"/>
      <c r="M194" s="906"/>
      <c r="N194" s="906"/>
      <c r="O194" s="906"/>
      <c r="P194" s="906"/>
      <c r="Q194" s="906"/>
      <c r="R194" s="903"/>
      <c r="S194" s="903"/>
      <c r="T194" s="903"/>
      <c r="U194" s="903"/>
      <c r="V194" s="975"/>
      <c r="W194" s="975"/>
      <c r="X194" s="1760"/>
      <c r="Y194" s="1760"/>
      <c r="Z194" s="1760"/>
      <c r="AA194" s="906"/>
      <c r="AB194" s="903"/>
    </row>
    <row r="195" spans="1:28" ht="15.75" customHeight="1">
      <c r="A195" s="906"/>
      <c r="B195" s="906"/>
      <c r="C195" s="906"/>
      <c r="D195" s="975"/>
      <c r="E195" s="1698"/>
      <c r="F195" s="1698"/>
      <c r="G195" s="975"/>
      <c r="H195" s="975"/>
      <c r="I195" s="906"/>
      <c r="J195" s="906"/>
      <c r="K195" s="906"/>
      <c r="L195" s="903"/>
      <c r="M195" s="906"/>
      <c r="N195" s="906"/>
      <c r="O195" s="906"/>
      <c r="P195" s="906"/>
      <c r="Q195" s="906"/>
      <c r="R195" s="903"/>
      <c r="S195" s="903"/>
      <c r="T195" s="903"/>
      <c r="U195" s="903"/>
      <c r="V195" s="975"/>
      <c r="W195" s="975"/>
      <c r="X195" s="1760"/>
      <c r="Y195" s="1760"/>
      <c r="Z195" s="1760"/>
      <c r="AA195" s="906"/>
      <c r="AB195" s="903"/>
    </row>
    <row r="196" spans="1:28" ht="15.75" customHeight="1">
      <c r="A196" s="906"/>
      <c r="B196" s="906"/>
      <c r="C196" s="906"/>
      <c r="D196" s="975"/>
      <c r="E196" s="1698"/>
      <c r="F196" s="1698"/>
      <c r="G196" s="975"/>
      <c r="H196" s="975"/>
      <c r="I196" s="906"/>
      <c r="J196" s="906"/>
      <c r="K196" s="906"/>
      <c r="L196" s="903"/>
      <c r="M196" s="906"/>
      <c r="N196" s="906"/>
      <c r="O196" s="906"/>
      <c r="P196" s="906"/>
      <c r="Q196" s="906"/>
      <c r="R196" s="903"/>
      <c r="S196" s="903"/>
      <c r="T196" s="903"/>
      <c r="U196" s="903"/>
      <c r="V196" s="975"/>
      <c r="W196" s="975"/>
      <c r="X196" s="1760"/>
      <c r="Y196" s="1760"/>
      <c r="Z196" s="1760"/>
      <c r="AA196" s="906"/>
      <c r="AB196" s="903"/>
    </row>
    <row r="197" spans="1:28" ht="15.75" customHeight="1">
      <c r="A197" s="906"/>
      <c r="B197" s="906"/>
      <c r="C197" s="906"/>
      <c r="D197" s="975"/>
      <c r="E197" s="1698"/>
      <c r="F197" s="1698"/>
      <c r="G197" s="975"/>
      <c r="H197" s="975"/>
      <c r="I197" s="906"/>
      <c r="J197" s="906"/>
      <c r="K197" s="906"/>
      <c r="L197" s="903"/>
      <c r="M197" s="906"/>
      <c r="N197" s="906"/>
      <c r="O197" s="906"/>
      <c r="P197" s="906"/>
      <c r="Q197" s="906"/>
      <c r="R197" s="903"/>
      <c r="S197" s="903"/>
      <c r="T197" s="903"/>
      <c r="U197" s="903"/>
      <c r="V197" s="975"/>
      <c r="W197" s="975"/>
      <c r="X197" s="1760"/>
      <c r="Y197" s="1760"/>
      <c r="Z197" s="1760"/>
      <c r="AA197" s="906"/>
      <c r="AB197" s="903"/>
    </row>
    <row r="198" spans="1:28" ht="15.75" customHeight="1">
      <c r="A198" s="906"/>
      <c r="B198" s="906"/>
      <c r="C198" s="906"/>
      <c r="D198" s="975"/>
      <c r="E198" s="1698"/>
      <c r="F198" s="1698"/>
      <c r="G198" s="975"/>
      <c r="H198" s="975"/>
      <c r="I198" s="906"/>
      <c r="J198" s="906"/>
      <c r="K198" s="906"/>
      <c r="L198" s="903"/>
      <c r="M198" s="906"/>
      <c r="N198" s="906"/>
      <c r="O198" s="906"/>
      <c r="P198" s="906"/>
      <c r="Q198" s="906"/>
      <c r="R198" s="903"/>
      <c r="S198" s="903"/>
      <c r="T198" s="903"/>
      <c r="U198" s="903"/>
      <c r="V198" s="975"/>
      <c r="W198" s="975"/>
      <c r="X198" s="1760"/>
      <c r="Y198" s="1760"/>
      <c r="Z198" s="1760"/>
      <c r="AA198" s="906"/>
      <c r="AB198" s="903"/>
    </row>
    <row r="199" spans="1:28"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c r="AB199" s="903"/>
    </row>
    <row r="200" spans="1:28" ht="15.75" customHeight="1">
      <c r="A200" s="936"/>
      <c r="B200" s="906"/>
      <c r="C200" s="906"/>
      <c r="D200" s="906"/>
      <c r="E200" s="906"/>
      <c r="F200" s="2107"/>
      <c r="G200" s="2107"/>
      <c r="H200" s="2107"/>
      <c r="I200" s="2107"/>
      <c r="J200" s="2107"/>
      <c r="K200" s="2107"/>
      <c r="L200" s="2107"/>
      <c r="M200" s="2107"/>
      <c r="N200" s="2107"/>
      <c r="O200" s="2107"/>
      <c r="P200" s="2107"/>
      <c r="Q200" s="2107"/>
      <c r="R200" s="2107"/>
      <c r="S200" s="2107"/>
      <c r="T200" s="2107"/>
      <c r="U200" s="2107"/>
      <c r="V200" s="2107"/>
      <c r="W200" s="2107"/>
      <c r="X200" s="2107"/>
      <c r="Y200" s="2107"/>
      <c r="Z200" s="2107"/>
      <c r="AA200" s="2107"/>
      <c r="AB200" s="903"/>
    </row>
    <row r="201" spans="1:28" ht="15.75" customHeight="1">
      <c r="A201" s="906"/>
      <c r="B201" s="906"/>
      <c r="C201" s="906"/>
      <c r="D201" s="906"/>
      <c r="E201" s="906"/>
      <c r="F201" s="2107"/>
      <c r="G201" s="2107"/>
      <c r="H201" s="2107"/>
      <c r="I201" s="2107"/>
      <c r="J201" s="2107"/>
      <c r="K201" s="2107"/>
      <c r="L201" s="2107"/>
      <c r="M201" s="2107"/>
      <c r="N201" s="2107"/>
      <c r="O201" s="2107"/>
      <c r="P201" s="2107"/>
      <c r="Q201" s="2107"/>
      <c r="R201" s="2107"/>
      <c r="S201" s="2107"/>
      <c r="T201" s="2107"/>
      <c r="U201" s="2107"/>
      <c r="V201" s="2107"/>
      <c r="W201" s="2107"/>
      <c r="X201" s="2107"/>
      <c r="Y201" s="2107"/>
      <c r="Z201" s="2107"/>
      <c r="AA201" s="2107"/>
      <c r="AB201" s="903"/>
    </row>
    <row r="202" spans="1:28"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06"/>
      <c r="B203" s="906"/>
      <c r="C203" s="906"/>
      <c r="D203" s="906"/>
      <c r="E203" s="906"/>
      <c r="F203" s="2107"/>
      <c r="G203" s="2107"/>
      <c r="H203" s="2107"/>
      <c r="I203" s="2107"/>
      <c r="J203" s="2107"/>
      <c r="K203" s="2107"/>
      <c r="L203" s="2107"/>
      <c r="M203" s="2107"/>
      <c r="N203" s="2107"/>
      <c r="O203" s="2107"/>
      <c r="P203" s="2107"/>
      <c r="Q203" s="2107"/>
      <c r="R203" s="2107"/>
      <c r="S203" s="2107"/>
      <c r="T203" s="2107"/>
      <c r="U203" s="2107"/>
      <c r="V203" s="2107"/>
      <c r="W203" s="2107"/>
      <c r="X203" s="2107"/>
      <c r="Y203" s="2107"/>
      <c r="Z203" s="2107"/>
      <c r="AA203" s="2107"/>
      <c r="AB203" s="903"/>
    </row>
    <row r="204" spans="1:28" ht="15.75" customHeight="1">
      <c r="A204" s="906"/>
      <c r="B204" s="906"/>
      <c r="C204" s="906"/>
      <c r="D204" s="906"/>
      <c r="E204" s="906"/>
      <c r="F204" s="2107"/>
      <c r="G204" s="2107"/>
      <c r="H204" s="2107"/>
      <c r="I204" s="2107"/>
      <c r="J204" s="2107"/>
      <c r="K204" s="2107"/>
      <c r="L204" s="2107"/>
      <c r="M204" s="2107"/>
      <c r="N204" s="2107"/>
      <c r="O204" s="2107"/>
      <c r="P204" s="2107"/>
      <c r="Q204" s="2107"/>
      <c r="R204" s="2107"/>
      <c r="S204" s="2107"/>
      <c r="T204" s="2107"/>
      <c r="U204" s="2107"/>
      <c r="V204" s="2107"/>
      <c r="W204" s="2107"/>
      <c r="X204" s="2107"/>
      <c r="Y204" s="2107"/>
      <c r="Z204" s="2107"/>
      <c r="AA204" s="2107"/>
      <c r="AB204" s="903"/>
    </row>
    <row r="205" spans="1:28"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c r="AB205" s="903"/>
    </row>
    <row r="206" spans="1:28" ht="15.7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c r="AA206" s="1091"/>
    </row>
    <row r="207" spans="1:28" ht="15.7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row>
    <row r="208" spans="1:28" ht="15.7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c r="AA208" s="1091"/>
    </row>
    <row r="209" spans="1:28" ht="18.75" customHeight="1">
      <c r="A209" s="1669"/>
      <c r="B209" s="1669"/>
      <c r="C209" s="1669"/>
      <c r="D209" s="1669"/>
      <c r="E209" s="1669"/>
      <c r="F209" s="1669"/>
      <c r="G209" s="1669"/>
      <c r="H209" s="1669"/>
      <c r="I209" s="1669"/>
      <c r="J209" s="1669"/>
      <c r="K209" s="1669"/>
      <c r="L209" s="1669"/>
      <c r="M209" s="1669"/>
      <c r="N209" s="1669"/>
      <c r="O209" s="1669"/>
      <c r="P209" s="1669"/>
      <c r="Q209" s="1669"/>
      <c r="R209" s="1669"/>
      <c r="S209" s="1669"/>
      <c r="T209" s="1669"/>
      <c r="U209" s="1669"/>
      <c r="V209" s="1669"/>
      <c r="W209" s="1669"/>
      <c r="X209" s="1669"/>
      <c r="Y209" s="1669"/>
      <c r="Z209" s="1669"/>
      <c r="AA209" s="1669"/>
      <c r="AB209" s="903"/>
    </row>
    <row r="210" spans="1:28"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c r="AB210" s="903"/>
    </row>
    <row r="211" spans="1:28" ht="15.75" customHeight="1">
      <c r="A211" s="936"/>
      <c r="B211" s="906"/>
      <c r="C211" s="906"/>
      <c r="D211" s="906"/>
      <c r="E211" s="906"/>
      <c r="F211" s="906"/>
      <c r="G211" s="903"/>
      <c r="H211" s="906"/>
      <c r="I211" s="906"/>
      <c r="J211" s="906"/>
      <c r="K211" s="906"/>
      <c r="L211" s="906"/>
      <c r="M211" s="906"/>
      <c r="N211" s="906"/>
      <c r="O211" s="906"/>
      <c r="P211" s="906"/>
      <c r="Q211" s="906"/>
      <c r="R211" s="906"/>
      <c r="S211" s="906"/>
      <c r="T211" s="906"/>
      <c r="U211" s="906"/>
      <c r="V211" s="906"/>
      <c r="W211" s="906"/>
      <c r="X211" s="906"/>
      <c r="Y211" s="906"/>
      <c r="Z211" s="906"/>
      <c r="AA211" s="906"/>
      <c r="AB211" s="903"/>
    </row>
    <row r="212" spans="1:28" ht="15.75" customHeight="1">
      <c r="A212" s="936"/>
      <c r="B212" s="906"/>
      <c r="C212" s="906"/>
      <c r="D212" s="906"/>
      <c r="E212" s="906"/>
      <c r="F212" s="906"/>
      <c r="G212" s="903"/>
      <c r="H212" s="903"/>
      <c r="I212" s="906"/>
      <c r="J212" s="906"/>
      <c r="K212" s="906"/>
      <c r="L212" s="903"/>
      <c r="M212" s="906"/>
      <c r="N212" s="906"/>
      <c r="O212" s="906"/>
      <c r="P212" s="906"/>
      <c r="Q212" s="906"/>
      <c r="R212" s="906"/>
      <c r="S212" s="906"/>
      <c r="T212" s="906"/>
      <c r="U212" s="906"/>
      <c r="V212" s="906"/>
      <c r="W212" s="906"/>
      <c r="X212" s="906"/>
      <c r="Y212" s="906"/>
      <c r="Z212" s="906"/>
      <c r="AA212" s="906"/>
      <c r="AB212" s="903"/>
    </row>
    <row r="213" spans="1:28" ht="15.75" customHeight="1">
      <c r="A213" s="936"/>
      <c r="B213" s="906"/>
      <c r="C213" s="906"/>
      <c r="D213" s="906"/>
      <c r="E213" s="906"/>
      <c r="F213" s="906"/>
      <c r="G213" s="906"/>
      <c r="H213" s="906"/>
      <c r="I213" s="906"/>
      <c r="J213" s="1764"/>
      <c r="K213" s="1764"/>
      <c r="L213" s="1764"/>
      <c r="M213" s="1764"/>
      <c r="N213" s="1000"/>
      <c r="O213" s="906"/>
      <c r="P213" s="906"/>
      <c r="Q213" s="906"/>
      <c r="R213" s="906"/>
      <c r="S213" s="906"/>
      <c r="T213" s="906"/>
      <c r="U213" s="906"/>
      <c r="V213" s="906"/>
      <c r="W213" s="906"/>
      <c r="X213" s="906"/>
      <c r="Y213" s="906"/>
      <c r="Z213" s="906"/>
      <c r="AA213" s="906"/>
      <c r="AB213" s="903"/>
    </row>
    <row r="214" spans="1:28" ht="15.75" customHeight="1">
      <c r="A214" s="936"/>
      <c r="B214" s="906"/>
      <c r="C214" s="906"/>
      <c r="D214" s="906"/>
      <c r="E214" s="906"/>
      <c r="F214" s="906"/>
      <c r="G214" s="906"/>
      <c r="H214" s="906"/>
      <c r="I214" s="906"/>
      <c r="J214" s="1764"/>
      <c r="K214" s="1764"/>
      <c r="L214" s="1764"/>
      <c r="M214" s="1764"/>
      <c r="N214" s="1000"/>
      <c r="O214" s="906"/>
      <c r="P214" s="906"/>
      <c r="Q214" s="906"/>
      <c r="R214" s="906"/>
      <c r="S214" s="906"/>
      <c r="T214" s="906"/>
      <c r="U214" s="906"/>
      <c r="V214" s="906"/>
      <c r="W214" s="906"/>
      <c r="X214" s="906"/>
      <c r="Y214" s="906"/>
      <c r="Z214" s="906"/>
      <c r="AA214" s="906"/>
      <c r="AB214" s="903"/>
    </row>
    <row r="215" spans="1:28" ht="15.75" customHeight="1">
      <c r="A215" s="936"/>
      <c r="B215" s="906"/>
      <c r="C215" s="906"/>
      <c r="D215" s="906"/>
      <c r="E215" s="906"/>
      <c r="F215" s="906"/>
      <c r="G215" s="906"/>
      <c r="H215" s="906"/>
      <c r="I215" s="906"/>
      <c r="J215" s="1764"/>
      <c r="K215" s="1764"/>
      <c r="L215" s="1764"/>
      <c r="M215" s="1764"/>
      <c r="N215" s="1000"/>
      <c r="O215" s="906"/>
      <c r="P215" s="906"/>
      <c r="Q215" s="906"/>
      <c r="R215" s="906"/>
      <c r="S215" s="906"/>
      <c r="T215" s="906"/>
      <c r="U215" s="906"/>
      <c r="V215" s="906"/>
      <c r="W215" s="906"/>
      <c r="X215" s="906"/>
      <c r="Y215" s="906"/>
      <c r="Z215" s="906"/>
      <c r="AA215" s="906"/>
      <c r="AB215" s="903"/>
    </row>
    <row r="216" spans="1:28" ht="15.75" customHeight="1">
      <c r="A216" s="936"/>
      <c r="B216" s="906"/>
      <c r="C216" s="906"/>
      <c r="D216" s="906"/>
      <c r="E216" s="906"/>
      <c r="F216" s="906"/>
      <c r="G216" s="906"/>
      <c r="H216" s="906"/>
      <c r="I216" s="906"/>
      <c r="J216" s="1764"/>
      <c r="K216" s="1764"/>
      <c r="L216" s="1764"/>
      <c r="M216" s="1764"/>
      <c r="N216" s="1000"/>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06"/>
      <c r="B218" s="906"/>
      <c r="C218" s="906"/>
      <c r="D218" s="1669"/>
      <c r="E218" s="1669"/>
      <c r="F218" s="1669"/>
      <c r="G218" s="1669"/>
      <c r="H218" s="975"/>
      <c r="I218" s="1669"/>
      <c r="J218" s="1669"/>
      <c r="K218" s="1669"/>
      <c r="L218" s="1669"/>
      <c r="M218" s="1669"/>
      <c r="N218" s="1669"/>
      <c r="O218" s="1669"/>
      <c r="P218" s="1669"/>
      <c r="Q218" s="1669"/>
      <c r="R218" s="1669"/>
      <c r="S218" s="1669"/>
      <c r="T218" s="1669"/>
      <c r="U218" s="1669"/>
      <c r="V218" s="975"/>
      <c r="W218" s="975"/>
      <c r="X218" s="1669"/>
      <c r="Y218" s="1669"/>
      <c r="Z218" s="1669"/>
      <c r="AA218" s="906"/>
      <c r="AB218" s="903"/>
    </row>
    <row r="219" spans="1:28" ht="15.75" customHeight="1">
      <c r="A219" s="906"/>
      <c r="B219" s="906"/>
      <c r="C219" s="906"/>
      <c r="D219" s="975"/>
      <c r="E219" s="1698"/>
      <c r="F219" s="1698"/>
      <c r="G219" s="975"/>
      <c r="H219" s="975"/>
      <c r="I219" s="906"/>
      <c r="J219" s="906"/>
      <c r="K219" s="906"/>
      <c r="L219" s="903"/>
      <c r="M219" s="906"/>
      <c r="N219" s="906"/>
      <c r="O219" s="906"/>
      <c r="P219" s="906"/>
      <c r="Q219" s="906"/>
      <c r="R219" s="903"/>
      <c r="S219" s="903"/>
      <c r="T219" s="903"/>
      <c r="U219" s="903"/>
      <c r="V219" s="975"/>
      <c r="W219" s="975"/>
      <c r="X219" s="1760"/>
      <c r="Y219" s="1760"/>
      <c r="Z219" s="1760"/>
      <c r="AA219" s="906"/>
      <c r="AB219" s="903"/>
    </row>
    <row r="220" spans="1:28" ht="15.75" customHeight="1">
      <c r="A220" s="906"/>
      <c r="B220" s="906"/>
      <c r="C220" s="906"/>
      <c r="D220" s="975"/>
      <c r="E220" s="1698"/>
      <c r="F220" s="1698"/>
      <c r="G220" s="975"/>
      <c r="H220" s="975"/>
      <c r="I220" s="906"/>
      <c r="J220" s="906"/>
      <c r="K220" s="906"/>
      <c r="L220" s="903"/>
      <c r="M220" s="906"/>
      <c r="N220" s="906"/>
      <c r="O220" s="906"/>
      <c r="P220" s="906"/>
      <c r="Q220" s="906"/>
      <c r="R220" s="903"/>
      <c r="S220" s="903"/>
      <c r="T220" s="903"/>
      <c r="U220" s="903"/>
      <c r="V220" s="975"/>
      <c r="W220" s="975"/>
      <c r="X220" s="1760"/>
      <c r="Y220" s="1760"/>
      <c r="Z220" s="1760"/>
      <c r="AA220" s="906"/>
      <c r="AB220" s="903"/>
    </row>
    <row r="221" spans="1:28" ht="15.75" customHeight="1">
      <c r="A221" s="906"/>
      <c r="B221" s="906"/>
      <c r="C221" s="906"/>
      <c r="D221" s="975"/>
      <c r="E221" s="1698"/>
      <c r="F221" s="1698"/>
      <c r="G221" s="975"/>
      <c r="H221" s="975"/>
      <c r="I221" s="906"/>
      <c r="J221" s="906"/>
      <c r="K221" s="906"/>
      <c r="L221" s="903"/>
      <c r="M221" s="906"/>
      <c r="N221" s="906"/>
      <c r="O221" s="906"/>
      <c r="P221" s="906"/>
      <c r="Q221" s="906"/>
      <c r="R221" s="903"/>
      <c r="S221" s="903"/>
      <c r="T221" s="903"/>
      <c r="U221" s="903"/>
      <c r="V221" s="975"/>
      <c r="W221" s="975"/>
      <c r="X221" s="1760"/>
      <c r="Y221" s="1760"/>
      <c r="Z221" s="1760"/>
      <c r="AA221" s="906"/>
      <c r="AB221" s="903"/>
    </row>
    <row r="222" spans="1:28" ht="15.75" customHeight="1">
      <c r="A222" s="906"/>
      <c r="B222" s="906"/>
      <c r="C222" s="906"/>
      <c r="D222" s="975"/>
      <c r="E222" s="1698"/>
      <c r="F222" s="1698"/>
      <c r="G222" s="975"/>
      <c r="H222" s="975"/>
      <c r="I222" s="906"/>
      <c r="J222" s="906"/>
      <c r="K222" s="906"/>
      <c r="L222" s="903"/>
      <c r="M222" s="906"/>
      <c r="N222" s="906"/>
      <c r="O222" s="906"/>
      <c r="P222" s="906"/>
      <c r="Q222" s="906"/>
      <c r="R222" s="903"/>
      <c r="S222" s="903"/>
      <c r="T222" s="903"/>
      <c r="U222" s="903"/>
      <c r="V222" s="975"/>
      <c r="W222" s="975"/>
      <c r="X222" s="1760"/>
      <c r="Y222" s="1760"/>
      <c r="Z222" s="1760"/>
      <c r="AA222" s="906"/>
      <c r="AB222" s="903"/>
    </row>
    <row r="223" spans="1:28" ht="15.75" customHeight="1">
      <c r="A223" s="906"/>
      <c r="B223" s="906"/>
      <c r="C223" s="906"/>
      <c r="D223" s="975"/>
      <c r="E223" s="1698"/>
      <c r="F223" s="1698"/>
      <c r="G223" s="975"/>
      <c r="H223" s="975"/>
      <c r="I223" s="906"/>
      <c r="J223" s="906"/>
      <c r="K223" s="906"/>
      <c r="L223" s="903"/>
      <c r="M223" s="906"/>
      <c r="N223" s="906"/>
      <c r="O223" s="906"/>
      <c r="P223" s="906"/>
      <c r="Q223" s="906"/>
      <c r="R223" s="903"/>
      <c r="S223" s="903"/>
      <c r="T223" s="903"/>
      <c r="U223" s="903"/>
      <c r="V223" s="975"/>
      <c r="W223" s="975"/>
      <c r="X223" s="1760"/>
      <c r="Y223" s="1760"/>
      <c r="Z223" s="1760"/>
      <c r="AA223" s="906"/>
      <c r="AB223" s="903"/>
    </row>
    <row r="224" spans="1:28" ht="15.75" customHeight="1">
      <c r="A224" s="906"/>
      <c r="B224" s="906"/>
      <c r="C224" s="906"/>
      <c r="D224" s="975"/>
      <c r="E224" s="1698"/>
      <c r="F224" s="1698"/>
      <c r="G224" s="975"/>
      <c r="H224" s="975"/>
      <c r="I224" s="906"/>
      <c r="J224" s="906"/>
      <c r="K224" s="906"/>
      <c r="L224" s="903"/>
      <c r="M224" s="906"/>
      <c r="N224" s="906"/>
      <c r="O224" s="906"/>
      <c r="P224" s="906"/>
      <c r="Q224" s="906"/>
      <c r="R224" s="903"/>
      <c r="S224" s="903"/>
      <c r="T224" s="903"/>
      <c r="U224" s="903"/>
      <c r="V224" s="975"/>
      <c r="W224" s="975"/>
      <c r="X224" s="1760"/>
      <c r="Y224" s="1760"/>
      <c r="Z224" s="1760"/>
      <c r="AA224" s="906"/>
      <c r="AB224" s="903"/>
    </row>
    <row r="225" spans="1:28" ht="15.75" customHeight="1">
      <c r="A225" s="936"/>
      <c r="B225" s="906"/>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5.75" customHeight="1">
      <c r="A226" s="936"/>
      <c r="B226" s="906"/>
      <c r="C226" s="906"/>
      <c r="D226" s="906"/>
      <c r="E226" s="906"/>
      <c r="F226" s="2107"/>
      <c r="G226" s="2107"/>
      <c r="H226" s="2107"/>
      <c r="I226" s="2107"/>
      <c r="J226" s="2107"/>
      <c r="K226" s="2107"/>
      <c r="L226" s="2107"/>
      <c r="M226" s="2107"/>
      <c r="N226" s="2107"/>
      <c r="O226" s="2107"/>
      <c r="P226" s="2107"/>
      <c r="Q226" s="2107"/>
      <c r="R226" s="2107"/>
      <c r="S226" s="2107"/>
      <c r="T226" s="2107"/>
      <c r="U226" s="2107"/>
      <c r="V226" s="2107"/>
      <c r="W226" s="2107"/>
      <c r="X226" s="2107"/>
      <c r="Y226" s="2107"/>
      <c r="Z226" s="2107"/>
      <c r="AA226" s="2107"/>
      <c r="AB226" s="903"/>
    </row>
    <row r="227" spans="1:28" ht="15.75" customHeight="1">
      <c r="A227" s="906"/>
      <c r="B227" s="906"/>
      <c r="C227" s="906"/>
      <c r="D227" s="906"/>
      <c r="E227" s="906"/>
      <c r="F227" s="2107"/>
      <c r="G227" s="2107"/>
      <c r="H227" s="2107"/>
      <c r="I227" s="2107"/>
      <c r="J227" s="2107"/>
      <c r="K227" s="2107"/>
      <c r="L227" s="2107"/>
      <c r="M227" s="2107"/>
      <c r="N227" s="2107"/>
      <c r="O227" s="2107"/>
      <c r="P227" s="2107"/>
      <c r="Q227" s="2107"/>
      <c r="R227" s="2107"/>
      <c r="S227" s="2107"/>
      <c r="T227" s="2107"/>
      <c r="U227" s="2107"/>
      <c r="V227" s="2107"/>
      <c r="W227" s="2107"/>
      <c r="X227" s="2107"/>
      <c r="Y227" s="2107"/>
      <c r="Z227" s="2107"/>
      <c r="AA227" s="2107"/>
      <c r="AB227" s="903"/>
    </row>
    <row r="228" spans="1:28" ht="15.75" customHeight="1">
      <c r="A228" s="93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06"/>
      <c r="B229" s="906"/>
      <c r="C229" s="906"/>
      <c r="D229" s="906"/>
      <c r="E229" s="906"/>
      <c r="F229" s="2107"/>
      <c r="G229" s="2107"/>
      <c r="H229" s="2107"/>
      <c r="I229" s="2107"/>
      <c r="J229" s="2107"/>
      <c r="K229" s="2107"/>
      <c r="L229" s="2107"/>
      <c r="M229" s="2107"/>
      <c r="N229" s="2107"/>
      <c r="O229" s="2107"/>
      <c r="P229" s="2107"/>
      <c r="Q229" s="2107"/>
      <c r="R229" s="2107"/>
      <c r="S229" s="2107"/>
      <c r="T229" s="2107"/>
      <c r="U229" s="2107"/>
      <c r="V229" s="2107"/>
      <c r="W229" s="2107"/>
      <c r="X229" s="2107"/>
      <c r="Y229" s="2107"/>
      <c r="Z229" s="2107"/>
      <c r="AA229" s="2107"/>
      <c r="AB229" s="903"/>
    </row>
    <row r="230" spans="1:28" ht="15.75" customHeight="1">
      <c r="A230" s="906"/>
      <c r="B230" s="906"/>
      <c r="C230" s="906"/>
      <c r="D230" s="906"/>
      <c r="E230" s="906"/>
      <c r="F230" s="2107"/>
      <c r="G230" s="2107"/>
      <c r="H230" s="2107"/>
      <c r="I230" s="2107"/>
      <c r="J230" s="2107"/>
      <c r="K230" s="2107"/>
      <c r="L230" s="2107"/>
      <c r="M230" s="2107"/>
      <c r="N230" s="2107"/>
      <c r="O230" s="2107"/>
      <c r="P230" s="2107"/>
      <c r="Q230" s="2107"/>
      <c r="R230" s="2107"/>
      <c r="S230" s="2107"/>
      <c r="T230" s="2107"/>
      <c r="U230" s="2107"/>
      <c r="V230" s="2107"/>
      <c r="W230" s="2107"/>
      <c r="X230" s="2107"/>
      <c r="Y230" s="2107"/>
      <c r="Z230" s="2107"/>
      <c r="AA230" s="2107"/>
      <c r="AB230" s="903"/>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c r="AB231" s="903"/>
    </row>
    <row r="237" spans="1:28" ht="18.75" customHeight="1">
      <c r="A237" s="1669"/>
      <c r="B237" s="1669"/>
      <c r="C237" s="1669"/>
      <c r="D237" s="1669"/>
      <c r="E237" s="1669"/>
      <c r="F237" s="1669"/>
      <c r="G237" s="1669"/>
      <c r="H237" s="1669"/>
      <c r="I237" s="1669"/>
      <c r="J237" s="1669"/>
      <c r="K237" s="1669"/>
      <c r="L237" s="1669"/>
      <c r="M237" s="1669"/>
      <c r="N237" s="1669"/>
      <c r="O237" s="1669"/>
      <c r="P237" s="1669"/>
      <c r="Q237" s="1669"/>
      <c r="R237" s="1669"/>
      <c r="S237" s="1669"/>
      <c r="T237" s="1669"/>
      <c r="U237" s="1669"/>
      <c r="V237" s="1669"/>
      <c r="W237" s="1669"/>
      <c r="X237" s="1669"/>
      <c r="Y237" s="1669"/>
      <c r="Z237" s="1669"/>
      <c r="AA237" s="1669"/>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3"/>
      <c r="H239" s="906"/>
      <c r="I239" s="906"/>
      <c r="J239" s="906"/>
      <c r="K239" s="906"/>
      <c r="L239" s="906"/>
      <c r="M239" s="906"/>
      <c r="N239" s="906"/>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3"/>
      <c r="H240" s="903"/>
      <c r="I240" s="906"/>
      <c r="J240" s="906"/>
      <c r="K240" s="906"/>
      <c r="L240" s="903"/>
      <c r="M240" s="906"/>
      <c r="N240" s="906"/>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4"/>
      <c r="K241" s="1764"/>
      <c r="L241" s="1764"/>
      <c r="M241" s="1764"/>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1764"/>
      <c r="K242" s="1764"/>
      <c r="L242" s="1764"/>
      <c r="M242" s="1764"/>
      <c r="N242" s="1000"/>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906"/>
      <c r="G243" s="906"/>
      <c r="H243" s="906"/>
      <c r="I243" s="906"/>
      <c r="J243" s="1764"/>
      <c r="K243" s="1764"/>
      <c r="L243" s="1764"/>
      <c r="M243" s="1764"/>
      <c r="N243" s="1000"/>
      <c r="O243" s="906"/>
      <c r="P243" s="906"/>
      <c r="Q243" s="906"/>
      <c r="R243" s="906"/>
      <c r="S243" s="906"/>
      <c r="T243" s="906"/>
      <c r="U243" s="906"/>
      <c r="V243" s="906"/>
      <c r="W243" s="906"/>
      <c r="X243" s="906"/>
      <c r="Y243" s="906"/>
      <c r="Z243" s="906"/>
      <c r="AA243" s="906"/>
      <c r="AB243" s="903"/>
    </row>
    <row r="244" spans="1:28" ht="15.75" customHeight="1">
      <c r="A244" s="936"/>
      <c r="B244" s="906"/>
      <c r="C244" s="906"/>
      <c r="D244" s="906"/>
      <c r="E244" s="906"/>
      <c r="F244" s="906"/>
      <c r="G244" s="906"/>
      <c r="H244" s="906"/>
      <c r="I244" s="906"/>
      <c r="J244" s="1764"/>
      <c r="K244" s="1764"/>
      <c r="L244" s="1764"/>
      <c r="M244" s="1764"/>
      <c r="N244" s="1000"/>
      <c r="O244" s="906"/>
      <c r="P244" s="906"/>
      <c r="Q244" s="906"/>
      <c r="R244" s="906"/>
      <c r="S244" s="906"/>
      <c r="T244" s="906"/>
      <c r="U244" s="906"/>
      <c r="V244" s="906"/>
      <c r="W244" s="906"/>
      <c r="X244" s="906"/>
      <c r="Y244" s="906"/>
      <c r="Z244" s="906"/>
      <c r="AA244" s="906"/>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1669"/>
      <c r="E246" s="1669"/>
      <c r="F246" s="1669"/>
      <c r="G246" s="1669"/>
      <c r="H246" s="975"/>
      <c r="I246" s="1669"/>
      <c r="J246" s="1669"/>
      <c r="K246" s="1669"/>
      <c r="L246" s="1669"/>
      <c r="M246" s="1669"/>
      <c r="N246" s="1669"/>
      <c r="O246" s="1669"/>
      <c r="P246" s="1669"/>
      <c r="Q246" s="1669"/>
      <c r="R246" s="1669"/>
      <c r="S246" s="1669"/>
      <c r="T246" s="1669"/>
      <c r="U246" s="1669"/>
      <c r="V246" s="975"/>
      <c r="W246" s="975"/>
      <c r="X246" s="1669"/>
      <c r="Y246" s="1669"/>
      <c r="Z246" s="1669"/>
      <c r="AA246" s="906"/>
      <c r="AB246" s="903"/>
    </row>
    <row r="247" spans="1:28" ht="15.75" customHeight="1">
      <c r="A247" s="906"/>
      <c r="B247" s="906"/>
      <c r="C247" s="906"/>
      <c r="D247" s="975"/>
      <c r="E247" s="1698"/>
      <c r="F247" s="1698"/>
      <c r="G247" s="975"/>
      <c r="H247" s="975"/>
      <c r="I247" s="906"/>
      <c r="J247" s="906"/>
      <c r="K247" s="906"/>
      <c r="L247" s="903"/>
      <c r="M247" s="906"/>
      <c r="N247" s="906"/>
      <c r="O247" s="906"/>
      <c r="P247" s="906"/>
      <c r="Q247" s="906"/>
      <c r="R247" s="903"/>
      <c r="S247" s="903"/>
      <c r="T247" s="903"/>
      <c r="U247" s="903"/>
      <c r="V247" s="975"/>
      <c r="W247" s="975"/>
      <c r="X247" s="1760"/>
      <c r="Y247" s="1760"/>
      <c r="Z247" s="1760"/>
      <c r="AA247" s="906"/>
      <c r="AB247" s="903"/>
    </row>
    <row r="248" spans="1:28" ht="15.75" customHeight="1">
      <c r="A248" s="906"/>
      <c r="B248" s="906"/>
      <c r="C248" s="906"/>
      <c r="D248" s="975"/>
      <c r="E248" s="1698"/>
      <c r="F248" s="1698"/>
      <c r="G248" s="975"/>
      <c r="H248" s="975"/>
      <c r="I248" s="906"/>
      <c r="J248" s="906"/>
      <c r="K248" s="906"/>
      <c r="L248" s="903"/>
      <c r="M248" s="906"/>
      <c r="N248" s="906"/>
      <c r="O248" s="906"/>
      <c r="P248" s="906"/>
      <c r="Q248" s="906"/>
      <c r="R248" s="903"/>
      <c r="S248" s="903"/>
      <c r="T248" s="903"/>
      <c r="U248" s="903"/>
      <c r="V248" s="975"/>
      <c r="W248" s="975"/>
      <c r="X248" s="1760"/>
      <c r="Y248" s="1760"/>
      <c r="Z248" s="1760"/>
      <c r="AA248" s="906"/>
      <c r="AB248" s="903"/>
    </row>
    <row r="249" spans="1:28" ht="15.75" customHeight="1">
      <c r="A249" s="906"/>
      <c r="B249" s="906"/>
      <c r="C249" s="906"/>
      <c r="D249" s="975"/>
      <c r="E249" s="1698"/>
      <c r="F249" s="1698"/>
      <c r="G249" s="975"/>
      <c r="H249" s="975"/>
      <c r="I249" s="906"/>
      <c r="J249" s="906"/>
      <c r="K249" s="906"/>
      <c r="L249" s="903"/>
      <c r="M249" s="906"/>
      <c r="N249" s="906"/>
      <c r="O249" s="906"/>
      <c r="P249" s="906"/>
      <c r="Q249" s="906"/>
      <c r="R249" s="903"/>
      <c r="S249" s="903"/>
      <c r="T249" s="903"/>
      <c r="U249" s="903"/>
      <c r="V249" s="975"/>
      <c r="W249" s="975"/>
      <c r="X249" s="1760"/>
      <c r="Y249" s="1760"/>
      <c r="Z249" s="1760"/>
      <c r="AA249" s="906"/>
      <c r="AB249" s="903"/>
    </row>
    <row r="250" spans="1:28" ht="15.75" customHeight="1">
      <c r="A250" s="906"/>
      <c r="B250" s="906"/>
      <c r="C250" s="906"/>
      <c r="D250" s="975"/>
      <c r="E250" s="1698"/>
      <c r="F250" s="1698"/>
      <c r="G250" s="975"/>
      <c r="H250" s="975"/>
      <c r="I250" s="906"/>
      <c r="J250" s="906"/>
      <c r="K250" s="906"/>
      <c r="L250" s="903"/>
      <c r="M250" s="906"/>
      <c r="N250" s="906"/>
      <c r="O250" s="906"/>
      <c r="P250" s="906"/>
      <c r="Q250" s="906"/>
      <c r="R250" s="903"/>
      <c r="S250" s="903"/>
      <c r="T250" s="903"/>
      <c r="U250" s="903"/>
      <c r="V250" s="975"/>
      <c r="W250" s="975"/>
      <c r="X250" s="1760"/>
      <c r="Y250" s="1760"/>
      <c r="Z250" s="1760"/>
      <c r="AA250" s="906"/>
      <c r="AB250" s="903"/>
    </row>
    <row r="251" spans="1:28" ht="15.75" customHeight="1">
      <c r="A251" s="906"/>
      <c r="B251" s="906"/>
      <c r="C251" s="906"/>
      <c r="D251" s="975"/>
      <c r="E251" s="1698"/>
      <c r="F251" s="1698"/>
      <c r="G251" s="975"/>
      <c r="H251" s="975"/>
      <c r="I251" s="906"/>
      <c r="J251" s="906"/>
      <c r="K251" s="906"/>
      <c r="L251" s="903"/>
      <c r="M251" s="906"/>
      <c r="N251" s="906"/>
      <c r="O251" s="906"/>
      <c r="P251" s="906"/>
      <c r="Q251" s="906"/>
      <c r="R251" s="903"/>
      <c r="S251" s="903"/>
      <c r="T251" s="903"/>
      <c r="U251" s="903"/>
      <c r="V251" s="975"/>
      <c r="W251" s="975"/>
      <c r="X251" s="1760"/>
      <c r="Y251" s="1760"/>
      <c r="Z251" s="1760"/>
      <c r="AA251" s="906"/>
      <c r="AB251" s="903"/>
    </row>
    <row r="252" spans="1:28" ht="15.75" customHeight="1">
      <c r="A252" s="906"/>
      <c r="B252" s="906"/>
      <c r="C252" s="906"/>
      <c r="D252" s="975"/>
      <c r="E252" s="1698"/>
      <c r="F252" s="1698"/>
      <c r="G252" s="975"/>
      <c r="H252" s="975"/>
      <c r="I252" s="906"/>
      <c r="J252" s="906"/>
      <c r="K252" s="906"/>
      <c r="L252" s="903"/>
      <c r="M252" s="906"/>
      <c r="N252" s="906"/>
      <c r="O252" s="906"/>
      <c r="P252" s="906"/>
      <c r="Q252" s="906"/>
      <c r="R252" s="903"/>
      <c r="S252" s="903"/>
      <c r="T252" s="903"/>
      <c r="U252" s="903"/>
      <c r="V252" s="975"/>
      <c r="W252" s="975"/>
      <c r="X252" s="1760"/>
      <c r="Y252" s="1760"/>
      <c r="Z252" s="1760"/>
      <c r="AA252" s="906"/>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36"/>
      <c r="B254" s="906"/>
      <c r="C254" s="906"/>
      <c r="D254" s="906"/>
      <c r="E254" s="906"/>
      <c r="F254" s="2107"/>
      <c r="G254" s="2107"/>
      <c r="H254" s="2107"/>
      <c r="I254" s="2107"/>
      <c r="J254" s="2107"/>
      <c r="K254" s="2107"/>
      <c r="L254" s="2107"/>
      <c r="M254" s="2107"/>
      <c r="N254" s="2107"/>
      <c r="O254" s="2107"/>
      <c r="P254" s="2107"/>
      <c r="Q254" s="2107"/>
      <c r="R254" s="2107"/>
      <c r="S254" s="2107"/>
      <c r="T254" s="2107"/>
      <c r="U254" s="2107"/>
      <c r="V254" s="2107"/>
      <c r="W254" s="2107"/>
      <c r="X254" s="2107"/>
      <c r="Y254" s="2107"/>
      <c r="Z254" s="2107"/>
      <c r="AA254" s="2107"/>
      <c r="AB254" s="903"/>
    </row>
    <row r="255" spans="1:28" ht="15.75" customHeight="1">
      <c r="A255" s="906"/>
      <c r="B255" s="906"/>
      <c r="C255" s="906"/>
      <c r="D255" s="906"/>
      <c r="E255" s="906"/>
      <c r="F255" s="2107"/>
      <c r="G255" s="2107"/>
      <c r="H255" s="2107"/>
      <c r="I255" s="2107"/>
      <c r="J255" s="2107"/>
      <c r="K255" s="2107"/>
      <c r="L255" s="2107"/>
      <c r="M255" s="2107"/>
      <c r="N255" s="2107"/>
      <c r="O255" s="2107"/>
      <c r="P255" s="2107"/>
      <c r="Q255" s="2107"/>
      <c r="R255" s="2107"/>
      <c r="S255" s="2107"/>
      <c r="T255" s="2107"/>
      <c r="U255" s="2107"/>
      <c r="V255" s="2107"/>
      <c r="W255" s="2107"/>
      <c r="X255" s="2107"/>
      <c r="Y255" s="2107"/>
      <c r="Z255" s="2107"/>
      <c r="AA255" s="2107"/>
      <c r="AB255" s="903"/>
    </row>
    <row r="256" spans="1:28" ht="15.75" customHeight="1">
      <c r="A256" s="93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06"/>
      <c r="B257" s="906"/>
      <c r="C257" s="906"/>
      <c r="D257" s="906"/>
      <c r="E257" s="906"/>
      <c r="F257" s="2107"/>
      <c r="G257" s="2107"/>
      <c r="H257" s="2107"/>
      <c r="I257" s="2107"/>
      <c r="J257" s="2107"/>
      <c r="K257" s="2107"/>
      <c r="L257" s="2107"/>
      <c r="M257" s="2107"/>
      <c r="N257" s="2107"/>
      <c r="O257" s="2107"/>
      <c r="P257" s="2107"/>
      <c r="Q257" s="2107"/>
      <c r="R257" s="2107"/>
      <c r="S257" s="2107"/>
      <c r="T257" s="2107"/>
      <c r="U257" s="2107"/>
      <c r="V257" s="2107"/>
      <c r="W257" s="2107"/>
      <c r="X257" s="2107"/>
      <c r="Y257" s="2107"/>
      <c r="Z257" s="2107"/>
      <c r="AA257" s="2107"/>
      <c r="AB257" s="903"/>
    </row>
    <row r="258" spans="1:28" ht="15.75" customHeight="1">
      <c r="A258" s="906"/>
      <c r="B258" s="906"/>
      <c r="C258" s="906"/>
      <c r="D258" s="906"/>
      <c r="E258" s="906"/>
      <c r="F258" s="2107"/>
      <c r="G258" s="2107"/>
      <c r="H258" s="2107"/>
      <c r="I258" s="2107"/>
      <c r="J258" s="2107"/>
      <c r="K258" s="2107"/>
      <c r="L258" s="2107"/>
      <c r="M258" s="2107"/>
      <c r="N258" s="2107"/>
      <c r="O258" s="2107"/>
      <c r="P258" s="2107"/>
      <c r="Q258" s="2107"/>
      <c r="R258" s="2107"/>
      <c r="S258" s="2107"/>
      <c r="T258" s="2107"/>
      <c r="U258" s="2107"/>
      <c r="V258" s="2107"/>
      <c r="W258" s="2107"/>
      <c r="X258" s="2107"/>
      <c r="Y258" s="2107"/>
      <c r="Z258" s="2107"/>
      <c r="AA258" s="2107"/>
      <c r="AB258" s="903"/>
    </row>
    <row r="259" spans="1:28" ht="15.75" customHeight="1">
      <c r="A259" s="906"/>
      <c r="B259" s="906"/>
      <c r="C259" s="906"/>
      <c r="D259" s="906"/>
      <c r="E259" s="906"/>
      <c r="F259" s="906"/>
      <c r="G259" s="906"/>
      <c r="H259" s="906"/>
      <c r="I259" s="906"/>
      <c r="J259" s="906"/>
      <c r="K259" s="906"/>
      <c r="L259" s="906"/>
      <c r="M259" s="906"/>
      <c r="N259" s="906"/>
      <c r="O259" s="906"/>
      <c r="P259" s="906"/>
      <c r="Q259" s="906"/>
      <c r="R259" s="906"/>
      <c r="S259" s="906"/>
      <c r="T259" s="906"/>
      <c r="U259" s="906"/>
      <c r="V259" s="906"/>
      <c r="W259" s="906"/>
      <c r="X259" s="906"/>
      <c r="Y259" s="906"/>
      <c r="Z259" s="906"/>
      <c r="AA259" s="906"/>
      <c r="AB259" s="903"/>
    </row>
    <row r="260" spans="1:28" ht="15.7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c r="Z260" s="1091"/>
      <c r="AA260" s="1091"/>
    </row>
    <row r="261" spans="1:28" ht="15.7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c r="Z261" s="1091"/>
      <c r="AA261" s="1091"/>
    </row>
    <row r="262" spans="1:28" ht="15.7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c r="Z262" s="1091"/>
      <c r="AA262" s="1091"/>
    </row>
    <row r="263" spans="1:28" ht="18.75" customHeight="1">
      <c r="A263" s="1669"/>
      <c r="B263" s="1669"/>
      <c r="C263" s="1669"/>
      <c r="D263" s="1669"/>
      <c r="E263" s="1669"/>
      <c r="F263" s="1669"/>
      <c r="G263" s="1669"/>
      <c r="H263" s="1669"/>
      <c r="I263" s="1669"/>
      <c r="J263" s="1669"/>
      <c r="K263" s="1669"/>
      <c r="L263" s="1669"/>
      <c r="M263" s="1669"/>
      <c r="N263" s="1669"/>
      <c r="O263" s="1669"/>
      <c r="P263" s="1669"/>
      <c r="Q263" s="1669"/>
      <c r="R263" s="1669"/>
      <c r="S263" s="1669"/>
      <c r="T263" s="1669"/>
      <c r="U263" s="1669"/>
      <c r="V263" s="1669"/>
      <c r="W263" s="1669"/>
      <c r="X263" s="1669"/>
      <c r="Y263" s="1669"/>
      <c r="Z263" s="1669"/>
      <c r="AA263" s="1669"/>
      <c r="AB263" s="903"/>
    </row>
    <row r="264" spans="1:28" ht="15.75" customHeight="1">
      <c r="A264" s="906"/>
      <c r="B264" s="906"/>
      <c r="C264" s="906"/>
      <c r="D264" s="906"/>
      <c r="E264" s="906"/>
      <c r="F264" s="906"/>
      <c r="G264" s="906"/>
      <c r="H264" s="906"/>
      <c r="I264" s="906"/>
      <c r="J264" s="906"/>
      <c r="K264" s="906"/>
      <c r="L264" s="906"/>
      <c r="M264" s="906"/>
      <c r="N264" s="906"/>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3"/>
      <c r="H265" s="906"/>
      <c r="I265" s="906"/>
      <c r="J265" s="906"/>
      <c r="K265" s="906"/>
      <c r="L265" s="906"/>
      <c r="M265" s="906"/>
      <c r="N265" s="906"/>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3"/>
      <c r="H266" s="903"/>
      <c r="I266" s="906"/>
      <c r="J266" s="906"/>
      <c r="K266" s="906"/>
      <c r="L266" s="903"/>
      <c r="M266" s="906"/>
      <c r="N266" s="906"/>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4"/>
      <c r="K267" s="1764"/>
      <c r="L267" s="1764"/>
      <c r="M267" s="1764"/>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1764"/>
      <c r="K268" s="1764"/>
      <c r="L268" s="1764"/>
      <c r="M268" s="1764"/>
      <c r="N268" s="1000"/>
      <c r="O268" s="906"/>
      <c r="P268" s="906"/>
      <c r="Q268" s="906"/>
      <c r="R268" s="906"/>
      <c r="S268" s="906"/>
      <c r="T268" s="906"/>
      <c r="U268" s="906"/>
      <c r="V268" s="906"/>
      <c r="W268" s="906"/>
      <c r="X268" s="906"/>
      <c r="Y268" s="906"/>
      <c r="Z268" s="906"/>
      <c r="AA268" s="906"/>
      <c r="AB268" s="903"/>
    </row>
    <row r="269" spans="1:28" ht="15.75" customHeight="1">
      <c r="A269" s="936"/>
      <c r="B269" s="906"/>
      <c r="C269" s="906"/>
      <c r="D269" s="906"/>
      <c r="E269" s="906"/>
      <c r="F269" s="906"/>
      <c r="G269" s="906"/>
      <c r="H269" s="906"/>
      <c r="I269" s="906"/>
      <c r="J269" s="1764"/>
      <c r="K269" s="1764"/>
      <c r="L269" s="1764"/>
      <c r="M269" s="1764"/>
      <c r="N269" s="1000"/>
      <c r="O269" s="906"/>
      <c r="P269" s="906"/>
      <c r="Q269" s="906"/>
      <c r="R269" s="906"/>
      <c r="S269" s="906"/>
      <c r="T269" s="906"/>
      <c r="U269" s="906"/>
      <c r="V269" s="906"/>
      <c r="W269" s="906"/>
      <c r="X269" s="906"/>
      <c r="Y269" s="906"/>
      <c r="Z269" s="906"/>
      <c r="AA269" s="906"/>
      <c r="AB269" s="903"/>
    </row>
    <row r="270" spans="1:28" ht="15.75" customHeight="1">
      <c r="A270" s="936"/>
      <c r="B270" s="906"/>
      <c r="C270" s="906"/>
      <c r="D270" s="906"/>
      <c r="E270" s="906"/>
      <c r="F270" s="906"/>
      <c r="G270" s="906"/>
      <c r="H270" s="906"/>
      <c r="I270" s="906"/>
      <c r="J270" s="1764"/>
      <c r="K270" s="1764"/>
      <c r="L270" s="1764"/>
      <c r="M270" s="1764"/>
      <c r="N270" s="1000"/>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06"/>
      <c r="B272" s="906"/>
      <c r="C272" s="906"/>
      <c r="D272" s="1669"/>
      <c r="E272" s="1669"/>
      <c r="F272" s="1669"/>
      <c r="G272" s="1669"/>
      <c r="H272" s="975"/>
      <c r="I272" s="1669"/>
      <c r="J272" s="1669"/>
      <c r="K272" s="1669"/>
      <c r="L272" s="1669"/>
      <c r="M272" s="1669"/>
      <c r="N272" s="1669"/>
      <c r="O272" s="1669"/>
      <c r="P272" s="1669"/>
      <c r="Q272" s="1669"/>
      <c r="R272" s="1669"/>
      <c r="S272" s="1669"/>
      <c r="T272" s="1669"/>
      <c r="U272" s="1669"/>
      <c r="V272" s="975"/>
      <c r="W272" s="975"/>
      <c r="X272" s="1669"/>
      <c r="Y272" s="1669"/>
      <c r="Z272" s="1669"/>
      <c r="AA272" s="906"/>
      <c r="AB272" s="903"/>
    </row>
    <row r="273" spans="1:28" ht="15.75" customHeight="1">
      <c r="A273" s="906"/>
      <c r="B273" s="906"/>
      <c r="C273" s="906"/>
      <c r="D273" s="975"/>
      <c r="E273" s="1698"/>
      <c r="F273" s="1698"/>
      <c r="G273" s="975"/>
      <c r="H273" s="975"/>
      <c r="I273" s="906"/>
      <c r="J273" s="906"/>
      <c r="K273" s="906"/>
      <c r="L273" s="903"/>
      <c r="M273" s="906"/>
      <c r="N273" s="906"/>
      <c r="O273" s="906"/>
      <c r="P273" s="906"/>
      <c r="Q273" s="906"/>
      <c r="R273" s="903"/>
      <c r="S273" s="903"/>
      <c r="T273" s="903"/>
      <c r="U273" s="903"/>
      <c r="V273" s="975"/>
      <c r="W273" s="975"/>
      <c r="X273" s="1760"/>
      <c r="Y273" s="1760"/>
      <c r="Z273" s="1760"/>
      <c r="AA273" s="906"/>
      <c r="AB273" s="903"/>
    </row>
    <row r="274" spans="1:28" ht="15.75" customHeight="1">
      <c r="A274" s="906"/>
      <c r="B274" s="906"/>
      <c r="C274" s="906"/>
      <c r="D274" s="975"/>
      <c r="E274" s="1698"/>
      <c r="F274" s="1698"/>
      <c r="G274" s="975"/>
      <c r="H274" s="975"/>
      <c r="I274" s="906"/>
      <c r="J274" s="906"/>
      <c r="K274" s="906"/>
      <c r="L274" s="903"/>
      <c r="M274" s="906"/>
      <c r="N274" s="906"/>
      <c r="O274" s="906"/>
      <c r="P274" s="906"/>
      <c r="Q274" s="906"/>
      <c r="R274" s="903"/>
      <c r="S274" s="903"/>
      <c r="T274" s="903"/>
      <c r="U274" s="903"/>
      <c r="V274" s="975"/>
      <c r="W274" s="975"/>
      <c r="X274" s="1760"/>
      <c r="Y274" s="1760"/>
      <c r="Z274" s="1760"/>
      <c r="AA274" s="906"/>
      <c r="AB274" s="903"/>
    </row>
    <row r="275" spans="1:28" ht="15.75" customHeight="1">
      <c r="A275" s="906"/>
      <c r="B275" s="906"/>
      <c r="C275" s="906"/>
      <c r="D275" s="975"/>
      <c r="E275" s="1698"/>
      <c r="F275" s="1698"/>
      <c r="G275" s="975"/>
      <c r="H275" s="975"/>
      <c r="I275" s="906"/>
      <c r="J275" s="906"/>
      <c r="K275" s="906"/>
      <c r="L275" s="903"/>
      <c r="M275" s="906"/>
      <c r="N275" s="906"/>
      <c r="O275" s="906"/>
      <c r="P275" s="906"/>
      <c r="Q275" s="906"/>
      <c r="R275" s="903"/>
      <c r="S275" s="903"/>
      <c r="T275" s="903"/>
      <c r="U275" s="903"/>
      <c r="V275" s="975"/>
      <c r="W275" s="975"/>
      <c r="X275" s="1760"/>
      <c r="Y275" s="1760"/>
      <c r="Z275" s="1760"/>
      <c r="AA275" s="906"/>
      <c r="AB275" s="903"/>
    </row>
    <row r="276" spans="1:28" ht="15.75" customHeight="1">
      <c r="A276" s="906"/>
      <c r="B276" s="906"/>
      <c r="C276" s="906"/>
      <c r="D276" s="975"/>
      <c r="E276" s="1698"/>
      <c r="F276" s="1698"/>
      <c r="G276" s="975"/>
      <c r="H276" s="975"/>
      <c r="I276" s="906"/>
      <c r="J276" s="906"/>
      <c r="K276" s="906"/>
      <c r="L276" s="903"/>
      <c r="M276" s="906"/>
      <c r="N276" s="906"/>
      <c r="O276" s="906"/>
      <c r="P276" s="906"/>
      <c r="Q276" s="906"/>
      <c r="R276" s="903"/>
      <c r="S276" s="903"/>
      <c r="T276" s="903"/>
      <c r="U276" s="903"/>
      <c r="V276" s="975"/>
      <c r="W276" s="975"/>
      <c r="X276" s="1760"/>
      <c r="Y276" s="1760"/>
      <c r="Z276" s="1760"/>
      <c r="AA276" s="906"/>
      <c r="AB276" s="903"/>
    </row>
    <row r="277" spans="1:28" ht="15.75" customHeight="1">
      <c r="A277" s="906"/>
      <c r="B277" s="906"/>
      <c r="C277" s="906"/>
      <c r="D277" s="975"/>
      <c r="E277" s="1698"/>
      <c r="F277" s="1698"/>
      <c r="G277" s="975"/>
      <c r="H277" s="975"/>
      <c r="I277" s="906"/>
      <c r="J277" s="906"/>
      <c r="K277" s="906"/>
      <c r="L277" s="903"/>
      <c r="M277" s="906"/>
      <c r="N277" s="906"/>
      <c r="O277" s="906"/>
      <c r="P277" s="906"/>
      <c r="Q277" s="906"/>
      <c r="R277" s="903"/>
      <c r="S277" s="903"/>
      <c r="T277" s="903"/>
      <c r="U277" s="903"/>
      <c r="V277" s="975"/>
      <c r="W277" s="975"/>
      <c r="X277" s="1760"/>
      <c r="Y277" s="1760"/>
      <c r="Z277" s="1760"/>
      <c r="AA277" s="906"/>
      <c r="AB277" s="903"/>
    </row>
    <row r="278" spans="1:28" ht="15.75" customHeight="1">
      <c r="A278" s="906"/>
      <c r="B278" s="906"/>
      <c r="C278" s="906"/>
      <c r="D278" s="975"/>
      <c r="E278" s="1698"/>
      <c r="F278" s="1698"/>
      <c r="G278" s="975"/>
      <c r="H278" s="975"/>
      <c r="I278" s="906"/>
      <c r="J278" s="906"/>
      <c r="K278" s="906"/>
      <c r="L278" s="903"/>
      <c r="M278" s="906"/>
      <c r="N278" s="906"/>
      <c r="O278" s="906"/>
      <c r="P278" s="906"/>
      <c r="Q278" s="906"/>
      <c r="R278" s="903"/>
      <c r="S278" s="903"/>
      <c r="T278" s="903"/>
      <c r="U278" s="903"/>
      <c r="V278" s="975"/>
      <c r="W278" s="975"/>
      <c r="X278" s="1760"/>
      <c r="Y278" s="1760"/>
      <c r="Z278" s="1760"/>
      <c r="AA278" s="906"/>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36"/>
      <c r="B280" s="906"/>
      <c r="C280" s="906"/>
      <c r="D280" s="906"/>
      <c r="E280" s="906"/>
      <c r="F280" s="2107"/>
      <c r="G280" s="2107"/>
      <c r="H280" s="2107"/>
      <c r="I280" s="2107"/>
      <c r="J280" s="2107"/>
      <c r="K280" s="2107"/>
      <c r="L280" s="2107"/>
      <c r="M280" s="2107"/>
      <c r="N280" s="2107"/>
      <c r="O280" s="2107"/>
      <c r="P280" s="2107"/>
      <c r="Q280" s="2107"/>
      <c r="R280" s="2107"/>
      <c r="S280" s="2107"/>
      <c r="T280" s="2107"/>
      <c r="U280" s="2107"/>
      <c r="V280" s="2107"/>
      <c r="W280" s="2107"/>
      <c r="X280" s="2107"/>
      <c r="Y280" s="2107"/>
      <c r="Z280" s="2107"/>
      <c r="AA280" s="2107"/>
      <c r="AB280" s="903"/>
    </row>
    <row r="281" spans="1:28" ht="15.75" customHeight="1">
      <c r="A281" s="906"/>
      <c r="B281" s="906"/>
      <c r="C281" s="906"/>
      <c r="D281" s="906"/>
      <c r="E281" s="906"/>
      <c r="F281" s="2107"/>
      <c r="G281" s="2107"/>
      <c r="H281" s="2107"/>
      <c r="I281" s="2107"/>
      <c r="J281" s="2107"/>
      <c r="K281" s="2107"/>
      <c r="L281" s="2107"/>
      <c r="M281" s="2107"/>
      <c r="N281" s="2107"/>
      <c r="O281" s="2107"/>
      <c r="P281" s="2107"/>
      <c r="Q281" s="2107"/>
      <c r="R281" s="2107"/>
      <c r="S281" s="2107"/>
      <c r="T281" s="2107"/>
      <c r="U281" s="2107"/>
      <c r="V281" s="2107"/>
      <c r="W281" s="2107"/>
      <c r="X281" s="2107"/>
      <c r="Y281" s="2107"/>
      <c r="Z281" s="2107"/>
      <c r="AA281" s="2107"/>
      <c r="AB281" s="903"/>
    </row>
    <row r="282" spans="1:28" ht="15.75" customHeight="1">
      <c r="A282" s="93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06"/>
      <c r="B283" s="906"/>
      <c r="C283" s="906"/>
      <c r="D283" s="906"/>
      <c r="E283" s="906"/>
      <c r="F283" s="2107"/>
      <c r="G283" s="2107"/>
      <c r="H283" s="2107"/>
      <c r="I283" s="2107"/>
      <c r="J283" s="2107"/>
      <c r="K283" s="2107"/>
      <c r="L283" s="2107"/>
      <c r="M283" s="2107"/>
      <c r="N283" s="2107"/>
      <c r="O283" s="2107"/>
      <c r="P283" s="2107"/>
      <c r="Q283" s="2107"/>
      <c r="R283" s="2107"/>
      <c r="S283" s="2107"/>
      <c r="T283" s="2107"/>
      <c r="U283" s="2107"/>
      <c r="V283" s="2107"/>
      <c r="W283" s="2107"/>
      <c r="X283" s="2107"/>
      <c r="Y283" s="2107"/>
      <c r="Z283" s="2107"/>
      <c r="AA283" s="2107"/>
      <c r="AB283" s="903"/>
    </row>
    <row r="284" spans="1:28" ht="15.75" customHeight="1">
      <c r="A284" s="906"/>
      <c r="B284" s="906"/>
      <c r="C284" s="906"/>
      <c r="D284" s="906"/>
      <c r="E284" s="906"/>
      <c r="F284" s="2107"/>
      <c r="G284" s="2107"/>
      <c r="H284" s="2107"/>
      <c r="I284" s="2107"/>
      <c r="J284" s="2107"/>
      <c r="K284" s="2107"/>
      <c r="L284" s="2107"/>
      <c r="M284" s="2107"/>
      <c r="N284" s="2107"/>
      <c r="O284" s="2107"/>
      <c r="P284" s="2107"/>
      <c r="Q284" s="2107"/>
      <c r="R284" s="2107"/>
      <c r="S284" s="2107"/>
      <c r="T284" s="2107"/>
      <c r="U284" s="2107"/>
      <c r="V284" s="2107"/>
      <c r="W284" s="2107"/>
      <c r="X284" s="2107"/>
      <c r="Y284" s="2107"/>
      <c r="Z284" s="2107"/>
      <c r="AA284" s="2107"/>
      <c r="AB284" s="903"/>
    </row>
    <row r="285" spans="1:28" ht="15.75" customHeight="1">
      <c r="A285" s="906"/>
      <c r="B285" s="906"/>
      <c r="C285" s="906"/>
      <c r="D285" s="906"/>
      <c r="E285" s="906"/>
      <c r="F285" s="906"/>
      <c r="G285" s="906"/>
      <c r="H285" s="906"/>
      <c r="I285" s="906"/>
      <c r="J285" s="906"/>
      <c r="K285" s="906"/>
      <c r="L285" s="906"/>
      <c r="M285" s="906"/>
      <c r="N285" s="906"/>
      <c r="O285" s="906"/>
      <c r="P285" s="906"/>
      <c r="Q285" s="906"/>
      <c r="R285" s="906"/>
      <c r="S285" s="906"/>
      <c r="T285" s="906"/>
      <c r="U285" s="906"/>
      <c r="V285" s="906"/>
      <c r="W285" s="906"/>
      <c r="X285" s="906"/>
      <c r="Y285" s="906"/>
      <c r="Z285" s="906"/>
      <c r="AA285" s="906"/>
      <c r="AB285" s="903"/>
    </row>
  </sheetData>
  <sheetProtection selectLockedCells="1"/>
  <mergeCells count="163">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AN19:AR19"/>
    <mergeCell ref="I38:T38"/>
    <mergeCell ref="S118:Z118"/>
    <mergeCell ref="U40:AB40"/>
    <mergeCell ref="G77:AB77"/>
    <mergeCell ref="F108:AA108"/>
    <mergeCell ref="I39:T41"/>
    <mergeCell ref="G69:AB70"/>
    <mergeCell ref="B39:H39"/>
    <mergeCell ref="U39:AB39"/>
    <mergeCell ref="U41:AB41"/>
    <mergeCell ref="E224:F224"/>
    <mergeCell ref="X224:Z224"/>
    <mergeCell ref="F229:AA230"/>
    <mergeCell ref="A237:AA237"/>
    <mergeCell ref="E220:F220"/>
    <mergeCell ref="X220:Z220"/>
    <mergeCell ref="E221:F221"/>
    <mergeCell ref="X221:Z221"/>
    <mergeCell ref="E222:F222"/>
    <mergeCell ref="X222:Z222"/>
    <mergeCell ref="F226:AA227"/>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G137:H137"/>
    <mergeCell ref="J137:AA137"/>
    <mergeCell ref="K144:M144"/>
    <mergeCell ref="K145:M145"/>
    <mergeCell ref="V162:Y162"/>
    <mergeCell ref="K146:M146"/>
    <mergeCell ref="K147:M147"/>
    <mergeCell ref="K149:N149"/>
    <mergeCell ref="K150:N150"/>
    <mergeCell ref="J161:M161"/>
    <mergeCell ref="P161:S161"/>
    <mergeCell ref="V161:Y161"/>
    <mergeCell ref="B5:AA5"/>
    <mergeCell ref="B15:Q16"/>
    <mergeCell ref="B38:H38"/>
    <mergeCell ref="U38:AB38"/>
    <mergeCell ref="U18:AA18"/>
    <mergeCell ref="F107:AA107"/>
    <mergeCell ref="A44:AA44"/>
    <mergeCell ref="G88:AB89"/>
    <mergeCell ref="G97:AB98"/>
    <mergeCell ref="G95:AB95"/>
    <mergeCell ref="C9:Y10"/>
    <mergeCell ref="X17:AA17"/>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topLeftCell="A103" workbookViewId="0">
      <selection activeCell="Q1" sqref="Q1"/>
    </sheetView>
  </sheetViews>
  <sheetFormatPr defaultColWidth="9" defaultRowHeight="13"/>
  <cols>
    <col min="1" max="1" width="1.5" style="904" customWidth="1"/>
    <col min="2" max="5" width="3.5" style="904" customWidth="1"/>
    <col min="6" max="6" width="4.08203125" style="904" customWidth="1"/>
    <col min="7" max="27" width="3.5" style="904" customWidth="1"/>
    <col min="28" max="30" width="3" style="904" customWidth="1"/>
    <col min="31" max="33" width="2.58203125" style="904" customWidth="1"/>
    <col min="34" max="34" width="9" style="904" customWidth="1"/>
    <col min="35" max="35" width="2" style="904" customWidth="1"/>
    <col min="36" max="36" width="1.75" style="904" customWidth="1"/>
    <col min="37" max="37" width="1.5" style="904" customWidth="1"/>
    <col min="38" max="38" width="2.25" style="904" customWidth="1"/>
    <col min="39" max="39" width="1.33203125" style="904" customWidth="1"/>
    <col min="40" max="42" width="2.08203125" style="904" customWidth="1"/>
    <col min="43" max="43" width="2.58203125" style="904" customWidth="1"/>
    <col min="44" max="16384" width="9" style="904"/>
  </cols>
  <sheetData>
    <row r="1" spans="1:31" s="897" customFormat="1" ht="38.25" customHeight="1" thickBot="1">
      <c r="A1" s="1047" t="s">
        <v>3760</v>
      </c>
      <c r="Q1" s="898" t="s">
        <v>64</v>
      </c>
      <c r="R1" s="898"/>
      <c r="S1" s="898"/>
      <c r="T1" s="898"/>
      <c r="AE1" s="900" t="s">
        <v>549</v>
      </c>
    </row>
    <row r="2" spans="1:31" ht="12" customHeight="1" thickTop="1">
      <c r="A2" s="1053"/>
    </row>
    <row r="3" spans="1:31" ht="12" customHeight="1">
      <c r="A3" s="903"/>
      <c r="B3" s="902" t="str">
        <f>IF(作業メニュー!AM13=TRUE, "第四十二号の十様式（第八条の二の六関係）（Ａ４） ", "第十一号様式（第三条、第三条の三関係）")</f>
        <v>第十一号様式（第三条、第三条の三関係）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5" customHeight="1">
      <c r="A4" s="903"/>
      <c r="B4" s="902"/>
      <c r="C4" s="902"/>
      <c r="D4" s="902"/>
      <c r="E4" s="1193" t="str">
        <f>IF(作業メニュー!AM13=TRUE, "建築基準法第88条第２項において準用する同法第18条第２項又は第４項の規定による", "")</f>
        <v/>
      </c>
      <c r="F4" s="903"/>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97" t="str">
        <f>IF(作業メニュー!AM13=TRUE, "計画通知書　（工作物）", "確認申請書　（工作物）")</f>
        <v>確認申請書　（工作物）</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9" customHeight="1">
      <c r="C9" s="2114"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114"/>
      <c r="E9" s="2114"/>
      <c r="F9" s="2114"/>
      <c r="G9" s="2114"/>
      <c r="H9" s="2114"/>
      <c r="I9" s="2114"/>
      <c r="J9" s="2114"/>
      <c r="K9" s="2114"/>
      <c r="L9" s="2114"/>
      <c r="M9" s="2114"/>
      <c r="N9" s="2114"/>
      <c r="O9" s="2114"/>
      <c r="P9" s="2114"/>
      <c r="Q9" s="2114"/>
      <c r="R9" s="2114"/>
      <c r="S9" s="2114"/>
      <c r="T9" s="2114"/>
      <c r="U9" s="2114"/>
      <c r="V9" s="2114"/>
      <c r="W9" s="2114"/>
      <c r="X9" s="2114"/>
      <c r="AB9" s="904"/>
      <c r="AD9" s="904"/>
    </row>
    <row r="10" spans="1:31" s="1068" customFormat="1" ht="19" customHeight="1">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c r="AB10" s="904"/>
      <c r="AD10" s="904"/>
    </row>
    <row r="11" spans="1:31" s="1068" customFormat="1" ht="19" customHeight="1">
      <c r="AB11" s="904"/>
      <c r="AD11" s="904"/>
    </row>
    <row r="12" spans="1:31"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4" t="str">
        <f>IF('確認申請書（建築）入力'!$M$4=0,"",'確認申請書（建築）入力'!$M$4)</f>
        <v>指定確認検査機関
　株式会社東日本住宅評価センター　様</v>
      </c>
      <c r="C15" s="1724"/>
      <c r="D15" s="1724"/>
      <c r="E15" s="1724"/>
      <c r="F15" s="1724"/>
      <c r="G15" s="1724"/>
      <c r="H15" s="1724"/>
      <c r="I15" s="1724"/>
      <c r="J15" s="1724"/>
      <c r="K15" s="1724"/>
      <c r="L15" s="1724"/>
      <c r="M15" s="1724"/>
      <c r="N15" s="1724"/>
      <c r="O15" s="1724"/>
      <c r="P15" s="1724"/>
      <c r="Q15" s="1724"/>
      <c r="R15" s="903"/>
      <c r="S15" s="903"/>
      <c r="T15" s="903"/>
      <c r="U15" s="903"/>
      <c r="V15" s="903"/>
      <c r="W15" s="903"/>
      <c r="X15" s="903"/>
      <c r="Y15" s="903"/>
      <c r="Z15" s="903"/>
      <c r="AA15" s="903"/>
    </row>
    <row r="16" spans="1:31" ht="21.75" customHeight="1">
      <c r="A16" s="903"/>
      <c r="B16" s="1724"/>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4"/>
      <c r="Y17" s="1754"/>
      <c r="Z17" s="1754"/>
      <c r="AA17" s="1754"/>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8" t="s">
        <v>2814</v>
      </c>
      <c r="V18" s="2118"/>
      <c r="W18" s="2118"/>
      <c r="X18" s="2118"/>
      <c r="Y18" s="2118"/>
      <c r="Z18" s="2118"/>
      <c r="AA18" s="2118"/>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0"/>
      <c r="AO19" s="2110"/>
      <c r="AP19" s="2110"/>
      <c r="AQ19" s="2110"/>
      <c r="AR19" s="2110"/>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29"/>
      <c r="Q22" s="929"/>
      <c r="R22" s="929"/>
      <c r="S22" s="929"/>
      <c r="T22" s="929"/>
      <c r="U22" s="929"/>
      <c r="V22" s="929"/>
      <c r="W22" s="929"/>
      <c r="X22" s="929"/>
      <c r="Y22" s="929"/>
      <c r="Z22" s="929"/>
      <c r="AA22" s="929"/>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30"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30" ht="26.25" customHeight="1">
      <c r="A38" s="903"/>
      <c r="B38" s="1711" t="s">
        <v>438</v>
      </c>
      <c r="C38" s="1712"/>
      <c r="D38" s="1712"/>
      <c r="E38" s="1712"/>
      <c r="F38" s="1712"/>
      <c r="G38" s="1712"/>
      <c r="H38" s="1713"/>
      <c r="I38" s="1711" t="s">
        <v>437</v>
      </c>
      <c r="J38" s="1712"/>
      <c r="K38" s="1712"/>
      <c r="L38" s="1712"/>
      <c r="M38" s="1712"/>
      <c r="N38" s="1712"/>
      <c r="O38" s="1712"/>
      <c r="P38" s="1712"/>
      <c r="Q38" s="1712"/>
      <c r="R38" s="1712"/>
      <c r="S38" s="1712"/>
      <c r="T38" s="1713"/>
      <c r="U38" s="1711" t="s">
        <v>436</v>
      </c>
      <c r="V38" s="1712"/>
      <c r="W38" s="1712"/>
      <c r="X38" s="1712"/>
      <c r="Y38" s="1712"/>
      <c r="Z38" s="1712"/>
      <c r="AA38" s="1712"/>
      <c r="AB38" s="1713"/>
      <c r="AC38" s="903"/>
    </row>
    <row r="39" spans="1:30" ht="33" customHeight="1">
      <c r="A39" s="903"/>
      <c r="B39" s="1708"/>
      <c r="C39" s="1709"/>
      <c r="D39" s="1709"/>
      <c r="E39" s="1709"/>
      <c r="F39" s="1709"/>
      <c r="G39" s="1709"/>
      <c r="H39" s="1710"/>
      <c r="I39" s="2129" t="s">
        <v>435</v>
      </c>
      <c r="J39" s="1735"/>
      <c r="K39" s="1735"/>
      <c r="L39" s="1735"/>
      <c r="M39" s="1735"/>
      <c r="N39" s="1735"/>
      <c r="O39" s="1735"/>
      <c r="P39" s="1735"/>
      <c r="Q39" s="1735"/>
      <c r="R39" s="1735"/>
      <c r="S39" s="1735"/>
      <c r="T39" s="2130"/>
      <c r="U39" s="1711" t="s">
        <v>2820</v>
      </c>
      <c r="V39" s="1712"/>
      <c r="W39" s="1712"/>
      <c r="X39" s="1712"/>
      <c r="Y39" s="1712"/>
      <c r="Z39" s="1712"/>
      <c r="AA39" s="1712"/>
      <c r="AB39" s="1713"/>
      <c r="AC39" s="903"/>
    </row>
    <row r="40" spans="1:30" ht="63" customHeight="1">
      <c r="A40" s="903"/>
      <c r="B40" s="926"/>
      <c r="C40" s="903"/>
      <c r="D40" s="903"/>
      <c r="E40" s="903"/>
      <c r="F40" s="903"/>
      <c r="G40" s="903"/>
      <c r="H40" s="927"/>
      <c r="I40" s="2131"/>
      <c r="J40" s="1669"/>
      <c r="K40" s="1669"/>
      <c r="L40" s="1669"/>
      <c r="M40" s="1669"/>
      <c r="N40" s="1669"/>
      <c r="O40" s="1669"/>
      <c r="P40" s="1669"/>
      <c r="Q40" s="1669"/>
      <c r="R40" s="1669"/>
      <c r="S40" s="1669"/>
      <c r="T40" s="2132"/>
      <c r="U40" s="2122" t="s">
        <v>727</v>
      </c>
      <c r="V40" s="2123"/>
      <c r="W40" s="2123"/>
      <c r="X40" s="2123"/>
      <c r="Y40" s="2123"/>
      <c r="Z40" s="2123"/>
      <c r="AA40" s="2123"/>
      <c r="AB40" s="2124"/>
      <c r="AC40" s="903"/>
    </row>
    <row r="41" spans="1:30" ht="33" customHeight="1">
      <c r="A41" s="903"/>
      <c r="B41" s="931"/>
      <c r="C41" s="932"/>
      <c r="D41" s="932"/>
      <c r="E41" s="932"/>
      <c r="F41" s="932"/>
      <c r="G41" s="932"/>
      <c r="H41" s="933"/>
      <c r="I41" s="2133"/>
      <c r="J41" s="1693"/>
      <c r="K41" s="1693"/>
      <c r="L41" s="1693"/>
      <c r="M41" s="1693"/>
      <c r="N41" s="1693"/>
      <c r="O41" s="1693"/>
      <c r="P41" s="1693"/>
      <c r="Q41" s="1693"/>
      <c r="R41" s="1693"/>
      <c r="S41" s="1693"/>
      <c r="T41" s="2134"/>
      <c r="U41" s="1702" t="s">
        <v>2394</v>
      </c>
      <c r="V41" s="1703"/>
      <c r="W41" s="1703"/>
      <c r="X41" s="1703"/>
      <c r="Y41" s="1703"/>
      <c r="Z41" s="1703"/>
      <c r="AA41" s="1703"/>
      <c r="AB41" s="1704"/>
      <c r="AC41" s="903"/>
    </row>
    <row r="42" spans="1:30" ht="15.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row>
    <row r="43" spans="1:30"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30"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30" ht="15.75" customHeight="1">
      <c r="A46" s="1698" t="s">
        <v>434</v>
      </c>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row>
    <row r="47" spans="1:30" ht="15.75" customHeight="1">
      <c r="A47" s="935"/>
      <c r="B47" s="935"/>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row>
    <row r="48" spans="1:30" ht="15.75" customHeight="1">
      <c r="A48" s="936" t="s">
        <v>323</v>
      </c>
      <c r="B48" s="906" t="s">
        <v>713</v>
      </c>
      <c r="C48" s="906"/>
      <c r="D48" s="906"/>
      <c r="E48" s="906"/>
      <c r="F48" s="906"/>
      <c r="G48" s="906"/>
      <c r="J48" s="906"/>
      <c r="K48" s="906"/>
      <c r="L48" s="906"/>
      <c r="M48" s="906"/>
      <c r="N48" s="906"/>
      <c r="O48" s="906"/>
      <c r="P48" s="906"/>
      <c r="Q48" s="906"/>
      <c r="R48" s="906"/>
      <c r="S48" s="906"/>
      <c r="T48" s="906"/>
      <c r="U48" s="937"/>
      <c r="V48" s="937"/>
      <c r="W48" s="937"/>
      <c r="X48" s="937"/>
      <c r="Y48" s="937"/>
      <c r="Z48" s="937"/>
      <c r="AA48" s="937"/>
    </row>
    <row r="49" spans="1:27" ht="15.75" customHeight="1">
      <c r="A49" s="936"/>
      <c r="B49" s="906" t="s">
        <v>431</v>
      </c>
      <c r="C49" s="906"/>
      <c r="D49" s="906"/>
      <c r="E49" s="906"/>
      <c r="F49" s="906"/>
      <c r="G49" s="906" t="str">
        <f>IF(項目一覧!$C$21=0,"",項目一覧!$C$21&amp;"  ")&amp;IF(項目一覧!$C$5=0,"",項目一覧!$C$5)</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408</v>
      </c>
      <c r="C50" s="906"/>
      <c r="D50" s="906"/>
      <c r="E50" s="906"/>
      <c r="F50" s="906"/>
      <c r="G50" s="906" t="str">
        <f>IF(項目一覧!$C$183=0,"",項目一覧!$C$183&amp;"  ")&amp;IF(項目一覧!$C$4=0,"",項目一覧!$C$4)</f>
        <v xml:space="preserve">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399</v>
      </c>
      <c r="C51" s="906"/>
      <c r="D51" s="906"/>
      <c r="E51" s="906"/>
      <c r="F51" s="906"/>
      <c r="G51" s="906" t="str">
        <f>IF(項目一覧!$C$6=0,"",項目一覧!$C$6)</f>
        <v/>
      </c>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430</v>
      </c>
      <c r="C52" s="906"/>
      <c r="D52" s="906"/>
      <c r="E52" s="906"/>
      <c r="F52" s="906"/>
      <c r="G52" s="906" t="str">
        <f>IF(項目一覧!$C$7=0,"",項目一覧!$C$7)</f>
        <v/>
      </c>
      <c r="J52" s="906"/>
      <c r="K52" s="906"/>
      <c r="L52" s="906"/>
      <c r="M52" s="906"/>
      <c r="N52" s="906"/>
      <c r="O52" s="906"/>
      <c r="P52" s="906"/>
      <c r="Q52" s="906"/>
      <c r="R52" s="906"/>
      <c r="S52" s="906"/>
      <c r="T52" s="906"/>
      <c r="U52" s="906"/>
      <c r="V52" s="906"/>
      <c r="W52" s="906"/>
      <c r="X52" s="906"/>
      <c r="Y52" s="906"/>
      <c r="Z52" s="906"/>
      <c r="AA52" s="906"/>
    </row>
    <row r="53" spans="1:27" ht="15.75" customHeight="1">
      <c r="A53" s="940"/>
      <c r="B53" s="935" t="s">
        <v>397</v>
      </c>
      <c r="C53" s="935"/>
      <c r="D53" s="935"/>
      <c r="E53" s="935"/>
      <c r="F53" s="935"/>
      <c r="G53" s="935" t="str">
        <f>IF(項目一覧!$C$8=0,"",項目一覧!$C$8)</f>
        <v/>
      </c>
      <c r="H53" s="974"/>
      <c r="I53" s="974"/>
      <c r="J53" s="935"/>
      <c r="K53" s="935"/>
      <c r="L53" s="935"/>
      <c r="M53" s="935"/>
      <c r="N53" s="935"/>
      <c r="O53" s="935"/>
      <c r="P53" s="935"/>
      <c r="Q53" s="935"/>
      <c r="R53" s="935"/>
      <c r="S53" s="935"/>
      <c r="T53" s="935"/>
      <c r="U53" s="935"/>
      <c r="V53" s="935"/>
      <c r="W53" s="935"/>
      <c r="X53" s="935"/>
      <c r="Y53" s="935"/>
      <c r="Z53" s="935"/>
      <c r="AA53" s="935"/>
    </row>
    <row r="54" spans="1:27" ht="15.75" customHeight="1">
      <c r="A54" s="936" t="s">
        <v>323</v>
      </c>
      <c r="B54" s="906" t="s">
        <v>429</v>
      </c>
      <c r="C54" s="906"/>
      <c r="D54" s="906"/>
      <c r="E54" s="906"/>
      <c r="F54" s="906"/>
      <c r="G54" s="943"/>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409</v>
      </c>
      <c r="C55" s="906"/>
      <c r="D55" s="906"/>
      <c r="E55" s="906"/>
      <c r="F55" s="906"/>
      <c r="G55" s="943" t="str">
        <f>IF(項目一覧!$C$9=0,"","("&amp;項目一覧!$C$9&amp;") 建築士  （"&amp;項目一覧!$C$10&amp;"）登録　第　 "&amp;項目一覧!$C$11&amp;"　号")</f>
        <v>() 建築士  （）登録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408</v>
      </c>
      <c r="C56" s="906"/>
      <c r="D56" s="906"/>
      <c r="E56" s="906"/>
      <c r="F56" s="906"/>
      <c r="G56" s="906" t="str">
        <f>IF(項目一覧!$C$12=0,"",項目一覧!$C$12)</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407</v>
      </c>
      <c r="C57" s="906"/>
      <c r="D57" s="906"/>
      <c r="E57" s="906"/>
      <c r="F57" s="906"/>
      <c r="G57" s="943" t="str">
        <f>IF(項目一覧!$C$13=0,"","("&amp;項目一覧!$C$13&amp;") 建築士事務所  （"&amp;項目一覧!$C$14&amp;"）知事登録　第　 "&amp;項目一覧!$C$15&amp;"　号")</f>
        <v>() 建築士事務所  （）知事登録　第　 　号</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c r="C58" s="906"/>
      <c r="D58" s="906"/>
      <c r="E58" s="906"/>
      <c r="F58" s="906"/>
      <c r="G58" s="906" t="str">
        <f>IF(項目一覧!$C$16=0,"",項目一覧!$C$16)</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406</v>
      </c>
      <c r="C59" s="906"/>
      <c r="D59" s="906"/>
      <c r="E59" s="906"/>
      <c r="F59" s="906"/>
      <c r="G59" s="906" t="str">
        <f>IF(項目一覧!$C$17=0,"",項目一覧!$C$17)</f>
        <v/>
      </c>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405</v>
      </c>
      <c r="C60" s="906"/>
      <c r="D60" s="906"/>
      <c r="E60" s="906"/>
      <c r="F60" s="906"/>
      <c r="G60" s="906" t="str">
        <f>IF(項目一覧!$C$18=0,"",項目一覧!$C$18)</f>
        <v/>
      </c>
      <c r="J60" s="906"/>
      <c r="K60" s="906"/>
      <c r="L60" s="906"/>
      <c r="M60" s="906"/>
      <c r="N60" s="906"/>
      <c r="O60" s="906"/>
      <c r="P60" s="906"/>
      <c r="Q60" s="906"/>
      <c r="R60" s="906"/>
      <c r="S60" s="906"/>
      <c r="T60" s="906"/>
      <c r="U60" s="906"/>
      <c r="V60" s="906"/>
      <c r="W60" s="906"/>
      <c r="X60" s="906"/>
      <c r="Y60" s="906"/>
      <c r="Z60" s="906"/>
      <c r="AA60" s="906"/>
    </row>
    <row r="61" spans="1:27" ht="15.75" customHeight="1">
      <c r="A61" s="940"/>
      <c r="B61" s="935" t="s">
        <v>404</v>
      </c>
      <c r="C61" s="935"/>
      <c r="D61" s="935"/>
      <c r="E61" s="935"/>
      <c r="F61" s="935"/>
      <c r="G61" s="935" t="str">
        <f>IF(項目一覧!$C$19=0,"",項目一覧!$C$19)</f>
        <v/>
      </c>
      <c r="H61" s="974"/>
      <c r="I61" s="974"/>
      <c r="J61" s="935"/>
      <c r="K61" s="935"/>
      <c r="L61" s="935"/>
      <c r="M61" s="935"/>
      <c r="N61" s="935"/>
      <c r="O61" s="935"/>
      <c r="P61" s="935"/>
      <c r="Q61" s="935"/>
      <c r="R61" s="935"/>
      <c r="S61" s="935"/>
      <c r="T61" s="935"/>
      <c r="U61" s="935"/>
      <c r="V61" s="935"/>
      <c r="W61" s="935"/>
      <c r="X61" s="935"/>
      <c r="Y61" s="935"/>
      <c r="Z61" s="935"/>
      <c r="AA61" s="935"/>
    </row>
    <row r="62" spans="1:27" ht="15.75" customHeight="1">
      <c r="A62" s="936" t="s">
        <v>323</v>
      </c>
      <c r="B62" s="906" t="s">
        <v>428</v>
      </c>
      <c r="C62" s="906"/>
      <c r="D62" s="906"/>
      <c r="E62" s="906"/>
      <c r="F62" s="906"/>
      <c r="G62" s="906"/>
      <c r="J62" s="906"/>
      <c r="K62" s="906"/>
      <c r="L62" s="906"/>
      <c r="M62" s="906"/>
      <c r="N62" s="906"/>
      <c r="O62" s="906"/>
      <c r="P62" s="906"/>
      <c r="Q62" s="906"/>
      <c r="R62" s="906"/>
      <c r="S62" s="906"/>
      <c r="T62" s="906"/>
      <c r="U62" s="906"/>
      <c r="V62" s="906"/>
      <c r="W62" s="906"/>
      <c r="X62" s="906"/>
      <c r="Y62" s="906"/>
      <c r="Z62" s="906"/>
      <c r="AA62" s="906"/>
    </row>
    <row r="63" spans="1:27" ht="18" customHeight="1">
      <c r="A63" s="936"/>
      <c r="B63" s="906" t="s">
        <v>427</v>
      </c>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409</v>
      </c>
      <c r="C64" s="906"/>
      <c r="D64" s="906"/>
      <c r="E64" s="906"/>
      <c r="F64" s="906"/>
      <c r="G64" s="943" t="str">
        <f>IF(項目一覧!$C$22=0,"","("&amp;項目一覧!$C$22&amp;") 建築士  （"&amp;項目一覧!$C$23&amp;"）登録　第　 "&amp;項目一覧!$C$24&amp;"　号")</f>
        <v>() 建築士  （）登録　第　 　号</v>
      </c>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408</v>
      </c>
      <c r="C65" s="906"/>
      <c r="D65" s="906"/>
      <c r="E65" s="906"/>
      <c r="F65" s="906"/>
      <c r="G65" s="906" t="str">
        <f>IF(項目一覧!$C$25=0,"",項目一覧!$C$25)</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407</v>
      </c>
      <c r="C66" s="906"/>
      <c r="D66" s="906"/>
      <c r="E66" s="906"/>
      <c r="F66" s="906"/>
      <c r="G66" s="1202" t="str">
        <f>IF(項目一覧!$C$27=0,"","("&amp;項目一覧!$C$27&amp;") 建築士事務所  （"&amp;項目一覧!$C$28&amp;"）知事登録　第　 "&amp;項目一覧!$C$29&amp;"　号")</f>
        <v>() 建築士事務所  （）知事登録　第　 　号</v>
      </c>
    </row>
    <row r="67" spans="1:28" ht="15.75" customHeight="1">
      <c r="A67" s="945"/>
      <c r="B67" s="906"/>
      <c r="C67" s="906"/>
      <c r="D67" s="906"/>
      <c r="E67" s="906"/>
      <c r="F67" s="906"/>
      <c r="G67" s="906" t="str">
        <f>IF(項目一覧!$C$30=0,"",項目一覧!$C$30)</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406</v>
      </c>
      <c r="C68" s="906"/>
      <c r="D68" s="906"/>
      <c r="E68" s="906"/>
      <c r="F68" s="906"/>
      <c r="G68" s="906" t="str">
        <f>IF(項目一覧!$C$31=0,"",項目一覧!$C$31)</f>
        <v/>
      </c>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405</v>
      </c>
      <c r="C69" s="906"/>
      <c r="D69" s="906"/>
      <c r="E69" s="906"/>
      <c r="F69" s="906"/>
      <c r="G69" s="906" t="str">
        <f>IF(項目一覧!$C$32=0,"",項目一覧!$C$32)</f>
        <v/>
      </c>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404</v>
      </c>
      <c r="C70" s="906"/>
      <c r="D70" s="906"/>
      <c r="E70" s="906"/>
      <c r="F70" s="906"/>
      <c r="G70" s="906" t="str">
        <f>IF(項目一覧!$C$33=0,"",項目一覧!$C$33)</f>
        <v/>
      </c>
      <c r="J70" s="906"/>
      <c r="K70" s="906"/>
      <c r="L70" s="906"/>
      <c r="M70" s="906"/>
      <c r="N70" s="906"/>
      <c r="O70" s="906"/>
      <c r="P70" s="906"/>
      <c r="Q70" s="906"/>
      <c r="R70" s="906"/>
      <c r="S70" s="906"/>
      <c r="T70" s="906"/>
      <c r="U70" s="906"/>
      <c r="V70" s="906"/>
      <c r="W70" s="906"/>
      <c r="X70" s="906"/>
      <c r="Y70" s="906"/>
      <c r="Z70" s="906"/>
      <c r="AA70" s="906"/>
    </row>
    <row r="71" spans="1:28" ht="18" customHeight="1">
      <c r="A71" s="945"/>
      <c r="B71" s="902" t="s">
        <v>712</v>
      </c>
      <c r="C71" s="906"/>
      <c r="D71" s="906"/>
      <c r="E71" s="906"/>
      <c r="F71" s="906"/>
      <c r="G71" s="1727" t="str">
        <f>IF(項目一覧!$C$35=0,"",項目一覧!$C$35)</f>
        <v/>
      </c>
      <c r="H71" s="1727"/>
      <c r="I71" s="1727"/>
      <c r="J71" s="1727"/>
      <c r="K71" s="1727"/>
      <c r="L71" s="1727"/>
      <c r="M71" s="1727"/>
      <c r="N71" s="1727"/>
      <c r="O71" s="1727"/>
      <c r="P71" s="1727"/>
      <c r="Q71" s="1727"/>
      <c r="R71" s="1727"/>
      <c r="S71" s="1727"/>
      <c r="T71" s="1727"/>
      <c r="U71" s="1727"/>
      <c r="V71" s="1727"/>
      <c r="W71" s="1727"/>
      <c r="X71" s="1727"/>
      <c r="Y71" s="1727"/>
      <c r="Z71" s="1727"/>
      <c r="AA71" s="1727"/>
      <c r="AB71" s="1727"/>
    </row>
    <row r="72" spans="1:28" ht="12.75" customHeight="1">
      <c r="A72" s="945"/>
      <c r="B72" s="902"/>
      <c r="C72" s="906"/>
      <c r="D72" s="906"/>
      <c r="E72" s="906"/>
      <c r="F72" s="906"/>
      <c r="G72" s="1727"/>
      <c r="H72" s="1727"/>
      <c r="I72" s="1727"/>
      <c r="J72" s="1727"/>
      <c r="K72" s="1727"/>
      <c r="L72" s="1727"/>
      <c r="M72" s="1727"/>
      <c r="N72" s="1727"/>
      <c r="O72" s="1727"/>
      <c r="P72" s="1727"/>
      <c r="Q72" s="1727"/>
      <c r="R72" s="1727"/>
      <c r="S72" s="1727"/>
      <c r="T72" s="1727"/>
      <c r="U72" s="1727"/>
      <c r="V72" s="1727"/>
      <c r="W72" s="1727"/>
      <c r="X72" s="1727"/>
      <c r="Y72" s="1727"/>
      <c r="Z72" s="1727"/>
      <c r="AA72" s="1727"/>
      <c r="AB72" s="1727"/>
    </row>
    <row r="73" spans="1:28" ht="15" customHeight="1">
      <c r="A73" s="936"/>
      <c r="B73" s="906" t="s">
        <v>426</v>
      </c>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row>
    <row r="74" spans="1:28" ht="18" customHeight="1">
      <c r="A74" s="936"/>
      <c r="B74" s="906" t="s">
        <v>409</v>
      </c>
      <c r="C74" s="906"/>
      <c r="D74" s="906"/>
      <c r="E74" s="906"/>
      <c r="F74" s="906"/>
      <c r="G74" s="943" t="str">
        <f>IF(項目一覧!$C$189=0,"","("&amp;項目一覧!$C$189&amp;") 建築士  （"&amp;項目一覧!$C$190&amp;"）登録　第　 "&amp;項目一覧!$C$191&amp;"　号")</f>
        <v>() 建築士  （）登録　第　 　号</v>
      </c>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408</v>
      </c>
      <c r="C75" s="906"/>
      <c r="D75" s="906"/>
      <c r="E75" s="906"/>
      <c r="F75" s="906"/>
      <c r="G75" s="906" t="str">
        <f>IF(項目一覧!$C$192=0,"",項目一覧!$C$192)</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407</v>
      </c>
      <c r="C76" s="906"/>
      <c r="D76" s="906"/>
      <c r="E76" s="906"/>
      <c r="F76" s="906"/>
      <c r="G76" s="906" t="str">
        <f>IF(項目一覧!$C$194=0,"","("&amp;項目一覧!$C$194&amp;") 建築士事務所  （"&amp;項目一覧!$C$195&amp;"）知事登録　第　 "&amp;項目一覧!$C$196&amp;"　号")</f>
        <v>() 建築士事務所  （）知事登録　第　 　号</v>
      </c>
      <c r="H76" s="1202"/>
    </row>
    <row r="77" spans="1:28" ht="18" customHeight="1">
      <c r="A77" s="945"/>
      <c r="B77" s="906"/>
      <c r="C77" s="906"/>
      <c r="D77" s="906"/>
      <c r="E77" s="906"/>
      <c r="F77" s="906"/>
      <c r="G77" s="906" t="str">
        <f>IF(項目一覧!$C$197=0,"",項目一覧!$C$197)</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406</v>
      </c>
      <c r="C78" s="906"/>
      <c r="D78" s="906"/>
      <c r="E78" s="906"/>
      <c r="F78" s="906"/>
      <c r="G78" s="906" t="str">
        <f>IF(項目一覧!$C$198=0,"",項目一覧!$C$198)</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405</v>
      </c>
      <c r="C79" s="906"/>
      <c r="D79" s="906"/>
      <c r="E79" s="906"/>
      <c r="F79" s="906"/>
      <c r="G79" s="2108" t="str">
        <f>IF(項目一覧!$C$199=0,"",項目一覧!$C$199)</f>
        <v/>
      </c>
      <c r="H79" s="2109"/>
      <c r="I79" s="2109"/>
      <c r="J79" s="2109"/>
      <c r="K79" s="2109"/>
      <c r="L79" s="2109"/>
      <c r="M79" s="2109"/>
      <c r="N79" s="2109"/>
      <c r="O79" s="2109"/>
      <c r="P79" s="2109"/>
      <c r="Q79" s="2109"/>
      <c r="R79" s="2109"/>
      <c r="S79" s="2109"/>
      <c r="T79" s="2109"/>
      <c r="U79" s="2109"/>
      <c r="V79" s="2109"/>
      <c r="W79" s="2109"/>
      <c r="X79" s="2109"/>
      <c r="Y79" s="2109"/>
      <c r="Z79" s="2109"/>
      <c r="AA79" s="2109"/>
      <c r="AB79" s="2109"/>
    </row>
    <row r="80" spans="1:28" ht="18" customHeight="1">
      <c r="A80" s="945"/>
      <c r="B80" s="906" t="s">
        <v>404</v>
      </c>
      <c r="C80" s="906"/>
      <c r="D80" s="906"/>
      <c r="E80" s="906"/>
      <c r="F80" s="906"/>
      <c r="G80" s="906" t="str">
        <f>IF(項目一覧!$C$200=0,"",項目一覧!$C$200)</f>
        <v/>
      </c>
      <c r="J80" s="906"/>
      <c r="K80" s="906"/>
      <c r="L80" s="906"/>
      <c r="M80" s="906"/>
      <c r="N80" s="906"/>
      <c r="O80" s="906"/>
      <c r="P80" s="906"/>
      <c r="Q80" s="906"/>
      <c r="R80" s="906"/>
      <c r="S80" s="906"/>
      <c r="T80" s="906"/>
      <c r="U80" s="906"/>
      <c r="V80" s="906"/>
      <c r="W80" s="906"/>
      <c r="X80" s="906"/>
      <c r="Y80" s="906"/>
      <c r="Z80" s="906"/>
      <c r="AA80" s="906"/>
    </row>
    <row r="81" spans="1:34" ht="18" customHeight="1">
      <c r="A81" s="945"/>
      <c r="B81" s="902" t="s">
        <v>726</v>
      </c>
      <c r="C81" s="906"/>
      <c r="D81" s="906"/>
      <c r="E81" s="906"/>
      <c r="F81" s="906"/>
      <c r="G81" s="1727" t="str">
        <f>IF(項目一覧!$C$202=0,"",項目一覧!$C$202)</f>
        <v/>
      </c>
      <c r="H81" s="1727"/>
      <c r="I81" s="1727"/>
      <c r="J81" s="1727"/>
      <c r="K81" s="1727"/>
      <c r="L81" s="1727"/>
      <c r="M81" s="1727"/>
      <c r="N81" s="1727"/>
      <c r="O81" s="1727"/>
      <c r="P81" s="1727"/>
      <c r="Q81" s="1727"/>
      <c r="R81" s="1727"/>
      <c r="S81" s="1727"/>
      <c r="T81" s="1727"/>
      <c r="U81" s="1727"/>
      <c r="V81" s="1727"/>
      <c r="W81" s="1727"/>
      <c r="X81" s="1727"/>
      <c r="Y81" s="1727"/>
      <c r="Z81" s="1727"/>
      <c r="AA81" s="1727"/>
      <c r="AB81" s="1727"/>
    </row>
    <row r="82" spans="1:34" ht="9" customHeight="1">
      <c r="A82" s="936"/>
      <c r="B82" s="906"/>
      <c r="C82" s="906"/>
      <c r="D82" s="906"/>
      <c r="E82" s="906"/>
      <c r="F82" s="906"/>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row>
    <row r="83" spans="1:34" ht="18" customHeight="1">
      <c r="A83" s="936"/>
      <c r="B83" s="906" t="s">
        <v>409</v>
      </c>
      <c r="C83" s="906"/>
      <c r="D83" s="906"/>
      <c r="E83" s="906"/>
      <c r="F83" s="906"/>
      <c r="G83" s="943" t="str">
        <f>IF(項目一覧!$C$203=0,"","("&amp;項目一覧!$C$203&amp;") 建築士  （"&amp;項目一覧!$C$204&amp;"）登録　第　 "&amp;項目一覧!$C$205&amp;"　号")</f>
        <v>() 建築士  （）登録　第　 　号</v>
      </c>
      <c r="J83" s="906"/>
      <c r="K83" s="906"/>
      <c r="L83" s="906"/>
      <c r="M83" s="906"/>
      <c r="N83" s="906"/>
      <c r="O83" s="906"/>
      <c r="P83" s="906"/>
      <c r="Q83" s="906"/>
      <c r="R83" s="906"/>
      <c r="S83" s="906"/>
      <c r="T83" s="906"/>
      <c r="U83" s="906"/>
      <c r="V83" s="906"/>
      <c r="W83" s="906"/>
      <c r="X83" s="906"/>
      <c r="Y83" s="906"/>
      <c r="Z83" s="906"/>
      <c r="AA83" s="906"/>
    </row>
    <row r="84" spans="1:34" ht="18" customHeight="1">
      <c r="A84" s="936"/>
      <c r="B84" s="906" t="s">
        <v>408</v>
      </c>
      <c r="C84" s="906"/>
      <c r="D84" s="906"/>
      <c r="E84" s="906"/>
      <c r="F84" s="906"/>
      <c r="G84" s="906" t="str">
        <f>IF(項目一覧!$C$206=0,"",項目一覧!$C$206)</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407</v>
      </c>
      <c r="C85" s="906"/>
      <c r="D85" s="906"/>
      <c r="E85" s="906"/>
      <c r="F85" s="906"/>
      <c r="G85" s="1202" t="str">
        <f>IF(項目一覧!$C$208=0,"","("&amp;項目一覧!$C$208&amp;") 建築士事務所  （"&amp;項目一覧!$C$209&amp;"）知事登録　第　 "&amp;項目一覧!$C$210&amp;"　号")</f>
        <v>() 建築士事務所  （）知事登録　第　 　号</v>
      </c>
    </row>
    <row r="86" spans="1:34" ht="18" customHeight="1">
      <c r="A86" s="945"/>
      <c r="B86" s="906"/>
      <c r="C86" s="906"/>
      <c r="D86" s="906"/>
      <c r="E86" s="906"/>
      <c r="F86" s="906"/>
      <c r="G86" s="906" t="str">
        <f>IF(項目一覧!$C$211=0,"",項目一覧!$C$211)</f>
        <v/>
      </c>
      <c r="J86" s="906"/>
      <c r="K86" s="906"/>
      <c r="L86" s="906"/>
      <c r="M86" s="906"/>
      <c r="N86" s="906"/>
      <c r="O86" s="906"/>
      <c r="P86" s="906"/>
      <c r="Q86" s="906"/>
      <c r="R86" s="906"/>
      <c r="S86" s="906"/>
      <c r="T86" s="906"/>
      <c r="U86" s="906"/>
      <c r="V86" s="906"/>
      <c r="W86" s="906"/>
      <c r="X86" s="906"/>
      <c r="Y86" s="906"/>
      <c r="Z86" s="906"/>
      <c r="AA86" s="906"/>
    </row>
    <row r="87" spans="1:34" ht="18" customHeight="1">
      <c r="A87" s="945"/>
      <c r="B87" s="906" t="s">
        <v>406</v>
      </c>
      <c r="C87" s="906"/>
      <c r="D87" s="906"/>
      <c r="E87" s="906"/>
      <c r="F87" s="906"/>
      <c r="G87" s="906" t="str">
        <f>IF(項目一覧!$C$212=0,"",項目一覧!$C$212)</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6" t="s">
        <v>405</v>
      </c>
      <c r="C88" s="906"/>
      <c r="D88" s="906"/>
      <c r="E88" s="906"/>
      <c r="F88" s="906"/>
      <c r="G88" s="2108" t="str">
        <f>IF(項目一覧!$C$213=0,"",項目一覧!$C$213)</f>
        <v/>
      </c>
      <c r="H88" s="2109"/>
      <c r="I88" s="2109"/>
      <c r="J88" s="2109"/>
      <c r="K88" s="2109"/>
      <c r="L88" s="2109"/>
      <c r="M88" s="2109"/>
      <c r="N88" s="2109"/>
      <c r="O88" s="2109"/>
      <c r="P88" s="2109"/>
      <c r="Q88" s="2109"/>
      <c r="R88" s="2109"/>
      <c r="S88" s="2109"/>
      <c r="T88" s="2109"/>
      <c r="U88" s="2109"/>
      <c r="V88" s="2109"/>
      <c r="W88" s="2109"/>
      <c r="X88" s="2109"/>
      <c r="Y88" s="2109"/>
      <c r="Z88" s="2109"/>
      <c r="AA88" s="2109"/>
      <c r="AB88" s="2109"/>
    </row>
    <row r="89" spans="1:34" ht="18" customHeight="1">
      <c r="A89" s="945"/>
      <c r="B89" s="906" t="s">
        <v>404</v>
      </c>
      <c r="C89" s="906"/>
      <c r="D89" s="906"/>
      <c r="E89" s="906"/>
      <c r="F89" s="906"/>
      <c r="G89" s="906" t="str">
        <f>IF(項目一覧!$C$214=0,"",項目一覧!$C$214)</f>
        <v/>
      </c>
      <c r="J89" s="906"/>
      <c r="K89" s="906"/>
      <c r="L89" s="906"/>
      <c r="M89" s="906"/>
      <c r="N89" s="906"/>
      <c r="O89" s="906"/>
      <c r="P89" s="906"/>
      <c r="Q89" s="906"/>
      <c r="R89" s="906"/>
      <c r="S89" s="906"/>
      <c r="T89" s="906"/>
      <c r="U89" s="906"/>
      <c r="V89" s="906"/>
      <c r="W89" s="906"/>
      <c r="X89" s="906"/>
      <c r="Y89" s="906"/>
      <c r="Z89" s="906"/>
      <c r="AA89" s="906"/>
    </row>
    <row r="90" spans="1:34" ht="18" customHeight="1">
      <c r="A90" s="945"/>
      <c r="B90" s="902" t="s">
        <v>726</v>
      </c>
      <c r="C90" s="906"/>
      <c r="D90" s="906"/>
      <c r="E90" s="906"/>
      <c r="F90" s="906"/>
      <c r="G90" s="1727" t="str">
        <f>IF(項目一覧!$C$216=0,"",項目一覧!$C$216)</f>
        <v/>
      </c>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204"/>
      <c r="AE90" s="1204"/>
      <c r="AF90" s="1204"/>
      <c r="AG90" s="1204"/>
      <c r="AH90" s="1204"/>
    </row>
    <row r="91" spans="1:34" ht="8.25" customHeight="1">
      <c r="A91" s="936"/>
      <c r="B91" s="906"/>
      <c r="C91" s="906"/>
      <c r="D91" s="906"/>
      <c r="E91" s="906"/>
      <c r="F91" s="906"/>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row>
    <row r="92" spans="1:34" ht="18" customHeight="1">
      <c r="A92" s="936"/>
      <c r="B92" s="906" t="s">
        <v>409</v>
      </c>
      <c r="C92" s="906"/>
      <c r="D92" s="906"/>
      <c r="E92" s="906"/>
      <c r="F92" s="906"/>
      <c r="G92" s="943" t="str">
        <f>IF(項目一覧!$C$217=0,"","("&amp;項目一覧!$C$217&amp;") 建築士  （"&amp;項目一覧!$C$218&amp;"）登録　第　 "&amp;項目一覧!$C$219&amp;"　号")</f>
        <v>() 建築士  （）登録　第　 　号</v>
      </c>
      <c r="J92" s="906"/>
      <c r="K92" s="906"/>
      <c r="L92" s="906"/>
      <c r="M92" s="906"/>
      <c r="N92" s="906"/>
      <c r="O92" s="906"/>
      <c r="P92" s="906"/>
      <c r="Q92" s="906"/>
      <c r="R92" s="906"/>
      <c r="S92" s="906"/>
      <c r="T92" s="906"/>
      <c r="U92" s="906"/>
      <c r="V92" s="906"/>
      <c r="W92" s="906"/>
      <c r="X92" s="906"/>
      <c r="Y92" s="906"/>
      <c r="Z92" s="906"/>
      <c r="AA92" s="906"/>
    </row>
    <row r="93" spans="1:34" ht="18" customHeight="1">
      <c r="A93" s="936"/>
      <c r="B93" s="906" t="s">
        <v>408</v>
      </c>
      <c r="C93" s="906"/>
      <c r="D93" s="906"/>
      <c r="E93" s="906"/>
      <c r="F93" s="906"/>
      <c r="G93" s="906" t="str">
        <f>IF(項目一覧!$C$220=0,"",項目一覧!$C$220)</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407</v>
      </c>
      <c r="C94" s="906"/>
      <c r="D94" s="906"/>
      <c r="E94" s="906"/>
      <c r="F94" s="906"/>
      <c r="G94" s="1202" t="str">
        <f>IF(項目一覧!$C$222=0,"","("&amp;項目一覧!$C$222&amp;") 建築士事務所  （"&amp;項目一覧!$C$223&amp;"）知事登録　第　 "&amp;項目一覧!$C$224&amp;"　号")</f>
        <v>() 建築士事務所  （）知事登録　第　 　号</v>
      </c>
    </row>
    <row r="95" spans="1:34" ht="18" customHeight="1">
      <c r="A95" s="945"/>
      <c r="B95" s="906"/>
      <c r="C95" s="906"/>
      <c r="D95" s="906"/>
      <c r="E95" s="906"/>
      <c r="F95" s="906"/>
      <c r="G95" s="906" t="str">
        <f>IF(項目一覧!$C$225=0,"",項目一覧!$C$225)</f>
        <v/>
      </c>
      <c r="J95" s="906"/>
      <c r="K95" s="906"/>
      <c r="L95" s="906"/>
      <c r="M95" s="906"/>
      <c r="N95" s="906"/>
      <c r="O95" s="906"/>
      <c r="P95" s="906"/>
      <c r="Q95" s="906"/>
      <c r="R95" s="906"/>
      <c r="S95" s="906"/>
      <c r="T95" s="906"/>
      <c r="U95" s="906"/>
      <c r="V95" s="906"/>
      <c r="W95" s="906"/>
      <c r="X95" s="906"/>
      <c r="Y95" s="906"/>
      <c r="Z95" s="906"/>
      <c r="AA95" s="906"/>
    </row>
    <row r="96" spans="1:34" ht="18" customHeight="1">
      <c r="A96" s="945"/>
      <c r="B96" s="906" t="s">
        <v>406</v>
      </c>
      <c r="C96" s="906"/>
      <c r="D96" s="906"/>
      <c r="E96" s="906"/>
      <c r="F96" s="906"/>
      <c r="G96" s="906" t="str">
        <f>IF(項目一覧!$C$226=0,"",項目一覧!$C$226)</f>
        <v/>
      </c>
      <c r="J96" s="906"/>
      <c r="K96" s="906"/>
      <c r="L96" s="906"/>
      <c r="M96" s="906"/>
      <c r="N96" s="906"/>
      <c r="O96" s="906"/>
      <c r="P96" s="906"/>
      <c r="Q96" s="906"/>
      <c r="R96" s="906"/>
      <c r="S96" s="906"/>
      <c r="T96" s="906"/>
      <c r="U96" s="906"/>
      <c r="V96" s="906"/>
      <c r="W96" s="906"/>
      <c r="X96" s="906"/>
      <c r="Y96" s="906"/>
      <c r="Z96" s="906"/>
      <c r="AA96" s="906"/>
    </row>
    <row r="97" spans="1:28" ht="18" customHeight="1">
      <c r="A97" s="945"/>
      <c r="B97" s="906" t="s">
        <v>405</v>
      </c>
      <c r="C97" s="906"/>
      <c r="D97" s="906"/>
      <c r="E97" s="906"/>
      <c r="F97" s="906"/>
      <c r="G97" s="2108" t="str">
        <f>IF(項目一覧!$C$227=0,"",項目一覧!$C$227)</f>
        <v/>
      </c>
      <c r="H97" s="2109"/>
      <c r="I97" s="2109"/>
      <c r="J97" s="2109"/>
      <c r="K97" s="2109"/>
      <c r="L97" s="2109"/>
      <c r="M97" s="2109"/>
      <c r="N97" s="2109"/>
      <c r="O97" s="2109"/>
      <c r="P97" s="2109"/>
      <c r="Q97" s="2109"/>
      <c r="R97" s="2109"/>
      <c r="S97" s="2109"/>
      <c r="T97" s="2109"/>
      <c r="U97" s="2109"/>
      <c r="V97" s="2109"/>
      <c r="W97" s="2109"/>
      <c r="X97" s="2109"/>
      <c r="Y97" s="2109"/>
      <c r="Z97" s="2109"/>
      <c r="AA97" s="2109"/>
      <c r="AB97" s="2109"/>
    </row>
    <row r="98" spans="1:28" ht="18" customHeight="1">
      <c r="A98" s="945"/>
      <c r="B98" s="906" t="s">
        <v>404</v>
      </c>
      <c r="C98" s="906"/>
      <c r="D98" s="906"/>
      <c r="E98" s="906"/>
      <c r="F98" s="906"/>
      <c r="G98" s="906" t="str">
        <f>IF(項目一覧!$C$228=0,"",項目一覧!$C$228)</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2" t="s">
        <v>726</v>
      </c>
      <c r="C99" s="906"/>
      <c r="D99" s="906"/>
      <c r="E99" s="906"/>
      <c r="F99" s="906"/>
      <c r="G99" s="1727" t="str">
        <f>IF(項目一覧!$C$230=0,"",項目一覧!$C$230)</f>
        <v/>
      </c>
      <c r="H99" s="1727"/>
      <c r="I99" s="1727"/>
      <c r="J99" s="1727"/>
      <c r="K99" s="1727"/>
      <c r="L99" s="1727"/>
      <c r="M99" s="1727"/>
      <c r="N99" s="1727"/>
      <c r="O99" s="1727"/>
      <c r="P99" s="1727"/>
      <c r="Q99" s="1727"/>
      <c r="R99" s="1727"/>
      <c r="S99" s="1727"/>
      <c r="T99" s="1727"/>
      <c r="U99" s="1727"/>
      <c r="V99" s="1727"/>
      <c r="W99" s="1727"/>
      <c r="X99" s="1727"/>
      <c r="Y99" s="1727"/>
      <c r="Z99" s="1727"/>
      <c r="AA99" s="1727"/>
      <c r="AB99" s="1727"/>
    </row>
    <row r="100" spans="1:28" ht="9" customHeight="1">
      <c r="A100" s="951"/>
      <c r="B100" s="935"/>
      <c r="C100" s="935"/>
      <c r="D100" s="935"/>
      <c r="E100" s="935"/>
      <c r="F100" s="935"/>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row>
    <row r="101" spans="1:28" ht="15.75" customHeight="1">
      <c r="A101" s="936" t="s">
        <v>323</v>
      </c>
      <c r="B101" s="906" t="s">
        <v>711</v>
      </c>
      <c r="C101" s="906"/>
      <c r="D101" s="906"/>
      <c r="E101" s="906"/>
      <c r="F101" s="906"/>
      <c r="G101" s="906"/>
      <c r="J101" s="906"/>
      <c r="K101" s="906"/>
      <c r="L101" s="906"/>
      <c r="M101" s="906"/>
      <c r="N101" s="906"/>
      <c r="O101" s="906"/>
      <c r="P101" s="906"/>
      <c r="Q101" s="906"/>
      <c r="R101" s="906"/>
      <c r="S101" s="906"/>
      <c r="T101" s="906"/>
      <c r="U101" s="906"/>
      <c r="V101" s="906"/>
      <c r="W101" s="906"/>
      <c r="X101" s="906"/>
      <c r="Y101" s="906"/>
      <c r="Z101" s="906"/>
      <c r="AA101" s="906"/>
    </row>
    <row r="102" spans="1:28" ht="15.75" customHeight="1">
      <c r="A102" s="945"/>
      <c r="B102" s="906" t="s">
        <v>401</v>
      </c>
      <c r="C102" s="906"/>
      <c r="D102" s="906"/>
      <c r="E102" s="906"/>
      <c r="F102" s="906"/>
      <c r="G102" s="906" t="str">
        <f>IF(項目一覧!$C$55=0,"",項目一覧!$C$55)</f>
        <v/>
      </c>
      <c r="J102" s="906"/>
      <c r="K102" s="906"/>
      <c r="L102" s="906"/>
      <c r="M102" s="906"/>
      <c r="N102" s="906"/>
      <c r="O102" s="906"/>
      <c r="P102" s="906"/>
      <c r="Q102" s="906"/>
      <c r="R102" s="906"/>
      <c r="S102" s="906"/>
      <c r="T102" s="906"/>
      <c r="U102" s="906"/>
      <c r="V102" s="906"/>
      <c r="W102" s="906"/>
      <c r="X102" s="906"/>
      <c r="Y102" s="906"/>
      <c r="Z102" s="906"/>
      <c r="AA102" s="906"/>
    </row>
    <row r="103" spans="1:28" ht="15.75" customHeight="1">
      <c r="A103" s="945"/>
      <c r="B103" s="906" t="s">
        <v>400</v>
      </c>
      <c r="C103" s="906"/>
      <c r="D103" s="906"/>
      <c r="E103" s="906"/>
      <c r="F103" s="906"/>
      <c r="G103" s="1202" t="str">
        <f>IF(項目一覧!$C$56=0,"","建設業の許可   ("&amp;項目一覧!$C$56&amp;")  第  （"&amp;項目一覧!$C$57&amp;"）　　 "&amp;項目一覧!$C$58&amp;"　号")</f>
        <v>建設業の許可   ()  第  （）　　 　号</v>
      </c>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c r="C104" s="906"/>
      <c r="D104" s="906"/>
      <c r="E104" s="906"/>
      <c r="F104" s="906"/>
      <c r="G104" s="906" t="str">
        <f>IF(項目一覧!$C$59=0,"",項目一覧!$C$59)</f>
        <v/>
      </c>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399</v>
      </c>
      <c r="C105" s="906"/>
      <c r="D105" s="906"/>
      <c r="E105" s="906"/>
      <c r="F105" s="906"/>
      <c r="G105" s="906" t="str">
        <f>IF(項目一覧!$C$60=0,"",項目一覧!$C$60)</f>
        <v/>
      </c>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t="s">
        <v>398</v>
      </c>
      <c r="C106" s="906"/>
      <c r="D106" s="906"/>
      <c r="E106" s="906"/>
      <c r="F106" s="906"/>
      <c r="G106" s="906" t="str">
        <f>IF(項目一覧!$C$61=0,"",項目一覧!$C$61)</f>
        <v/>
      </c>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35"/>
      <c r="B107" s="935" t="s">
        <v>397</v>
      </c>
      <c r="C107" s="935"/>
      <c r="D107" s="935"/>
      <c r="E107" s="935"/>
      <c r="F107" s="935"/>
      <c r="G107" s="935" t="str">
        <f>IF(項目一覧!$C$62=0,"",項目一覧!$C$62)</f>
        <v/>
      </c>
      <c r="H107" s="974"/>
      <c r="I107" s="974"/>
      <c r="J107" s="935"/>
      <c r="K107" s="935"/>
      <c r="L107" s="935"/>
      <c r="M107" s="935"/>
      <c r="N107" s="935"/>
      <c r="O107" s="935"/>
      <c r="P107" s="935"/>
      <c r="Q107" s="935"/>
      <c r="R107" s="935"/>
      <c r="S107" s="935"/>
      <c r="T107" s="935"/>
      <c r="U107" s="935"/>
      <c r="V107" s="935"/>
      <c r="W107" s="935"/>
      <c r="X107" s="935"/>
      <c r="Y107" s="935"/>
      <c r="Z107" s="935"/>
      <c r="AA107" s="935"/>
    </row>
    <row r="108" spans="1:28" ht="15.75" customHeight="1">
      <c r="A108" s="1229" t="s">
        <v>323</v>
      </c>
      <c r="B108" s="937" t="s">
        <v>710</v>
      </c>
      <c r="C108" s="914"/>
      <c r="D108" s="914"/>
      <c r="E108" s="914"/>
      <c r="F108" s="993"/>
      <c r="G108" s="993"/>
      <c r="J108" s="948"/>
      <c r="K108" s="993"/>
      <c r="L108" s="993"/>
      <c r="M108" s="993"/>
      <c r="N108" s="993"/>
      <c r="O108" s="993"/>
      <c r="P108" s="993"/>
      <c r="Q108" s="993"/>
      <c r="R108" s="993"/>
      <c r="S108" s="993"/>
      <c r="T108" s="993"/>
      <c r="U108" s="993"/>
      <c r="V108" s="993"/>
      <c r="W108" s="993"/>
      <c r="X108" s="993"/>
      <c r="Y108" s="993"/>
      <c r="Z108" s="993"/>
      <c r="AA108" s="993"/>
    </row>
    <row r="109" spans="1:28" ht="26.25" customHeight="1">
      <c r="A109" s="1076"/>
      <c r="B109" s="906" t="s">
        <v>709</v>
      </c>
      <c r="C109" s="906"/>
      <c r="D109" s="906"/>
      <c r="E109" s="906"/>
      <c r="F109" s="1727" t="str">
        <f>IF(項目一覧!$C$69=0,"",IF(項目一覧!$C$71=0,項目一覧!$C$69&amp;項目一覧!$C$70,項目一覧!$C$69&amp;項目一覧!$C$70&amp;項目一覧!$C$71))</f>
        <v/>
      </c>
      <c r="G109" s="1727"/>
      <c r="H109" s="1727"/>
      <c r="I109" s="1727"/>
      <c r="J109" s="1727"/>
      <c r="K109" s="1727"/>
      <c r="L109" s="1727"/>
      <c r="M109" s="1727"/>
      <c r="N109" s="1727"/>
      <c r="O109" s="1727"/>
      <c r="P109" s="1727"/>
      <c r="Q109" s="1727"/>
      <c r="R109" s="1727"/>
      <c r="S109" s="1727"/>
      <c r="T109" s="1727"/>
      <c r="U109" s="1727"/>
      <c r="V109" s="1727"/>
      <c r="W109" s="1727"/>
      <c r="X109" s="1727"/>
      <c r="Y109" s="1727"/>
      <c r="Z109" s="1727"/>
      <c r="AA109" s="1727"/>
    </row>
    <row r="110" spans="1:28" ht="26.25" customHeight="1">
      <c r="A110" s="1076"/>
      <c r="B110" s="906" t="s">
        <v>725</v>
      </c>
      <c r="C110" s="906"/>
      <c r="D110" s="906"/>
      <c r="E110" s="906"/>
      <c r="F110" s="1727" t="str">
        <f>IF(項目一覧!$C$72=0,"",IF(項目一覧!$C$74=0,項目一覧!$C$72&amp;項目一覧!$C$73,項目一覧!$C$72&amp;項目一覧!$C$73&amp;項目一覧!$C$74))</f>
        <v/>
      </c>
      <c r="G110" s="1727"/>
      <c r="H110" s="1727"/>
      <c r="I110" s="1727"/>
      <c r="J110" s="1727"/>
      <c r="K110" s="1727"/>
      <c r="L110" s="1727"/>
      <c r="M110" s="1727"/>
      <c r="N110" s="1727"/>
      <c r="O110" s="1727"/>
      <c r="P110" s="1727"/>
      <c r="Q110" s="1727"/>
      <c r="R110" s="1727"/>
      <c r="S110" s="1727"/>
      <c r="T110" s="1727"/>
      <c r="U110" s="1727"/>
      <c r="V110" s="1727"/>
      <c r="W110" s="1727"/>
      <c r="X110" s="1727"/>
      <c r="Y110" s="1727"/>
      <c r="Z110" s="1727"/>
      <c r="AA110" s="1727"/>
    </row>
    <row r="111" spans="1:28" ht="15.75" customHeight="1">
      <c r="A111" s="1076"/>
      <c r="B111" s="906" t="s">
        <v>724</v>
      </c>
      <c r="C111" s="906"/>
      <c r="D111" s="906"/>
      <c r="E111" s="906"/>
      <c r="F111" s="948"/>
      <c r="G111" s="906"/>
      <c r="J111" s="948"/>
      <c r="K111" s="948"/>
      <c r="L111" s="948"/>
      <c r="M111" s="948"/>
      <c r="N111" s="948"/>
      <c r="O111" s="948"/>
      <c r="P111" s="948"/>
      <c r="Q111" s="948"/>
      <c r="R111" s="948"/>
      <c r="S111" s="948"/>
      <c r="T111" s="948"/>
      <c r="U111" s="948"/>
      <c r="V111" s="948"/>
      <c r="W111" s="948"/>
      <c r="X111" s="948"/>
      <c r="Y111" s="948"/>
      <c r="Z111" s="948"/>
      <c r="AA111" s="948"/>
    </row>
    <row r="112" spans="1:28" ht="15.75" customHeight="1">
      <c r="A112" s="1075"/>
      <c r="B112" s="935" t="s">
        <v>723</v>
      </c>
      <c r="C112" s="935"/>
      <c r="D112" s="935"/>
      <c r="E112" s="935"/>
      <c r="F112" s="952"/>
      <c r="G112" s="974"/>
      <c r="H112" s="974"/>
      <c r="I112" s="974"/>
      <c r="J112" s="952"/>
      <c r="K112" s="952"/>
      <c r="L112" s="952"/>
      <c r="M112" s="952"/>
      <c r="N112" s="952"/>
      <c r="O112" s="952"/>
      <c r="P112" s="952"/>
      <c r="Q112" s="952"/>
      <c r="R112" s="952"/>
      <c r="S112" s="952"/>
      <c r="T112" s="952"/>
      <c r="U112" s="952"/>
      <c r="V112" s="952"/>
      <c r="W112" s="952"/>
      <c r="X112" s="952"/>
      <c r="Y112" s="952"/>
      <c r="Z112" s="952"/>
      <c r="AA112" s="952"/>
    </row>
    <row r="113" spans="1:34" ht="15.75" customHeight="1">
      <c r="A113" s="936" t="s">
        <v>323</v>
      </c>
      <c r="B113" s="906" t="s">
        <v>708</v>
      </c>
      <c r="C113" s="906"/>
      <c r="D113" s="906"/>
      <c r="E113" s="906"/>
      <c r="F113" s="906"/>
      <c r="G113" s="906"/>
      <c r="H113" s="906" t="s">
        <v>707</v>
      </c>
      <c r="I113" s="906"/>
      <c r="J113" s="906"/>
      <c r="K113" s="906"/>
      <c r="L113" s="906"/>
      <c r="M113" s="906" t="s">
        <v>700</v>
      </c>
      <c r="N113" s="906"/>
      <c r="O113" s="906"/>
      <c r="P113" s="906"/>
      <c r="Q113" s="906"/>
      <c r="R113" s="906"/>
      <c r="S113" s="906"/>
      <c r="T113" s="906"/>
      <c r="U113" s="906"/>
      <c r="V113" s="906"/>
      <c r="W113" s="906"/>
      <c r="X113" s="906"/>
      <c r="Y113" s="906"/>
      <c r="Z113" s="906"/>
      <c r="AA113" s="906"/>
      <c r="AH113" s="1067"/>
    </row>
    <row r="114" spans="1:34" ht="15.75" customHeight="1">
      <c r="A114" s="945"/>
      <c r="B114" s="906" t="s">
        <v>706</v>
      </c>
      <c r="C114" s="906"/>
      <c r="D114" s="906"/>
      <c r="E114" s="906" t="s">
        <v>165</v>
      </c>
      <c r="F114" s="906"/>
      <c r="G114" s="906"/>
      <c r="H114" s="906"/>
      <c r="I114" s="906"/>
      <c r="J114" s="906" t="s">
        <v>700</v>
      </c>
      <c r="N114" s="906"/>
      <c r="O114" s="906"/>
      <c r="P114" s="906"/>
      <c r="Q114" s="906"/>
      <c r="R114" s="906"/>
      <c r="S114" s="906"/>
      <c r="T114" s="906"/>
      <c r="U114" s="906"/>
      <c r="V114" s="906"/>
      <c r="W114" s="906"/>
      <c r="X114" s="906"/>
      <c r="Y114" s="906"/>
      <c r="Z114" s="906"/>
      <c r="AA114" s="906"/>
    </row>
    <row r="115" spans="1:34" ht="15.75" customHeight="1">
      <c r="A115" s="945"/>
      <c r="B115" s="906" t="s">
        <v>705</v>
      </c>
      <c r="C115" s="906"/>
      <c r="D115" s="906"/>
      <c r="E115" s="906"/>
      <c r="F115" s="906"/>
      <c r="G115" s="906"/>
      <c r="H115" s="906"/>
      <c r="I115" s="1202"/>
      <c r="J115" s="906"/>
      <c r="K115" s="906"/>
      <c r="L115" s="906" t="s">
        <v>704</v>
      </c>
      <c r="M115" s="906"/>
      <c r="N115" s="906"/>
      <c r="O115" s="906"/>
      <c r="P115" s="906"/>
      <c r="Q115" s="906"/>
      <c r="R115" s="906"/>
      <c r="S115" s="906"/>
      <c r="T115" s="906"/>
      <c r="U115" s="906"/>
      <c r="V115" s="906"/>
      <c r="W115" s="906"/>
      <c r="X115" s="906"/>
      <c r="Y115" s="906"/>
      <c r="Z115" s="906"/>
      <c r="AA115" s="906"/>
    </row>
    <row r="116" spans="1:34" ht="15.75" customHeight="1">
      <c r="A116" s="945"/>
      <c r="B116" s="906" t="s">
        <v>722</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34" ht="15.75" customHeight="1">
      <c r="A117" s="945"/>
      <c r="B117" s="906"/>
      <c r="C117" s="906"/>
      <c r="D117" s="906"/>
      <c r="E117" s="906"/>
      <c r="F117" s="936" t="s">
        <v>719</v>
      </c>
      <c r="G117" s="906" t="s">
        <v>299</v>
      </c>
      <c r="H117" s="906"/>
      <c r="I117" s="1205"/>
      <c r="J117" s="906"/>
      <c r="K117" s="906"/>
      <c r="M117" s="936" t="s">
        <v>718</v>
      </c>
      <c r="N117" s="906" t="s">
        <v>298</v>
      </c>
      <c r="P117" s="906"/>
      <c r="Q117" s="906"/>
      <c r="T117" s="906" t="s">
        <v>718</v>
      </c>
      <c r="U117" s="906" t="s">
        <v>297</v>
      </c>
      <c r="W117" s="906"/>
      <c r="X117" s="906"/>
      <c r="Y117" s="906"/>
      <c r="AA117" s="906" t="s">
        <v>700</v>
      </c>
    </row>
    <row r="118" spans="1:34" ht="15.75" customHeight="1">
      <c r="A118" s="945"/>
      <c r="B118" s="906" t="s">
        <v>721</v>
      </c>
      <c r="C118" s="906"/>
      <c r="D118" s="906"/>
      <c r="E118" s="906"/>
      <c r="F118" s="936" t="s">
        <v>719</v>
      </c>
      <c r="G118" s="906"/>
      <c r="H118" s="906"/>
      <c r="I118" s="1205"/>
      <c r="J118" s="906"/>
      <c r="K118" s="906"/>
      <c r="L118" s="936"/>
      <c r="M118" s="936" t="s">
        <v>718</v>
      </c>
      <c r="N118" s="906"/>
      <c r="O118" s="936"/>
      <c r="P118" s="906"/>
      <c r="Q118" s="906"/>
      <c r="R118" s="906"/>
      <c r="S118" s="906"/>
      <c r="T118" s="906" t="s">
        <v>718</v>
      </c>
      <c r="U118" s="906"/>
      <c r="V118" s="906"/>
      <c r="W118" s="906"/>
      <c r="X118" s="906"/>
      <c r="Y118" s="906"/>
      <c r="Z118" s="906"/>
      <c r="AA118" s="906" t="s">
        <v>700</v>
      </c>
    </row>
    <row r="119" spans="1:34" ht="15.75" customHeight="1">
      <c r="A119" s="945"/>
      <c r="B119" s="906" t="s">
        <v>720</v>
      </c>
      <c r="C119" s="906"/>
      <c r="D119" s="906"/>
      <c r="E119" s="906"/>
      <c r="F119" s="936" t="s">
        <v>719</v>
      </c>
      <c r="G119" s="906"/>
      <c r="H119" s="906"/>
      <c r="I119" s="1205"/>
      <c r="J119" s="906"/>
      <c r="K119" s="906"/>
      <c r="L119" s="936"/>
      <c r="M119" s="936" t="s">
        <v>718</v>
      </c>
      <c r="N119" s="906"/>
      <c r="O119" s="936"/>
      <c r="P119" s="906"/>
      <c r="Q119" s="906"/>
      <c r="R119" s="906"/>
      <c r="S119" s="906"/>
      <c r="T119" s="906" t="s">
        <v>718</v>
      </c>
      <c r="U119" s="906"/>
      <c r="V119" s="906"/>
      <c r="W119" s="906"/>
      <c r="X119" s="906"/>
      <c r="Y119" s="906"/>
      <c r="Z119" s="906"/>
      <c r="AA119" s="906" t="s">
        <v>700</v>
      </c>
    </row>
    <row r="120" spans="1:34" ht="15.75" customHeight="1">
      <c r="A120" s="945"/>
      <c r="B120" s="906" t="s">
        <v>717</v>
      </c>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34" ht="16.5" customHeight="1">
      <c r="A121" s="972" t="s">
        <v>323</v>
      </c>
      <c r="B121" s="973" t="s">
        <v>698</v>
      </c>
      <c r="C121" s="973"/>
      <c r="D121" s="973"/>
      <c r="E121" s="973"/>
      <c r="F121" s="973"/>
      <c r="G121" s="973"/>
      <c r="H121" s="973"/>
      <c r="I121" s="973"/>
      <c r="J121" s="973" t="s">
        <v>2821</v>
      </c>
      <c r="K121" s="973"/>
      <c r="L121" s="972"/>
      <c r="M121" s="973" t="s">
        <v>318</v>
      </c>
      <c r="N121" s="972"/>
      <c r="O121" s="973" t="s">
        <v>317</v>
      </c>
      <c r="P121" s="972"/>
      <c r="Q121" s="973" t="s">
        <v>316</v>
      </c>
      <c r="R121" s="973"/>
      <c r="S121" s="922"/>
      <c r="T121" s="922"/>
      <c r="U121" s="973"/>
      <c r="V121" s="973"/>
      <c r="W121" s="973"/>
      <c r="X121" s="973"/>
      <c r="Y121" s="973"/>
      <c r="Z121" s="973"/>
      <c r="AA121" s="973"/>
    </row>
    <row r="122" spans="1:34" ht="16.5" customHeight="1">
      <c r="A122" s="972" t="s">
        <v>323</v>
      </c>
      <c r="B122" s="973" t="s">
        <v>697</v>
      </c>
      <c r="C122" s="973"/>
      <c r="D122" s="973"/>
      <c r="E122" s="973"/>
      <c r="F122" s="973"/>
      <c r="G122" s="973"/>
      <c r="H122" s="973"/>
      <c r="I122" s="973"/>
      <c r="J122" s="935" t="s">
        <v>2821</v>
      </c>
      <c r="K122" s="973"/>
      <c r="L122" s="972"/>
      <c r="M122" s="973" t="s">
        <v>318</v>
      </c>
      <c r="N122" s="972"/>
      <c r="O122" s="973" t="s">
        <v>317</v>
      </c>
      <c r="P122" s="972"/>
      <c r="Q122" s="973" t="s">
        <v>316</v>
      </c>
      <c r="R122" s="973"/>
      <c r="S122" s="922"/>
      <c r="T122" s="922"/>
      <c r="U122" s="973"/>
      <c r="V122" s="973"/>
      <c r="W122" s="973"/>
      <c r="X122" s="973"/>
      <c r="Y122" s="973"/>
      <c r="Z122" s="973"/>
      <c r="AA122" s="973"/>
    </row>
    <row r="123" spans="1:34" ht="15.75" customHeight="1">
      <c r="A123" s="936" t="s">
        <v>323</v>
      </c>
      <c r="B123" s="906" t="s">
        <v>696</v>
      </c>
      <c r="C123" s="906"/>
      <c r="D123" s="906"/>
      <c r="E123" s="906"/>
      <c r="F123" s="906"/>
      <c r="G123" s="906"/>
      <c r="H123" s="906"/>
      <c r="I123" s="906"/>
      <c r="J123" s="906"/>
      <c r="K123" s="906"/>
      <c r="L123" s="906"/>
      <c r="M123" s="906"/>
      <c r="N123" s="906"/>
      <c r="O123" s="906"/>
      <c r="P123" s="906"/>
      <c r="Q123" s="906"/>
      <c r="R123" s="906"/>
      <c r="S123" s="903"/>
      <c r="T123" s="903"/>
      <c r="U123" s="906" t="s">
        <v>321</v>
      </c>
      <c r="V123" s="906"/>
      <c r="W123" s="906"/>
      <c r="X123" s="906"/>
      <c r="Y123" s="906"/>
      <c r="Z123" s="906"/>
      <c r="AA123" s="906"/>
    </row>
    <row r="124" spans="1:34" ht="15.75" customHeight="1">
      <c r="A124" s="936"/>
      <c r="B124" s="906"/>
      <c r="C124" s="906"/>
      <c r="D124" s="906"/>
      <c r="E124" s="975" t="s">
        <v>695</v>
      </c>
      <c r="F124" s="1669"/>
      <c r="G124" s="1669"/>
      <c r="H124" s="936" t="s">
        <v>694</v>
      </c>
      <c r="J124" s="906" t="s">
        <v>2821</v>
      </c>
      <c r="K124" s="906"/>
      <c r="L124" s="936"/>
      <c r="M124" s="906" t="s">
        <v>318</v>
      </c>
      <c r="N124" s="906"/>
      <c r="O124" s="906" t="s">
        <v>317</v>
      </c>
      <c r="P124" s="906"/>
      <c r="Q124" s="906" t="s">
        <v>316</v>
      </c>
      <c r="R124" s="975" t="s">
        <v>319</v>
      </c>
      <c r="S124" s="2128"/>
      <c r="T124" s="2128"/>
      <c r="U124" s="2128"/>
      <c r="V124" s="2128"/>
      <c r="W124" s="2128"/>
      <c r="X124" s="2128"/>
      <c r="Y124" s="2128"/>
      <c r="Z124" s="2128"/>
      <c r="AA124" s="975" t="s">
        <v>320</v>
      </c>
    </row>
    <row r="125" spans="1:34" ht="15.75" customHeight="1">
      <c r="A125" s="932"/>
      <c r="B125" s="932"/>
      <c r="C125" s="932"/>
      <c r="D125" s="932"/>
      <c r="E125" s="981" t="s">
        <v>695</v>
      </c>
      <c r="F125" s="1693"/>
      <c r="G125" s="1693"/>
      <c r="H125" s="940" t="s">
        <v>694</v>
      </c>
      <c r="I125" s="981"/>
      <c r="J125" s="935" t="s">
        <v>2821</v>
      </c>
      <c r="K125" s="935"/>
      <c r="L125" s="935"/>
      <c r="M125" s="935" t="s">
        <v>318</v>
      </c>
      <c r="N125" s="935"/>
      <c r="O125" s="935" t="s">
        <v>317</v>
      </c>
      <c r="P125" s="935"/>
      <c r="Q125" s="935" t="s">
        <v>316</v>
      </c>
      <c r="R125" s="981" t="s">
        <v>693</v>
      </c>
      <c r="S125" s="2127"/>
      <c r="T125" s="2127"/>
      <c r="U125" s="2127"/>
      <c r="V125" s="2127"/>
      <c r="W125" s="2127"/>
      <c r="X125" s="2127"/>
      <c r="Y125" s="2127"/>
      <c r="Z125" s="2127"/>
      <c r="AA125" s="1201" t="s">
        <v>314</v>
      </c>
    </row>
    <row r="126" spans="1:34" ht="16.5" customHeight="1">
      <c r="A126" s="936" t="s">
        <v>692</v>
      </c>
      <c r="B126" s="906" t="s">
        <v>716</v>
      </c>
      <c r="C126" s="906"/>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6"/>
      <c r="AA126" s="906"/>
    </row>
    <row r="127" spans="1:34" ht="16.5" customHeight="1">
      <c r="A127" s="940"/>
      <c r="B127" s="935"/>
      <c r="C127" s="935"/>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row>
    <row r="128" spans="1:34" ht="16.5" customHeight="1">
      <c r="A128" s="936" t="s">
        <v>692</v>
      </c>
      <c r="B128" s="906" t="s">
        <v>715</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c r="A130" s="936"/>
      <c r="B130" s="906"/>
      <c r="C130" s="906"/>
      <c r="D130" s="906"/>
      <c r="E130" s="906"/>
      <c r="F130" s="906"/>
      <c r="G130" s="906"/>
      <c r="H130" s="906"/>
      <c r="I130" s="906"/>
      <c r="J130" s="906"/>
      <c r="K130" s="906"/>
      <c r="L130" s="936"/>
      <c r="M130" s="906"/>
      <c r="N130" s="936"/>
      <c r="O130" s="906"/>
      <c r="P130" s="936"/>
      <c r="Q130" s="906"/>
      <c r="R130" s="906"/>
      <c r="S130" s="903"/>
      <c r="T130" s="903"/>
      <c r="U130" s="906"/>
      <c r="V130" s="906"/>
      <c r="W130" s="906"/>
      <c r="X130" s="906"/>
      <c r="Y130" s="906"/>
      <c r="Z130" s="906"/>
      <c r="AA130" s="906"/>
    </row>
    <row r="131" spans="1:27" ht="13.5" customHeight="1">
      <c r="C131" s="906"/>
      <c r="D131" s="906"/>
      <c r="E131" s="906"/>
      <c r="F131" s="906"/>
      <c r="G131" s="906"/>
      <c r="H131" s="906"/>
      <c r="I131" s="906"/>
      <c r="J131" s="906"/>
      <c r="K131" s="906"/>
      <c r="L131" s="906"/>
      <c r="M131" s="906"/>
      <c r="N131" s="906"/>
      <c r="O131" s="906"/>
      <c r="P131" s="906"/>
      <c r="Q131" s="906"/>
      <c r="R131" s="906"/>
      <c r="S131" s="903"/>
      <c r="T131" s="903"/>
      <c r="U131" s="906"/>
      <c r="V131" s="906"/>
      <c r="W131" s="906"/>
      <c r="X131" s="906"/>
      <c r="Y131" s="906"/>
      <c r="Z131" s="906"/>
      <c r="AA131" s="906"/>
    </row>
    <row r="132" spans="1:27" ht="15" customHeight="1">
      <c r="A132" s="936"/>
      <c r="C132" s="906"/>
      <c r="D132" s="906"/>
      <c r="E132" s="975"/>
      <c r="F132" s="906"/>
      <c r="G132" s="906"/>
      <c r="H132" s="906"/>
      <c r="I132" s="975"/>
      <c r="J132" s="906"/>
      <c r="K132" s="906"/>
      <c r="L132" s="936"/>
      <c r="M132" s="906"/>
      <c r="N132" s="906"/>
      <c r="O132" s="906"/>
      <c r="P132" s="906"/>
      <c r="Q132" s="906"/>
      <c r="R132" s="975"/>
      <c r="S132" s="1669"/>
      <c r="T132" s="1669"/>
      <c r="U132" s="1669"/>
      <c r="V132" s="1669"/>
      <c r="W132" s="1669"/>
      <c r="X132" s="1669"/>
      <c r="Y132" s="1669"/>
      <c r="Z132" s="1669"/>
      <c r="AA132" s="975"/>
    </row>
    <row r="133" spans="1:27" ht="15" customHeight="1">
      <c r="A133" s="903"/>
      <c r="B133" s="903"/>
      <c r="C133" s="903"/>
      <c r="D133" s="903"/>
      <c r="E133" s="975"/>
      <c r="F133" s="1669"/>
      <c r="G133" s="1669"/>
      <c r="H133" s="1669"/>
      <c r="I133" s="975"/>
      <c r="J133" s="903"/>
      <c r="K133" s="906"/>
      <c r="L133" s="906"/>
      <c r="M133" s="906"/>
      <c r="N133" s="906"/>
      <c r="O133" s="906"/>
      <c r="P133" s="906"/>
      <c r="Q133" s="906"/>
      <c r="R133" s="975"/>
      <c r="S133" s="1669"/>
      <c r="T133" s="1669"/>
      <c r="U133" s="1669"/>
      <c r="V133" s="1669"/>
      <c r="W133" s="1669"/>
      <c r="X133" s="1669"/>
      <c r="Y133" s="1669"/>
      <c r="Z133" s="1669"/>
      <c r="AA133" s="934"/>
    </row>
    <row r="134" spans="1:27" ht="15" customHeight="1">
      <c r="A134" s="903"/>
      <c r="B134" s="903"/>
      <c r="C134" s="903"/>
      <c r="D134" s="903"/>
      <c r="E134" s="975"/>
      <c r="F134" s="1669"/>
      <c r="G134" s="1669"/>
      <c r="H134" s="1669"/>
      <c r="I134" s="975"/>
      <c r="J134" s="903"/>
      <c r="K134" s="906"/>
      <c r="L134" s="906"/>
      <c r="M134" s="906"/>
      <c r="N134" s="906"/>
      <c r="O134" s="906"/>
      <c r="P134" s="906"/>
      <c r="Q134" s="906"/>
      <c r="R134" s="975"/>
      <c r="S134" s="1669"/>
      <c r="T134" s="1669"/>
      <c r="U134" s="1669"/>
      <c r="V134" s="1669"/>
      <c r="W134" s="1669"/>
      <c r="X134" s="1669"/>
      <c r="Y134" s="1669"/>
      <c r="Z134" s="1669"/>
      <c r="AA134" s="934"/>
    </row>
    <row r="135" spans="1:27" ht="13.5" customHeight="1">
      <c r="A135" s="936"/>
      <c r="B135" s="906"/>
      <c r="C135" s="906"/>
      <c r="D135" s="906"/>
      <c r="E135" s="906"/>
      <c r="F135" s="906"/>
      <c r="G135" s="906"/>
      <c r="H135" s="906"/>
      <c r="I135" s="1783"/>
      <c r="J135" s="1783"/>
      <c r="K135" s="1783"/>
      <c r="L135" s="1783"/>
      <c r="M135" s="1783"/>
      <c r="N135" s="1783"/>
      <c r="O135" s="1783"/>
      <c r="P135" s="1783"/>
      <c r="Q135" s="1783"/>
      <c r="R135" s="1783"/>
      <c r="S135" s="1783"/>
      <c r="T135" s="1783"/>
      <c r="U135" s="1783"/>
      <c r="V135" s="1783"/>
      <c r="W135" s="1783"/>
      <c r="X135" s="1783"/>
      <c r="Y135" s="1783"/>
      <c r="Z135" s="1783"/>
      <c r="AA135" s="1783"/>
    </row>
    <row r="136" spans="1:27" ht="15.75" customHeight="1">
      <c r="A136" s="903"/>
      <c r="B136" s="903"/>
      <c r="C136" s="903"/>
      <c r="D136" s="903"/>
      <c r="E136" s="903"/>
      <c r="F136" s="903"/>
      <c r="G136" s="903"/>
      <c r="H136" s="903"/>
      <c r="I136" s="1783"/>
      <c r="J136" s="1783"/>
      <c r="K136" s="1783"/>
      <c r="L136" s="1783"/>
      <c r="M136" s="1783"/>
      <c r="N136" s="1783"/>
      <c r="O136" s="1783"/>
      <c r="P136" s="1783"/>
      <c r="Q136" s="1783"/>
      <c r="R136" s="1783"/>
      <c r="S136" s="1783"/>
      <c r="T136" s="1783"/>
      <c r="U136" s="1783"/>
      <c r="V136" s="1783"/>
      <c r="W136" s="1783"/>
      <c r="X136" s="1783"/>
      <c r="Y136" s="1783"/>
      <c r="Z136" s="1783"/>
      <c r="AA136" s="1783"/>
    </row>
    <row r="137" spans="1:27" ht="15.75" customHeight="1">
      <c r="A137" s="936"/>
      <c r="B137" s="906"/>
      <c r="C137" s="906"/>
      <c r="D137" s="906"/>
      <c r="E137" s="906"/>
      <c r="F137" s="906"/>
      <c r="G137" s="906"/>
      <c r="H137" s="906"/>
      <c r="I137" s="1783"/>
      <c r="J137" s="1728"/>
      <c r="K137" s="1728"/>
      <c r="L137" s="1728"/>
      <c r="M137" s="1728"/>
      <c r="N137" s="1728"/>
      <c r="O137" s="1728"/>
      <c r="P137" s="1728"/>
      <c r="Q137" s="1728"/>
      <c r="R137" s="1728"/>
      <c r="S137" s="1728"/>
      <c r="T137" s="1728"/>
      <c r="U137" s="1728"/>
      <c r="V137" s="1728"/>
      <c r="W137" s="1728"/>
      <c r="X137" s="1728"/>
      <c r="Y137" s="1728"/>
      <c r="Z137" s="1728"/>
      <c r="AA137" s="1728"/>
    </row>
    <row r="138" spans="1:27" ht="15.75" customHeight="1">
      <c r="A138" s="903"/>
      <c r="B138" s="903"/>
      <c r="C138" s="903"/>
      <c r="D138" s="903"/>
      <c r="E138" s="903"/>
      <c r="F138" s="903"/>
      <c r="G138" s="903"/>
      <c r="H138" s="903"/>
      <c r="I138" s="1728"/>
      <c r="J138" s="1728"/>
      <c r="K138" s="1728"/>
      <c r="L138" s="1728"/>
      <c r="M138" s="1728"/>
      <c r="N138" s="1728"/>
      <c r="O138" s="1728"/>
      <c r="P138" s="1728"/>
      <c r="Q138" s="1728"/>
      <c r="R138" s="1728"/>
      <c r="S138" s="1728"/>
      <c r="T138" s="1728"/>
      <c r="U138" s="1728"/>
      <c r="V138" s="1728"/>
      <c r="W138" s="1728"/>
      <c r="X138" s="1728"/>
      <c r="Y138" s="1728"/>
      <c r="Z138" s="1728"/>
      <c r="AA138" s="1728"/>
    </row>
    <row r="139" spans="1:27" ht="18" customHeight="1">
      <c r="A139" s="1698"/>
      <c r="B139" s="1698"/>
      <c r="C139" s="1698"/>
      <c r="D139" s="1698"/>
      <c r="E139" s="1698"/>
      <c r="F139" s="1698"/>
      <c r="G139" s="1698"/>
      <c r="H139" s="1698"/>
      <c r="I139" s="1698"/>
      <c r="J139" s="1698"/>
      <c r="K139" s="1698"/>
      <c r="L139" s="1698"/>
      <c r="M139" s="1698"/>
      <c r="N139" s="1698"/>
      <c r="O139" s="1698"/>
      <c r="P139" s="1698"/>
      <c r="Q139" s="1698"/>
      <c r="R139" s="1698"/>
      <c r="S139" s="1698"/>
      <c r="T139" s="1698"/>
      <c r="U139" s="1698"/>
      <c r="V139" s="1698"/>
      <c r="W139" s="1698"/>
      <c r="X139" s="1698"/>
      <c r="Y139" s="1698"/>
      <c r="Z139" s="1698"/>
      <c r="AA139" s="1698"/>
    </row>
    <row r="140" spans="1:27" ht="15.75" customHeight="1">
      <c r="A140" s="906"/>
      <c r="B140" s="906"/>
      <c r="C140" s="906"/>
      <c r="D140" s="906"/>
      <c r="E140" s="906"/>
      <c r="F140" s="906"/>
      <c r="G140" s="906"/>
      <c r="H140" s="906"/>
      <c r="I140" s="906"/>
      <c r="J140" s="906"/>
      <c r="K140" s="906"/>
      <c r="L140" s="906"/>
      <c r="M140" s="906"/>
      <c r="N140" s="906"/>
      <c r="O140" s="906"/>
      <c r="P140" s="906"/>
      <c r="Q140" s="906"/>
      <c r="R140" s="906"/>
      <c r="S140" s="906"/>
      <c r="T140" s="906"/>
      <c r="U140" s="906"/>
      <c r="V140" s="906"/>
      <c r="W140" s="906"/>
      <c r="X140" s="906"/>
      <c r="Y140" s="906"/>
      <c r="Z140" s="906"/>
      <c r="AA140" s="906"/>
    </row>
    <row r="141" spans="1:27" ht="15.75" customHeight="1">
      <c r="A141" s="936"/>
      <c r="B141" s="906"/>
      <c r="C141" s="906"/>
      <c r="D141" s="906"/>
      <c r="E141" s="906"/>
      <c r="F141" s="1669"/>
      <c r="G141" s="1669"/>
      <c r="H141" s="1669"/>
      <c r="I141" s="1669"/>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1669"/>
      <c r="H142" s="1669"/>
      <c r="I142" s="906"/>
      <c r="J142" s="1744"/>
      <c r="K142" s="1744"/>
      <c r="L142" s="1744"/>
      <c r="M142" s="1744"/>
      <c r="N142" s="1744"/>
      <c r="O142" s="1744"/>
      <c r="P142" s="1744"/>
      <c r="Q142" s="1744"/>
      <c r="R142" s="1744"/>
      <c r="S142" s="1744"/>
      <c r="T142" s="1744"/>
      <c r="U142" s="1744"/>
      <c r="V142" s="1744"/>
      <c r="W142" s="1744"/>
      <c r="X142" s="1744"/>
      <c r="Y142" s="1744"/>
      <c r="Z142" s="1744"/>
      <c r="AA142" s="1744"/>
    </row>
    <row r="143" spans="1:27" ht="15.75" customHeight="1">
      <c r="A143" s="906"/>
      <c r="B143" s="906"/>
      <c r="C143" s="906"/>
      <c r="D143" s="906"/>
      <c r="E143" s="906"/>
      <c r="F143" s="906"/>
      <c r="G143" s="1669"/>
      <c r="H143" s="1669"/>
      <c r="I143" s="906"/>
      <c r="J143" s="1744"/>
      <c r="K143" s="1744"/>
      <c r="L143" s="1744"/>
      <c r="M143" s="1744"/>
      <c r="N143" s="1744"/>
      <c r="O143" s="1744"/>
      <c r="P143" s="1744"/>
      <c r="Q143" s="1744"/>
      <c r="R143" s="1744"/>
      <c r="S143" s="1744"/>
      <c r="T143" s="1744"/>
      <c r="U143" s="1744"/>
      <c r="V143" s="1744"/>
      <c r="W143" s="1744"/>
      <c r="X143" s="1744"/>
      <c r="Y143" s="1744"/>
      <c r="Z143" s="1744"/>
      <c r="AA143" s="1744"/>
    </row>
    <row r="144" spans="1:27" ht="15.75" customHeight="1">
      <c r="A144" s="906"/>
      <c r="B144" s="906"/>
      <c r="C144" s="906"/>
      <c r="D144" s="906"/>
      <c r="E144" s="906"/>
      <c r="F144" s="906"/>
      <c r="G144" s="1669"/>
      <c r="H144" s="1669"/>
      <c r="I144" s="906"/>
      <c r="J144" s="1744"/>
      <c r="K144" s="1744"/>
      <c r="L144" s="1744"/>
      <c r="M144" s="1744"/>
      <c r="N144" s="1744"/>
      <c r="O144" s="1744"/>
      <c r="P144" s="1744"/>
      <c r="Q144" s="1744"/>
      <c r="R144" s="1744"/>
      <c r="S144" s="1744"/>
      <c r="T144" s="1744"/>
      <c r="U144" s="1744"/>
      <c r="V144" s="1744"/>
      <c r="W144" s="1744"/>
      <c r="X144" s="1744"/>
      <c r="Y144" s="1744"/>
      <c r="Z144" s="1744"/>
      <c r="AA144" s="1744"/>
    </row>
    <row r="145" spans="1:27" ht="15.75" customHeight="1">
      <c r="A145" s="90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ht="15.75" customHeight="1">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36"/>
      <c r="B149" s="906"/>
      <c r="C149" s="906"/>
      <c r="D149" s="906"/>
      <c r="E149" s="906"/>
      <c r="F149" s="906"/>
      <c r="G149" s="906"/>
      <c r="H149" s="906"/>
      <c r="I149" s="906"/>
      <c r="J149" s="906"/>
      <c r="K149" s="906"/>
      <c r="L149" s="906"/>
      <c r="M149" s="906"/>
      <c r="N149" s="906"/>
      <c r="O149" s="906"/>
      <c r="P149" s="906"/>
      <c r="Q149" s="906"/>
      <c r="R149" s="906"/>
      <c r="S149" s="906"/>
      <c r="T149" s="906"/>
      <c r="U149" s="906"/>
      <c r="V149" s="906"/>
      <c r="W149" s="906"/>
      <c r="X149" s="906"/>
      <c r="Y149" s="906"/>
      <c r="Z149" s="906"/>
      <c r="AA149" s="906"/>
    </row>
    <row r="150" spans="1:27" ht="15.75" customHeight="1">
      <c r="A150" s="93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06"/>
      <c r="B151" s="906"/>
      <c r="C151" s="906"/>
      <c r="D151" s="906"/>
      <c r="E151" s="906"/>
      <c r="F151" s="906"/>
      <c r="G151" s="906"/>
      <c r="H151" s="906"/>
      <c r="I151" s="906"/>
      <c r="J151" s="906"/>
      <c r="K151" s="1669"/>
      <c r="L151" s="1669"/>
      <c r="M151" s="1669"/>
      <c r="N151" s="906"/>
      <c r="O151" s="906"/>
      <c r="P151" s="906"/>
      <c r="Q151" s="906"/>
      <c r="R151" s="906"/>
      <c r="S151" s="906"/>
      <c r="T151" s="906"/>
      <c r="U151" s="906"/>
      <c r="V151" s="906"/>
      <c r="W151" s="906"/>
      <c r="X151" s="906"/>
      <c r="Y151" s="906"/>
      <c r="Z151" s="906"/>
      <c r="AA151" s="906"/>
    </row>
    <row r="152" spans="1:27" ht="15.75" customHeight="1">
      <c r="A152" s="906"/>
      <c r="B152" s="906"/>
      <c r="C152" s="906"/>
      <c r="D152" s="906"/>
      <c r="E152" s="906"/>
      <c r="F152" s="906"/>
      <c r="G152" s="906"/>
      <c r="H152" s="906"/>
      <c r="I152" s="906"/>
      <c r="J152" s="906"/>
      <c r="K152" s="1669"/>
      <c r="L152" s="1669"/>
      <c r="M152" s="1669"/>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1669"/>
      <c r="L153" s="1669"/>
      <c r="M153" s="1669"/>
      <c r="N153" s="906"/>
      <c r="O153" s="906"/>
      <c r="P153" s="906"/>
      <c r="Q153" s="906"/>
      <c r="R153" s="906"/>
      <c r="S153" s="906"/>
      <c r="T153" s="906"/>
      <c r="U153" s="906"/>
      <c r="V153" s="906"/>
      <c r="W153" s="906"/>
      <c r="X153" s="906"/>
      <c r="Y153" s="906"/>
      <c r="Z153" s="906"/>
      <c r="AA153" s="906"/>
    </row>
    <row r="154" spans="1:27" ht="15.75" customHeight="1">
      <c r="A154" s="906"/>
      <c r="B154" s="906"/>
      <c r="C154" s="906"/>
      <c r="D154" s="906"/>
      <c r="E154" s="906"/>
      <c r="F154" s="906"/>
      <c r="G154" s="906"/>
      <c r="H154" s="906"/>
      <c r="I154" s="906"/>
      <c r="J154" s="906"/>
      <c r="K154" s="1669"/>
      <c r="L154" s="1669"/>
      <c r="M154" s="1669"/>
      <c r="N154" s="906"/>
      <c r="O154" s="906"/>
      <c r="P154" s="906"/>
      <c r="Q154" s="906"/>
      <c r="R154" s="906"/>
      <c r="S154" s="906"/>
      <c r="T154" s="906"/>
      <c r="U154" s="906"/>
      <c r="V154" s="906"/>
      <c r="W154" s="906"/>
      <c r="X154" s="906"/>
      <c r="Y154" s="906"/>
      <c r="Z154" s="906"/>
      <c r="AA154" s="906"/>
    </row>
    <row r="155" spans="1:27" ht="15.75" customHeight="1">
      <c r="A155" s="93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2113"/>
      <c r="L156" s="2113"/>
      <c r="M156" s="2113"/>
      <c r="N156" s="2113"/>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2113"/>
      <c r="L157" s="2113"/>
      <c r="M157" s="2113"/>
      <c r="N157" s="2113"/>
      <c r="O157" s="906"/>
      <c r="P157" s="906"/>
      <c r="Q157" s="906"/>
      <c r="R157" s="906"/>
      <c r="S157" s="906"/>
      <c r="T157" s="906"/>
      <c r="U157" s="906"/>
      <c r="V157" s="906"/>
      <c r="W157" s="906"/>
      <c r="X157" s="906"/>
      <c r="Y157" s="906"/>
      <c r="Z157" s="906"/>
      <c r="AA157" s="906"/>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06"/>
      <c r="B160" s="906"/>
      <c r="C160" s="906"/>
      <c r="D160" s="906"/>
      <c r="E160" s="906"/>
      <c r="F160" s="906"/>
      <c r="G160" s="906"/>
      <c r="H160" s="906"/>
      <c r="I160" s="906"/>
      <c r="J160" s="906"/>
      <c r="K160" s="906"/>
      <c r="L160" s="906"/>
      <c r="M160" s="906"/>
      <c r="N160" s="906"/>
      <c r="O160" s="906"/>
      <c r="P160" s="906"/>
      <c r="Q160" s="906"/>
      <c r="R160" s="906"/>
      <c r="S160" s="906"/>
      <c r="T160" s="906"/>
      <c r="U160" s="936"/>
      <c r="V160" s="906"/>
      <c r="W160" s="906"/>
      <c r="X160" s="936"/>
      <c r="Y160" s="906"/>
      <c r="Z160" s="906"/>
      <c r="AA160" s="906"/>
    </row>
    <row r="161" spans="1:27" ht="15.75" customHeight="1">
      <c r="A161" s="906"/>
      <c r="B161" s="906"/>
      <c r="C161" s="906"/>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row>
    <row r="165" spans="1:27" ht="15.75" customHeight="1">
      <c r="A165" s="90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906"/>
      <c r="L166" s="906"/>
      <c r="M166" s="906"/>
      <c r="N166" s="906"/>
      <c r="O166" s="906"/>
      <c r="P166" s="906"/>
      <c r="Q166" s="906"/>
      <c r="R166" s="906"/>
      <c r="S166" s="906"/>
      <c r="T166" s="906"/>
      <c r="U166" s="906"/>
      <c r="V166" s="906"/>
      <c r="W166" s="906"/>
      <c r="X166" s="906"/>
      <c r="Y166" s="906"/>
      <c r="Z166" s="906"/>
      <c r="AA166" s="906"/>
    </row>
    <row r="167" spans="1:27" ht="15.75" customHeight="1">
      <c r="A167" s="936"/>
      <c r="B167" s="906"/>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row>
    <row r="168" spans="1:27" ht="15.75" customHeight="1">
      <c r="A168" s="906"/>
      <c r="B168" s="906"/>
      <c r="C168" s="906"/>
      <c r="D168" s="906"/>
      <c r="E168" s="906"/>
      <c r="F168" s="906"/>
      <c r="G168" s="906"/>
      <c r="H168" s="906"/>
      <c r="I168" s="975"/>
      <c r="J168" s="1669"/>
      <c r="K168" s="1669"/>
      <c r="L168" s="1669"/>
      <c r="M168" s="1669"/>
      <c r="N168" s="975"/>
      <c r="O168" s="975"/>
      <c r="P168" s="1669"/>
      <c r="Q168" s="1669"/>
      <c r="R168" s="1669"/>
      <c r="S168" s="1669"/>
      <c r="T168" s="975"/>
      <c r="U168" s="975"/>
      <c r="V168" s="1669"/>
      <c r="W168" s="1669"/>
      <c r="X168" s="1669"/>
      <c r="Y168" s="1669"/>
      <c r="Z168" s="945"/>
      <c r="AA168" s="906"/>
    </row>
    <row r="169" spans="1:27" ht="15.75" customHeight="1">
      <c r="A169" s="906"/>
      <c r="B169" s="906"/>
      <c r="C169" s="906"/>
      <c r="D169" s="975"/>
      <c r="E169" s="1669"/>
      <c r="F169" s="1669"/>
      <c r="G169" s="975"/>
      <c r="H169" s="906"/>
      <c r="I169" s="975"/>
      <c r="J169" s="2111"/>
      <c r="K169" s="2111"/>
      <c r="L169" s="2111"/>
      <c r="M169" s="2111"/>
      <c r="N169" s="975"/>
      <c r="O169" s="975"/>
      <c r="P169" s="2111"/>
      <c r="Q169" s="2111"/>
      <c r="R169" s="2111"/>
      <c r="S169" s="2111"/>
      <c r="T169" s="975"/>
      <c r="U169" s="975"/>
      <c r="V169" s="1694"/>
      <c r="W169" s="1694"/>
      <c r="X169" s="1694"/>
      <c r="Y169" s="1694"/>
      <c r="Z169" s="906"/>
      <c r="AA169" s="906"/>
    </row>
    <row r="170" spans="1:27" ht="15.75" customHeight="1">
      <c r="A170" s="906"/>
      <c r="B170" s="906"/>
      <c r="C170" s="906"/>
      <c r="D170" s="975"/>
      <c r="E170" s="1669"/>
      <c r="F170" s="1669"/>
      <c r="G170" s="975"/>
      <c r="H170" s="906"/>
      <c r="I170" s="975"/>
      <c r="J170" s="2111"/>
      <c r="K170" s="2111"/>
      <c r="L170" s="2111"/>
      <c r="M170" s="2111"/>
      <c r="N170" s="975"/>
      <c r="O170" s="975"/>
      <c r="P170" s="2111"/>
      <c r="Q170" s="2111"/>
      <c r="R170" s="2111"/>
      <c r="S170" s="2111"/>
      <c r="T170" s="975"/>
      <c r="U170" s="975"/>
      <c r="V170" s="1694"/>
      <c r="W170" s="1694"/>
      <c r="X170" s="1694"/>
      <c r="Y170" s="1694"/>
      <c r="Z170" s="906"/>
      <c r="AA170" s="906"/>
    </row>
    <row r="171" spans="1:27" ht="15.75" customHeight="1">
      <c r="A171" s="906"/>
      <c r="B171" s="906"/>
      <c r="C171" s="906"/>
      <c r="D171" s="975"/>
      <c r="E171" s="1669"/>
      <c r="F171" s="1669"/>
      <c r="G171" s="975"/>
      <c r="H171" s="906"/>
      <c r="I171" s="975"/>
      <c r="J171" s="2111"/>
      <c r="K171" s="2111"/>
      <c r="L171" s="2111"/>
      <c r="M171" s="2111"/>
      <c r="N171" s="975"/>
      <c r="O171" s="975"/>
      <c r="P171" s="2111"/>
      <c r="Q171" s="2111"/>
      <c r="R171" s="2111"/>
      <c r="S171" s="2111"/>
      <c r="T171" s="975"/>
      <c r="U171" s="975"/>
      <c r="V171" s="1694"/>
      <c r="W171" s="1694"/>
      <c r="X171" s="1694"/>
      <c r="Y171" s="1694"/>
      <c r="Z171" s="906"/>
      <c r="AA171" s="906"/>
    </row>
    <row r="172" spans="1:27" ht="15.75" customHeight="1">
      <c r="A172" s="906"/>
      <c r="B172" s="906"/>
      <c r="C172" s="906"/>
      <c r="D172" s="975"/>
      <c r="E172" s="1669"/>
      <c r="F172" s="1669"/>
      <c r="G172" s="975"/>
      <c r="H172" s="906"/>
      <c r="I172" s="975"/>
      <c r="J172" s="2111"/>
      <c r="K172" s="2111"/>
      <c r="L172" s="2111"/>
      <c r="M172" s="2111"/>
      <c r="N172" s="975"/>
      <c r="O172" s="975"/>
      <c r="P172" s="2111"/>
      <c r="Q172" s="2111"/>
      <c r="R172" s="2111"/>
      <c r="S172" s="2111"/>
      <c r="T172" s="975"/>
      <c r="U172" s="975"/>
      <c r="V172" s="1694"/>
      <c r="W172" s="1694"/>
      <c r="X172" s="1694"/>
      <c r="Y172" s="1694"/>
      <c r="Z172" s="906"/>
      <c r="AA172" s="906"/>
    </row>
    <row r="173" spans="1:27" ht="15.75" customHeight="1">
      <c r="A173" s="906"/>
      <c r="B173" s="906"/>
      <c r="C173" s="906"/>
      <c r="D173" s="975"/>
      <c r="E173" s="906"/>
      <c r="F173" s="906"/>
      <c r="G173" s="975"/>
      <c r="H173" s="906"/>
      <c r="I173" s="975"/>
      <c r="J173" s="906"/>
      <c r="K173" s="906"/>
      <c r="L173" s="906"/>
      <c r="M173" s="906"/>
      <c r="N173" s="975"/>
      <c r="O173" s="975"/>
      <c r="P173" s="975"/>
      <c r="Q173" s="906"/>
      <c r="R173" s="906"/>
      <c r="S173" s="975"/>
      <c r="T173" s="975"/>
      <c r="U173" s="975"/>
      <c r="V173" s="906"/>
      <c r="W173" s="906"/>
      <c r="X173" s="906"/>
      <c r="Y173" s="906"/>
      <c r="Z173" s="906"/>
      <c r="AA173" s="906"/>
    </row>
    <row r="174" spans="1:27" ht="15.75" customHeight="1">
      <c r="A174" s="906"/>
      <c r="B174" s="906"/>
      <c r="C174" s="906"/>
      <c r="D174" s="975"/>
      <c r="E174" s="906"/>
      <c r="F174" s="906"/>
      <c r="G174" s="975"/>
      <c r="H174" s="906"/>
      <c r="I174" s="975"/>
      <c r="J174" s="906"/>
      <c r="K174" s="906"/>
      <c r="L174" s="906"/>
      <c r="M174" s="906"/>
      <c r="N174" s="975"/>
      <c r="O174" s="975"/>
      <c r="P174" s="975"/>
      <c r="Q174" s="906"/>
      <c r="R174" s="906"/>
      <c r="S174" s="975"/>
      <c r="T174" s="975"/>
      <c r="U174" s="975"/>
      <c r="V174" s="906"/>
      <c r="W174" s="906"/>
      <c r="X174" s="906"/>
      <c r="Y174" s="906"/>
      <c r="Z174" s="906"/>
      <c r="AA174" s="906"/>
    </row>
    <row r="175" spans="1:27" ht="15.75" customHeight="1">
      <c r="A175" s="906"/>
      <c r="B175" s="906"/>
      <c r="C175" s="906"/>
      <c r="D175" s="975"/>
      <c r="E175" s="906"/>
      <c r="F175" s="906"/>
      <c r="G175" s="975"/>
      <c r="H175" s="906"/>
      <c r="I175" s="975"/>
      <c r="J175" s="906"/>
      <c r="K175" s="906"/>
      <c r="L175" s="906"/>
      <c r="M175" s="906"/>
      <c r="N175" s="975"/>
      <c r="O175" s="975"/>
      <c r="P175" s="975"/>
      <c r="Q175" s="906"/>
      <c r="R175" s="906"/>
      <c r="S175" s="975"/>
      <c r="T175" s="975"/>
      <c r="U175" s="975"/>
      <c r="V175" s="906"/>
      <c r="W175" s="906"/>
      <c r="X175" s="906"/>
      <c r="Y175" s="906"/>
      <c r="Z175" s="906"/>
      <c r="AA175" s="906"/>
    </row>
    <row r="176" spans="1:27" ht="15.75" customHeight="1">
      <c r="A176" s="906"/>
      <c r="B176" s="906"/>
      <c r="C176" s="906"/>
      <c r="D176" s="975"/>
      <c r="E176" s="906"/>
      <c r="F176" s="906"/>
      <c r="G176" s="975"/>
      <c r="H176" s="906"/>
      <c r="I176" s="975"/>
      <c r="J176" s="906"/>
      <c r="K176" s="906"/>
      <c r="L176" s="906"/>
      <c r="M176" s="906"/>
      <c r="N176" s="975"/>
      <c r="O176" s="975"/>
      <c r="P176" s="975"/>
      <c r="Q176" s="906"/>
      <c r="R176" s="906"/>
      <c r="S176" s="975"/>
      <c r="T176" s="975"/>
      <c r="U176" s="975"/>
      <c r="V176" s="906"/>
      <c r="W176" s="906"/>
      <c r="X176" s="906"/>
      <c r="Y176" s="906"/>
      <c r="Z176" s="906"/>
      <c r="AA176" s="906"/>
    </row>
    <row r="177" spans="1:28" ht="15.75" customHeight="1">
      <c r="A177" s="906"/>
      <c r="B177" s="906"/>
      <c r="C177" s="906"/>
      <c r="D177" s="906"/>
      <c r="E177" s="906"/>
      <c r="F177" s="906"/>
      <c r="G177" s="906"/>
      <c r="H177" s="906"/>
      <c r="I177" s="975"/>
      <c r="J177" s="2111"/>
      <c r="K177" s="2111"/>
      <c r="L177" s="2111"/>
      <c r="M177" s="2111"/>
      <c r="N177" s="975"/>
      <c r="O177" s="975"/>
      <c r="P177" s="2111"/>
      <c r="Q177" s="2111"/>
      <c r="R177" s="2111"/>
      <c r="S177" s="2111"/>
      <c r="T177" s="975"/>
      <c r="U177" s="975"/>
      <c r="V177" s="2111"/>
      <c r="W177" s="2111"/>
      <c r="X177" s="2111"/>
      <c r="Y177" s="2111"/>
      <c r="Z177" s="906"/>
      <c r="AA177" s="906"/>
    </row>
    <row r="178" spans="1:28" ht="15.75" customHeight="1">
      <c r="A178" s="93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row>
    <row r="179" spans="1:28" ht="15.75" customHeight="1">
      <c r="A179" s="936"/>
      <c r="B179" s="906"/>
      <c r="C179" s="906"/>
      <c r="D179" s="906"/>
      <c r="E179" s="906"/>
      <c r="F179" s="906"/>
      <c r="G179" s="906"/>
      <c r="H179" s="906"/>
      <c r="I179" s="906"/>
      <c r="J179" s="906"/>
      <c r="K179" s="906"/>
      <c r="L179" s="906"/>
      <c r="M179" s="906"/>
      <c r="N179" s="906"/>
      <c r="O179" s="906"/>
      <c r="P179" s="906"/>
      <c r="Q179" s="906"/>
      <c r="R179" s="906"/>
      <c r="S179" s="906"/>
      <c r="T179" s="906"/>
      <c r="U179" s="906"/>
      <c r="V179" s="906"/>
      <c r="W179" s="906"/>
      <c r="X179" s="906"/>
      <c r="Y179" s="906"/>
      <c r="Z179" s="906"/>
      <c r="AA179" s="906"/>
    </row>
    <row r="180" spans="1:28" ht="15.75" customHeight="1">
      <c r="A180" s="93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36"/>
      <c r="B181" s="906"/>
      <c r="C181" s="906"/>
      <c r="D181" s="906"/>
      <c r="E181" s="906"/>
      <c r="F181" s="906"/>
      <c r="G181" s="906"/>
      <c r="H181" s="906"/>
      <c r="I181" s="906"/>
      <c r="J181" s="1764"/>
      <c r="K181" s="1764"/>
      <c r="L181" s="1764"/>
      <c r="M181" s="1764"/>
      <c r="N181" s="1764"/>
      <c r="O181" s="975"/>
      <c r="P181" s="906"/>
      <c r="Q181" s="906"/>
      <c r="R181" s="906"/>
      <c r="S181" s="906"/>
      <c r="T181" s="906"/>
      <c r="U181" s="906"/>
      <c r="V181" s="906"/>
      <c r="W181" s="906"/>
      <c r="X181" s="906"/>
      <c r="Y181" s="906"/>
      <c r="Z181" s="906"/>
      <c r="AA181" s="906"/>
    </row>
    <row r="182" spans="1:28" ht="15.75" customHeight="1">
      <c r="A182" s="936"/>
      <c r="B182" s="906"/>
      <c r="C182" s="906"/>
      <c r="D182" s="906"/>
      <c r="E182" s="906"/>
      <c r="F182" s="906"/>
      <c r="G182" s="906"/>
      <c r="H182" s="906"/>
      <c r="I182" s="906"/>
      <c r="J182" s="906"/>
      <c r="K182" s="906"/>
      <c r="L182" s="1669"/>
      <c r="M182" s="1669"/>
      <c r="N182" s="1669"/>
      <c r="O182" s="1669"/>
      <c r="P182" s="1669"/>
      <c r="Q182" s="1669"/>
      <c r="R182" s="906"/>
      <c r="S182" s="906"/>
      <c r="T182" s="906"/>
      <c r="U182" s="906"/>
      <c r="V182" s="906"/>
      <c r="W182" s="906"/>
      <c r="X182" s="906"/>
      <c r="Y182" s="906"/>
      <c r="Z182" s="906"/>
      <c r="AA182" s="906"/>
    </row>
    <row r="183" spans="1:28" ht="15.75" customHeight="1">
      <c r="A183" s="936"/>
      <c r="B183" s="906"/>
      <c r="C183" s="906"/>
      <c r="D183" s="906"/>
      <c r="E183" s="906"/>
      <c r="F183" s="906"/>
      <c r="G183" s="906"/>
      <c r="H183" s="906"/>
      <c r="I183" s="1727"/>
      <c r="J183" s="1727"/>
      <c r="K183" s="1727"/>
      <c r="L183" s="1727"/>
      <c r="M183" s="1727"/>
      <c r="N183" s="1727"/>
      <c r="O183" s="1727"/>
      <c r="P183" s="1727"/>
      <c r="Q183" s="1727"/>
      <c r="R183" s="1727"/>
      <c r="S183" s="1727"/>
      <c r="T183" s="1727"/>
      <c r="U183" s="1727"/>
      <c r="V183" s="1727"/>
      <c r="W183" s="1727"/>
      <c r="X183" s="1727"/>
      <c r="Y183" s="1727"/>
      <c r="Z183" s="1727"/>
      <c r="AA183" s="1727"/>
    </row>
    <row r="184" spans="1:28">
      <c r="I184" s="2112"/>
      <c r="J184" s="2112"/>
      <c r="K184" s="2112"/>
      <c r="L184" s="2112"/>
      <c r="M184" s="2112"/>
      <c r="N184" s="2112"/>
      <c r="O184" s="2112"/>
      <c r="P184" s="2112"/>
      <c r="Q184" s="2112"/>
      <c r="R184" s="2112"/>
      <c r="S184" s="2112"/>
      <c r="T184" s="2112"/>
      <c r="U184" s="2112"/>
      <c r="V184" s="2112"/>
      <c r="W184" s="2112"/>
      <c r="X184" s="2112"/>
      <c r="Y184" s="2112"/>
      <c r="Z184" s="2112"/>
      <c r="AA184" s="2112"/>
    </row>
    <row r="185" spans="1:28" ht="13.5" customHeight="1">
      <c r="A185" s="936"/>
      <c r="B185" s="906"/>
      <c r="C185" s="906"/>
      <c r="D185" s="906"/>
      <c r="E185" s="906"/>
      <c r="F185" s="1727"/>
      <c r="G185" s="1727"/>
      <c r="H185" s="1727"/>
      <c r="I185" s="1727"/>
      <c r="J185" s="1727"/>
      <c r="K185" s="1727"/>
      <c r="L185" s="1727"/>
      <c r="M185" s="1727"/>
      <c r="N185" s="1727"/>
      <c r="O185" s="1727"/>
      <c r="P185" s="1727"/>
      <c r="Q185" s="1727"/>
      <c r="R185" s="1727"/>
      <c r="S185" s="1727"/>
      <c r="T185" s="1727"/>
      <c r="U185" s="1727"/>
      <c r="V185" s="1727"/>
      <c r="W185" s="1727"/>
      <c r="X185" s="1727"/>
      <c r="Y185" s="1727"/>
      <c r="Z185" s="1727"/>
      <c r="AA185" s="1727"/>
    </row>
    <row r="186" spans="1:28">
      <c r="A186" s="906"/>
      <c r="B186" s="906"/>
      <c r="C186" s="906"/>
      <c r="D186" s="906"/>
      <c r="E186" s="906"/>
      <c r="F186" s="1724"/>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c r="AA186" s="1724"/>
    </row>
    <row r="187" spans="1:28">
      <c r="A187" s="906"/>
      <c r="B187" s="906"/>
      <c r="C187" s="906"/>
      <c r="D187" s="906"/>
      <c r="E187" s="906"/>
      <c r="F187" s="906"/>
      <c r="G187" s="906"/>
      <c r="H187" s="906"/>
      <c r="I187" s="906"/>
      <c r="J187" s="906"/>
      <c r="K187" s="906"/>
      <c r="L187" s="906"/>
      <c r="M187" s="906"/>
      <c r="N187" s="906"/>
      <c r="O187" s="906"/>
      <c r="P187" s="906"/>
      <c r="Q187" s="906"/>
      <c r="R187" s="906"/>
      <c r="S187" s="906"/>
      <c r="T187" s="906"/>
      <c r="U187" s="906"/>
      <c r="V187" s="906"/>
      <c r="W187" s="906"/>
      <c r="X187" s="906"/>
      <c r="Y187" s="906"/>
      <c r="Z187" s="906"/>
      <c r="AA187" s="906"/>
    </row>
    <row r="188" spans="1:28"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8"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8" ht="18.75" customHeight="1">
      <c r="A190" s="1669"/>
      <c r="B190" s="1669"/>
      <c r="C190" s="1669"/>
      <c r="D190" s="1669"/>
      <c r="E190" s="1669"/>
      <c r="F190" s="1669"/>
      <c r="G190" s="1669"/>
      <c r="H190" s="1669"/>
      <c r="I190" s="1669"/>
      <c r="J190" s="1669"/>
      <c r="K190" s="1669"/>
      <c r="L190" s="1669"/>
      <c r="M190" s="1669"/>
      <c r="N190" s="1669"/>
      <c r="O190" s="1669"/>
      <c r="P190" s="1669"/>
      <c r="Q190" s="1669"/>
      <c r="R190" s="1669"/>
      <c r="S190" s="1669"/>
      <c r="T190" s="1669"/>
      <c r="U190" s="1669"/>
      <c r="V190" s="1669"/>
      <c r="W190" s="1669"/>
      <c r="X190" s="1669"/>
      <c r="Y190" s="1669"/>
      <c r="Z190" s="1669"/>
      <c r="AA190" s="1669"/>
      <c r="AB190" s="903"/>
    </row>
    <row r="191" spans="1:28" ht="15.75" customHeight="1">
      <c r="A191" s="90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36"/>
      <c r="B192" s="906"/>
      <c r="C192" s="906"/>
      <c r="D192" s="906"/>
      <c r="E192" s="906"/>
      <c r="F192" s="906"/>
      <c r="G192" s="903"/>
      <c r="H192" s="906"/>
      <c r="I192" s="906"/>
      <c r="J192" s="906"/>
      <c r="K192" s="906"/>
      <c r="L192" s="906"/>
      <c r="M192" s="906"/>
      <c r="N192" s="906"/>
      <c r="O192" s="906"/>
      <c r="P192" s="906"/>
      <c r="Q192" s="906"/>
      <c r="R192" s="906"/>
      <c r="S192" s="906"/>
      <c r="T192" s="906"/>
      <c r="U192" s="906"/>
      <c r="V192" s="906"/>
      <c r="W192" s="906"/>
      <c r="X192" s="906"/>
      <c r="Y192" s="906"/>
      <c r="Z192" s="906"/>
      <c r="AA192" s="906"/>
      <c r="AB192" s="903"/>
    </row>
    <row r="193" spans="1:28" ht="15.75" customHeight="1">
      <c r="A193" s="936"/>
      <c r="B193" s="906"/>
      <c r="C193" s="906"/>
      <c r="D193" s="906"/>
      <c r="E193" s="906"/>
      <c r="F193" s="906"/>
      <c r="G193" s="903"/>
      <c r="H193" s="903"/>
      <c r="I193" s="906"/>
      <c r="J193" s="906"/>
      <c r="K193" s="906"/>
      <c r="L193" s="903"/>
      <c r="M193" s="906"/>
      <c r="N193" s="906"/>
      <c r="O193" s="906"/>
      <c r="P193" s="906"/>
      <c r="Q193" s="906"/>
      <c r="R193" s="906"/>
      <c r="S193" s="906"/>
      <c r="T193" s="906"/>
      <c r="U193" s="906"/>
      <c r="V193" s="906"/>
      <c r="W193" s="906"/>
      <c r="X193" s="906"/>
      <c r="Y193" s="906"/>
      <c r="Z193" s="906"/>
      <c r="AA193" s="906"/>
      <c r="AB193" s="903"/>
    </row>
    <row r="194" spans="1:28" ht="15.75" customHeight="1">
      <c r="A194" s="936"/>
      <c r="B194" s="906"/>
      <c r="C194" s="906"/>
      <c r="D194" s="906"/>
      <c r="E194" s="906"/>
      <c r="F194" s="906"/>
      <c r="G194" s="906"/>
      <c r="H194" s="906"/>
      <c r="I194" s="906"/>
      <c r="J194" s="1764"/>
      <c r="K194" s="1764"/>
      <c r="L194" s="1764"/>
      <c r="M194" s="1764"/>
      <c r="N194" s="1000"/>
      <c r="O194" s="906"/>
      <c r="P194" s="906"/>
      <c r="Q194" s="906"/>
      <c r="R194" s="906"/>
      <c r="S194" s="906"/>
      <c r="T194" s="906"/>
      <c r="U194" s="906"/>
      <c r="V194" s="906"/>
      <c r="W194" s="906"/>
      <c r="X194" s="906"/>
      <c r="Y194" s="906"/>
      <c r="Z194" s="906"/>
      <c r="AA194" s="906"/>
      <c r="AB194" s="903"/>
    </row>
    <row r="195" spans="1:28" ht="15.75" customHeight="1">
      <c r="A195" s="936"/>
      <c r="B195" s="906"/>
      <c r="C195" s="906"/>
      <c r="D195" s="906"/>
      <c r="E195" s="906"/>
      <c r="F195" s="906"/>
      <c r="G195" s="906"/>
      <c r="H195" s="906"/>
      <c r="I195" s="906"/>
      <c r="J195" s="1764"/>
      <c r="K195" s="1764"/>
      <c r="L195" s="1764"/>
      <c r="M195" s="1764"/>
      <c r="N195" s="1000"/>
      <c r="O195" s="906"/>
      <c r="P195" s="906"/>
      <c r="Q195" s="906"/>
      <c r="R195" s="906"/>
      <c r="S195" s="906"/>
      <c r="T195" s="906"/>
      <c r="U195" s="906"/>
      <c r="V195" s="906"/>
      <c r="W195" s="906"/>
      <c r="X195" s="906"/>
      <c r="Y195" s="906"/>
      <c r="Z195" s="906"/>
      <c r="AA195" s="906"/>
      <c r="AB195" s="903"/>
    </row>
    <row r="196" spans="1:28" ht="15.75" customHeight="1">
      <c r="A196" s="936"/>
      <c r="B196" s="906"/>
      <c r="C196" s="906"/>
      <c r="D196" s="906"/>
      <c r="E196" s="906"/>
      <c r="F196" s="906"/>
      <c r="G196" s="906"/>
      <c r="H196" s="906"/>
      <c r="I196" s="906"/>
      <c r="J196" s="1764"/>
      <c r="K196" s="1764"/>
      <c r="L196" s="1764"/>
      <c r="M196" s="1764"/>
      <c r="N196" s="1000"/>
      <c r="O196" s="906"/>
      <c r="P196" s="906"/>
      <c r="Q196" s="906"/>
      <c r="R196" s="906"/>
      <c r="S196" s="906"/>
      <c r="T196" s="906"/>
      <c r="U196" s="906"/>
      <c r="V196" s="906"/>
      <c r="W196" s="906"/>
      <c r="X196" s="906"/>
      <c r="Y196" s="906"/>
      <c r="Z196" s="906"/>
      <c r="AA196" s="906"/>
      <c r="AB196" s="903"/>
    </row>
    <row r="197" spans="1:28" ht="15.75" customHeight="1">
      <c r="A197" s="936"/>
      <c r="B197" s="906"/>
      <c r="C197" s="906"/>
      <c r="D197" s="906"/>
      <c r="E197" s="906"/>
      <c r="F197" s="906"/>
      <c r="G197" s="906"/>
      <c r="H197" s="906"/>
      <c r="I197" s="906"/>
      <c r="J197" s="1764"/>
      <c r="K197" s="1764"/>
      <c r="L197" s="1764"/>
      <c r="M197" s="1764"/>
      <c r="N197" s="1000"/>
      <c r="O197" s="906"/>
      <c r="P197" s="906"/>
      <c r="Q197" s="906"/>
      <c r="R197" s="906"/>
      <c r="S197" s="906"/>
      <c r="T197" s="906"/>
      <c r="U197" s="906"/>
      <c r="V197" s="906"/>
      <c r="W197" s="906"/>
      <c r="X197" s="906"/>
      <c r="Y197" s="906"/>
      <c r="Z197" s="906"/>
      <c r="AA197" s="906"/>
      <c r="AB197" s="903"/>
    </row>
    <row r="198" spans="1:28"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c r="AB198" s="903"/>
    </row>
    <row r="199" spans="1:28" ht="15.75" customHeight="1">
      <c r="A199" s="906"/>
      <c r="B199" s="906"/>
      <c r="C199" s="906"/>
      <c r="D199" s="1669"/>
      <c r="E199" s="1669"/>
      <c r="F199" s="1669"/>
      <c r="G199" s="1669"/>
      <c r="H199" s="975"/>
      <c r="I199" s="1669"/>
      <c r="J199" s="1669"/>
      <c r="K199" s="1669"/>
      <c r="L199" s="1669"/>
      <c r="M199" s="1669"/>
      <c r="N199" s="1669"/>
      <c r="O199" s="1669"/>
      <c r="P199" s="1669"/>
      <c r="Q199" s="1669"/>
      <c r="R199" s="1669"/>
      <c r="S199" s="1669"/>
      <c r="T199" s="1669"/>
      <c r="U199" s="1669"/>
      <c r="V199" s="975"/>
      <c r="W199" s="975"/>
      <c r="X199" s="1669"/>
      <c r="Y199" s="1669"/>
      <c r="Z199" s="1669"/>
      <c r="AA199" s="906"/>
      <c r="AB199" s="903"/>
    </row>
    <row r="200" spans="1:28" ht="15.75" customHeight="1">
      <c r="A200" s="906"/>
      <c r="B200" s="906"/>
      <c r="C200" s="906"/>
      <c r="D200" s="975"/>
      <c r="E200" s="1698"/>
      <c r="F200" s="1698"/>
      <c r="G200" s="975"/>
      <c r="H200" s="975"/>
      <c r="I200" s="906"/>
      <c r="J200" s="906"/>
      <c r="K200" s="906"/>
      <c r="L200" s="903"/>
      <c r="M200" s="906"/>
      <c r="N200" s="906"/>
      <c r="O200" s="906"/>
      <c r="P200" s="906"/>
      <c r="Q200" s="906"/>
      <c r="R200" s="903"/>
      <c r="S200" s="903"/>
      <c r="T200" s="903"/>
      <c r="U200" s="903"/>
      <c r="V200" s="975"/>
      <c r="W200" s="975"/>
      <c r="X200" s="1760"/>
      <c r="Y200" s="1760"/>
      <c r="Z200" s="1760"/>
      <c r="AA200" s="906"/>
      <c r="AB200" s="903"/>
    </row>
    <row r="201" spans="1:28" ht="15.75" customHeight="1">
      <c r="A201" s="906"/>
      <c r="B201" s="906"/>
      <c r="C201" s="906"/>
      <c r="D201" s="975"/>
      <c r="E201" s="1698"/>
      <c r="F201" s="1698"/>
      <c r="G201" s="975"/>
      <c r="H201" s="975"/>
      <c r="I201" s="906"/>
      <c r="J201" s="906"/>
      <c r="K201" s="906"/>
      <c r="L201" s="903"/>
      <c r="M201" s="906"/>
      <c r="N201" s="906"/>
      <c r="O201" s="906"/>
      <c r="P201" s="906"/>
      <c r="Q201" s="906"/>
      <c r="R201" s="903"/>
      <c r="S201" s="903"/>
      <c r="T201" s="903"/>
      <c r="U201" s="903"/>
      <c r="V201" s="975"/>
      <c r="W201" s="975"/>
      <c r="X201" s="1760"/>
      <c r="Y201" s="1760"/>
      <c r="Z201" s="1760"/>
      <c r="AA201" s="906"/>
      <c r="AB201" s="903"/>
    </row>
    <row r="202" spans="1:28" ht="15.75" customHeight="1">
      <c r="A202" s="906"/>
      <c r="B202" s="906"/>
      <c r="C202" s="906"/>
      <c r="D202" s="975"/>
      <c r="E202" s="1698"/>
      <c r="F202" s="1698"/>
      <c r="G202" s="975"/>
      <c r="H202" s="975"/>
      <c r="I202" s="906"/>
      <c r="J202" s="906"/>
      <c r="K202" s="906"/>
      <c r="L202" s="903"/>
      <c r="M202" s="906"/>
      <c r="N202" s="906"/>
      <c r="O202" s="906"/>
      <c r="P202" s="906"/>
      <c r="Q202" s="906"/>
      <c r="R202" s="903"/>
      <c r="S202" s="903"/>
      <c r="T202" s="903"/>
      <c r="U202" s="903"/>
      <c r="V202" s="975"/>
      <c r="W202" s="975"/>
      <c r="X202" s="1760"/>
      <c r="Y202" s="1760"/>
      <c r="Z202" s="1760"/>
      <c r="AA202" s="906"/>
      <c r="AB202" s="903"/>
    </row>
    <row r="203" spans="1:28" ht="15.75" customHeight="1">
      <c r="A203" s="906"/>
      <c r="B203" s="906"/>
      <c r="C203" s="906"/>
      <c r="D203" s="975"/>
      <c r="E203" s="1698"/>
      <c r="F203" s="1698"/>
      <c r="G203" s="975"/>
      <c r="H203" s="975"/>
      <c r="I203" s="906"/>
      <c r="J203" s="906"/>
      <c r="K203" s="906"/>
      <c r="L203" s="903"/>
      <c r="M203" s="906"/>
      <c r="N203" s="906"/>
      <c r="O203" s="906"/>
      <c r="P203" s="906"/>
      <c r="Q203" s="906"/>
      <c r="R203" s="903"/>
      <c r="S203" s="903"/>
      <c r="T203" s="903"/>
      <c r="U203" s="903"/>
      <c r="V203" s="975"/>
      <c r="W203" s="975"/>
      <c r="X203" s="1760"/>
      <c r="Y203" s="1760"/>
      <c r="Z203" s="1760"/>
      <c r="AA203" s="906"/>
      <c r="AB203" s="903"/>
    </row>
    <row r="204" spans="1:28" ht="15.75" customHeight="1">
      <c r="A204" s="906"/>
      <c r="B204" s="906"/>
      <c r="C204" s="906"/>
      <c r="D204" s="975"/>
      <c r="E204" s="1698"/>
      <c r="F204" s="1698"/>
      <c r="G204" s="975"/>
      <c r="H204" s="975"/>
      <c r="I204" s="906"/>
      <c r="J204" s="906"/>
      <c r="K204" s="906"/>
      <c r="L204" s="903"/>
      <c r="M204" s="906"/>
      <c r="N204" s="906"/>
      <c r="O204" s="906"/>
      <c r="P204" s="906"/>
      <c r="Q204" s="906"/>
      <c r="R204" s="903"/>
      <c r="S204" s="903"/>
      <c r="T204" s="903"/>
      <c r="U204" s="903"/>
      <c r="V204" s="975"/>
      <c r="W204" s="975"/>
      <c r="X204" s="1760"/>
      <c r="Y204" s="1760"/>
      <c r="Z204" s="1760"/>
      <c r="AA204" s="906"/>
      <c r="AB204" s="903"/>
    </row>
    <row r="205" spans="1:28" ht="15.75" customHeight="1">
      <c r="A205" s="906"/>
      <c r="B205" s="906"/>
      <c r="C205" s="906"/>
      <c r="D205" s="975"/>
      <c r="E205" s="1698"/>
      <c r="F205" s="1698"/>
      <c r="G205" s="975"/>
      <c r="H205" s="975"/>
      <c r="I205" s="906"/>
      <c r="J205" s="906"/>
      <c r="K205" s="906"/>
      <c r="L205" s="903"/>
      <c r="M205" s="906"/>
      <c r="N205" s="906"/>
      <c r="O205" s="906"/>
      <c r="P205" s="906"/>
      <c r="Q205" s="906"/>
      <c r="R205" s="903"/>
      <c r="S205" s="903"/>
      <c r="T205" s="903"/>
      <c r="U205" s="903"/>
      <c r="V205" s="975"/>
      <c r="W205" s="975"/>
      <c r="X205" s="1760"/>
      <c r="Y205" s="1760"/>
      <c r="Z205" s="1760"/>
      <c r="AA205" s="906"/>
      <c r="AB205" s="903"/>
    </row>
    <row r="206" spans="1:28" ht="15.75" customHeight="1">
      <c r="A206" s="93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2107"/>
      <c r="G207" s="2107"/>
      <c r="H207" s="2107"/>
      <c r="I207" s="2107"/>
      <c r="J207" s="2107"/>
      <c r="K207" s="2107"/>
      <c r="L207" s="2107"/>
      <c r="M207" s="2107"/>
      <c r="N207" s="2107"/>
      <c r="O207" s="2107"/>
      <c r="P207" s="2107"/>
      <c r="Q207" s="2107"/>
      <c r="R207" s="2107"/>
      <c r="S207" s="2107"/>
      <c r="T207" s="2107"/>
      <c r="U207" s="2107"/>
      <c r="V207" s="2107"/>
      <c r="W207" s="2107"/>
      <c r="X207" s="2107"/>
      <c r="Y207" s="2107"/>
      <c r="Z207" s="2107"/>
      <c r="AA207" s="2107"/>
      <c r="AB207" s="903"/>
    </row>
    <row r="208" spans="1:28" ht="15.75" customHeight="1">
      <c r="A208" s="906"/>
      <c r="B208" s="906"/>
      <c r="C208" s="906"/>
      <c r="D208" s="906"/>
      <c r="E208" s="906"/>
      <c r="F208" s="2107"/>
      <c r="G208" s="2107"/>
      <c r="H208" s="2107"/>
      <c r="I208" s="2107"/>
      <c r="J208" s="2107"/>
      <c r="K208" s="2107"/>
      <c r="L208" s="2107"/>
      <c r="M208" s="2107"/>
      <c r="N208" s="2107"/>
      <c r="O208" s="2107"/>
      <c r="P208" s="2107"/>
      <c r="Q208" s="2107"/>
      <c r="R208" s="2107"/>
      <c r="S208" s="2107"/>
      <c r="T208" s="2107"/>
      <c r="U208" s="2107"/>
      <c r="V208" s="2107"/>
      <c r="W208" s="2107"/>
      <c r="X208" s="2107"/>
      <c r="Y208" s="2107"/>
      <c r="Z208" s="2107"/>
      <c r="AA208" s="2107"/>
      <c r="AB208" s="903"/>
    </row>
    <row r="209" spans="1:28" ht="15.75" customHeight="1">
      <c r="A209" s="93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c r="AB209" s="903"/>
    </row>
    <row r="210" spans="1:28" ht="15.75" customHeight="1">
      <c r="A210" s="906"/>
      <c r="B210" s="906"/>
      <c r="C210" s="906"/>
      <c r="D210" s="906"/>
      <c r="E210" s="906"/>
      <c r="F210" s="2107"/>
      <c r="G210" s="2107"/>
      <c r="H210" s="2107"/>
      <c r="I210" s="2107"/>
      <c r="J210" s="2107"/>
      <c r="K210" s="2107"/>
      <c r="L210" s="2107"/>
      <c r="M210" s="2107"/>
      <c r="N210" s="2107"/>
      <c r="O210" s="2107"/>
      <c r="P210" s="2107"/>
      <c r="Q210" s="2107"/>
      <c r="R210" s="2107"/>
      <c r="S210" s="2107"/>
      <c r="T210" s="2107"/>
      <c r="U210" s="2107"/>
      <c r="V210" s="2107"/>
      <c r="W210" s="2107"/>
      <c r="X210" s="2107"/>
      <c r="Y210" s="2107"/>
      <c r="Z210" s="2107"/>
      <c r="AA210" s="2107"/>
      <c r="AB210" s="903"/>
    </row>
    <row r="211" spans="1:28" ht="15.75" customHeight="1">
      <c r="A211" s="906"/>
      <c r="B211" s="906"/>
      <c r="C211" s="906"/>
      <c r="D211" s="906"/>
      <c r="E211" s="906"/>
      <c r="F211" s="2107"/>
      <c r="G211" s="2107"/>
      <c r="H211" s="2107"/>
      <c r="I211" s="2107"/>
      <c r="J211" s="2107"/>
      <c r="K211" s="2107"/>
      <c r="L211" s="2107"/>
      <c r="M211" s="2107"/>
      <c r="N211" s="2107"/>
      <c r="O211" s="2107"/>
      <c r="P211" s="2107"/>
      <c r="Q211" s="2107"/>
      <c r="R211" s="2107"/>
      <c r="S211" s="2107"/>
      <c r="T211" s="2107"/>
      <c r="U211" s="2107"/>
      <c r="V211" s="2107"/>
      <c r="W211" s="2107"/>
      <c r="X211" s="2107"/>
      <c r="Y211" s="2107"/>
      <c r="Z211" s="2107"/>
      <c r="AA211" s="2107"/>
      <c r="AB211" s="903"/>
    </row>
    <row r="212" spans="1:28" ht="15.75" customHeight="1">
      <c r="A212" s="906"/>
      <c r="B212" s="906"/>
      <c r="C212" s="906"/>
      <c r="D212" s="906"/>
      <c r="E212" s="906"/>
      <c r="F212" s="906"/>
      <c r="G212" s="906"/>
      <c r="H212" s="906"/>
      <c r="I212" s="906"/>
      <c r="J212" s="906"/>
      <c r="K212" s="906"/>
      <c r="L212" s="906"/>
      <c r="M212" s="906"/>
      <c r="N212" s="906"/>
      <c r="O212" s="906"/>
      <c r="P212" s="906"/>
      <c r="Q212" s="906"/>
      <c r="R212" s="906"/>
      <c r="S212" s="906"/>
      <c r="T212" s="906"/>
      <c r="U212" s="906"/>
      <c r="V212" s="906"/>
      <c r="W212" s="906"/>
      <c r="X212" s="906"/>
      <c r="Y212" s="906"/>
      <c r="Z212" s="906"/>
      <c r="AA212" s="906"/>
      <c r="AB212" s="903"/>
    </row>
    <row r="213" spans="1:28" ht="15.7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c r="AA213" s="1091"/>
    </row>
    <row r="214" spans="1:28" ht="15.7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c r="AA214" s="1091"/>
    </row>
    <row r="215" spans="1:28" ht="15.7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row>
    <row r="216" spans="1:28" ht="18.75" customHeight="1">
      <c r="A216" s="1669"/>
      <c r="B216" s="1669"/>
      <c r="C216" s="1669"/>
      <c r="D216" s="1669"/>
      <c r="E216" s="1669"/>
      <c r="F216" s="1669"/>
      <c r="G216" s="1669"/>
      <c r="H216" s="1669"/>
      <c r="I216" s="1669"/>
      <c r="J216" s="1669"/>
      <c r="K216" s="1669"/>
      <c r="L216" s="1669"/>
      <c r="M216" s="1669"/>
      <c r="N216" s="1669"/>
      <c r="O216" s="1669"/>
      <c r="P216" s="1669"/>
      <c r="Q216" s="1669"/>
      <c r="R216" s="1669"/>
      <c r="S216" s="1669"/>
      <c r="T216" s="1669"/>
      <c r="U216" s="1669"/>
      <c r="V216" s="1669"/>
      <c r="W216" s="1669"/>
      <c r="X216" s="1669"/>
      <c r="Y216" s="1669"/>
      <c r="Z216" s="1669"/>
      <c r="AA216" s="1669"/>
      <c r="AB216" s="903"/>
    </row>
    <row r="217" spans="1:28" ht="15.75" customHeight="1">
      <c r="A217" s="90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36"/>
      <c r="B218" s="906"/>
      <c r="C218" s="906"/>
      <c r="D218" s="906"/>
      <c r="E218" s="906"/>
      <c r="F218" s="906"/>
      <c r="G218" s="903"/>
      <c r="H218" s="906"/>
      <c r="I218" s="906"/>
      <c r="J218" s="906"/>
      <c r="K218" s="906"/>
      <c r="L218" s="906"/>
      <c r="M218" s="906"/>
      <c r="N218" s="906"/>
      <c r="O218" s="906"/>
      <c r="P218" s="906"/>
      <c r="Q218" s="906"/>
      <c r="R218" s="906"/>
      <c r="S218" s="906"/>
      <c r="T218" s="906"/>
      <c r="U218" s="906"/>
      <c r="V218" s="906"/>
      <c r="W218" s="906"/>
      <c r="X218" s="906"/>
      <c r="Y218" s="906"/>
      <c r="Z218" s="906"/>
      <c r="AA218" s="906"/>
      <c r="AB218" s="903"/>
    </row>
    <row r="219" spans="1:28" ht="15.75" customHeight="1">
      <c r="A219" s="936"/>
      <c r="B219" s="906"/>
      <c r="C219" s="906"/>
      <c r="D219" s="906"/>
      <c r="E219" s="906"/>
      <c r="F219" s="906"/>
      <c r="G219" s="903"/>
      <c r="H219" s="903"/>
      <c r="I219" s="906"/>
      <c r="J219" s="906"/>
      <c r="K219" s="906"/>
      <c r="L219" s="903"/>
      <c r="M219" s="906"/>
      <c r="N219" s="906"/>
      <c r="O219" s="906"/>
      <c r="P219" s="906"/>
      <c r="Q219" s="906"/>
      <c r="R219" s="906"/>
      <c r="S219" s="906"/>
      <c r="T219" s="906"/>
      <c r="U219" s="906"/>
      <c r="V219" s="906"/>
      <c r="W219" s="906"/>
      <c r="X219" s="906"/>
      <c r="Y219" s="906"/>
      <c r="Z219" s="906"/>
      <c r="AA219" s="906"/>
      <c r="AB219" s="903"/>
    </row>
    <row r="220" spans="1:28" ht="15.75" customHeight="1">
      <c r="A220" s="936"/>
      <c r="B220" s="906"/>
      <c r="C220" s="906"/>
      <c r="D220" s="906"/>
      <c r="E220" s="906"/>
      <c r="F220" s="906"/>
      <c r="G220" s="906"/>
      <c r="H220" s="906"/>
      <c r="I220" s="906"/>
      <c r="J220" s="1764"/>
      <c r="K220" s="1764"/>
      <c r="L220" s="1764"/>
      <c r="M220" s="1764"/>
      <c r="N220" s="1000"/>
      <c r="O220" s="906"/>
      <c r="P220" s="906"/>
      <c r="Q220" s="906"/>
      <c r="R220" s="906"/>
      <c r="S220" s="906"/>
      <c r="T220" s="906"/>
      <c r="U220" s="906"/>
      <c r="V220" s="906"/>
      <c r="W220" s="906"/>
      <c r="X220" s="906"/>
      <c r="Y220" s="906"/>
      <c r="Z220" s="906"/>
      <c r="AA220" s="906"/>
      <c r="AB220" s="903"/>
    </row>
    <row r="221" spans="1:28" ht="15.75" customHeight="1">
      <c r="A221" s="936"/>
      <c r="B221" s="906"/>
      <c r="C221" s="906"/>
      <c r="D221" s="906"/>
      <c r="E221" s="906"/>
      <c r="F221" s="906"/>
      <c r="G221" s="906"/>
      <c r="H221" s="906"/>
      <c r="I221" s="906"/>
      <c r="J221" s="1764"/>
      <c r="K221" s="1764"/>
      <c r="L221" s="1764"/>
      <c r="M221" s="1764"/>
      <c r="N221" s="1000"/>
      <c r="O221" s="906"/>
      <c r="P221" s="906"/>
      <c r="Q221" s="906"/>
      <c r="R221" s="906"/>
      <c r="S221" s="906"/>
      <c r="T221" s="906"/>
      <c r="U221" s="906"/>
      <c r="V221" s="906"/>
      <c r="W221" s="906"/>
      <c r="X221" s="906"/>
      <c r="Y221" s="906"/>
      <c r="Z221" s="906"/>
      <c r="AA221" s="906"/>
      <c r="AB221" s="903"/>
    </row>
    <row r="222" spans="1:28" ht="15.75" customHeight="1">
      <c r="A222" s="936"/>
      <c r="B222" s="906"/>
      <c r="C222" s="906"/>
      <c r="D222" s="906"/>
      <c r="E222" s="906"/>
      <c r="F222" s="906"/>
      <c r="G222" s="906"/>
      <c r="H222" s="906"/>
      <c r="I222" s="906"/>
      <c r="J222" s="1764"/>
      <c r="K222" s="1764"/>
      <c r="L222" s="1764"/>
      <c r="M222" s="1764"/>
      <c r="N222" s="1000"/>
      <c r="O222" s="906"/>
      <c r="P222" s="906"/>
      <c r="Q222" s="906"/>
      <c r="R222" s="906"/>
      <c r="S222" s="906"/>
      <c r="T222" s="906"/>
      <c r="U222" s="906"/>
      <c r="V222" s="906"/>
      <c r="W222" s="906"/>
      <c r="X222" s="906"/>
      <c r="Y222" s="906"/>
      <c r="Z222" s="906"/>
      <c r="AA222" s="906"/>
      <c r="AB222" s="903"/>
    </row>
    <row r="223" spans="1:28" ht="15.75" customHeight="1">
      <c r="A223" s="936"/>
      <c r="B223" s="906"/>
      <c r="C223" s="906"/>
      <c r="D223" s="906"/>
      <c r="E223" s="906"/>
      <c r="F223" s="906"/>
      <c r="G223" s="906"/>
      <c r="H223" s="906"/>
      <c r="I223" s="906"/>
      <c r="J223" s="1764"/>
      <c r="K223" s="1764"/>
      <c r="L223" s="1764"/>
      <c r="M223" s="1764"/>
      <c r="N223" s="1000"/>
      <c r="O223" s="906"/>
      <c r="P223" s="906"/>
      <c r="Q223" s="906"/>
      <c r="R223" s="906"/>
      <c r="S223" s="906"/>
      <c r="T223" s="906"/>
      <c r="U223" s="906"/>
      <c r="V223" s="906"/>
      <c r="W223" s="906"/>
      <c r="X223" s="906"/>
      <c r="Y223" s="906"/>
      <c r="Z223" s="906"/>
      <c r="AA223" s="906"/>
      <c r="AB223" s="903"/>
    </row>
    <row r="224" spans="1:28"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c r="AB224" s="903"/>
    </row>
    <row r="225" spans="1:28" ht="15.75" customHeight="1">
      <c r="A225" s="906"/>
      <c r="B225" s="906"/>
      <c r="C225" s="906"/>
      <c r="D225" s="1669"/>
      <c r="E225" s="1669"/>
      <c r="F225" s="1669"/>
      <c r="G225" s="1669"/>
      <c r="H225" s="975"/>
      <c r="I225" s="1669"/>
      <c r="J225" s="1669"/>
      <c r="K225" s="1669"/>
      <c r="L225" s="1669"/>
      <c r="M225" s="1669"/>
      <c r="N225" s="1669"/>
      <c r="O225" s="1669"/>
      <c r="P225" s="1669"/>
      <c r="Q225" s="1669"/>
      <c r="R225" s="1669"/>
      <c r="S225" s="1669"/>
      <c r="T225" s="1669"/>
      <c r="U225" s="1669"/>
      <c r="V225" s="975"/>
      <c r="W225" s="975"/>
      <c r="X225" s="1669"/>
      <c r="Y225" s="1669"/>
      <c r="Z225" s="1669"/>
      <c r="AA225" s="906"/>
      <c r="AB225" s="903"/>
    </row>
    <row r="226" spans="1:28" ht="15.75" customHeight="1">
      <c r="A226" s="906"/>
      <c r="B226" s="906"/>
      <c r="C226" s="906"/>
      <c r="D226" s="975"/>
      <c r="E226" s="1698"/>
      <c r="F226" s="1698"/>
      <c r="G226" s="975"/>
      <c r="H226" s="975"/>
      <c r="I226" s="906"/>
      <c r="J226" s="906"/>
      <c r="K226" s="906"/>
      <c r="L226" s="903"/>
      <c r="M226" s="906"/>
      <c r="N226" s="906"/>
      <c r="O226" s="906"/>
      <c r="P226" s="906"/>
      <c r="Q226" s="906"/>
      <c r="R226" s="903"/>
      <c r="S226" s="903"/>
      <c r="T226" s="903"/>
      <c r="U226" s="903"/>
      <c r="V226" s="975"/>
      <c r="W226" s="975"/>
      <c r="X226" s="1760"/>
      <c r="Y226" s="1760"/>
      <c r="Z226" s="1760"/>
      <c r="AA226" s="906"/>
      <c r="AB226" s="903"/>
    </row>
    <row r="227" spans="1:28" ht="15.75" customHeight="1">
      <c r="A227" s="906"/>
      <c r="B227" s="906"/>
      <c r="C227" s="906"/>
      <c r="D227" s="975"/>
      <c r="E227" s="1698"/>
      <c r="F227" s="1698"/>
      <c r="G227" s="975"/>
      <c r="H227" s="975"/>
      <c r="I227" s="906"/>
      <c r="J227" s="906"/>
      <c r="K227" s="906"/>
      <c r="L227" s="903"/>
      <c r="M227" s="906"/>
      <c r="N227" s="906"/>
      <c r="O227" s="906"/>
      <c r="P227" s="906"/>
      <c r="Q227" s="906"/>
      <c r="R227" s="903"/>
      <c r="S227" s="903"/>
      <c r="T227" s="903"/>
      <c r="U227" s="903"/>
      <c r="V227" s="975"/>
      <c r="W227" s="975"/>
      <c r="X227" s="1760"/>
      <c r="Y227" s="1760"/>
      <c r="Z227" s="1760"/>
      <c r="AA227" s="906"/>
      <c r="AB227" s="903"/>
    </row>
    <row r="228" spans="1:28" ht="15.75" customHeight="1">
      <c r="A228" s="906"/>
      <c r="B228" s="906"/>
      <c r="C228" s="906"/>
      <c r="D228" s="975"/>
      <c r="E228" s="1698"/>
      <c r="F228" s="1698"/>
      <c r="G228" s="975"/>
      <c r="H228" s="975"/>
      <c r="I228" s="906"/>
      <c r="J228" s="906"/>
      <c r="K228" s="906"/>
      <c r="L228" s="903"/>
      <c r="M228" s="906"/>
      <c r="N228" s="906"/>
      <c r="O228" s="906"/>
      <c r="P228" s="906"/>
      <c r="Q228" s="906"/>
      <c r="R228" s="903"/>
      <c r="S228" s="903"/>
      <c r="T228" s="903"/>
      <c r="U228" s="903"/>
      <c r="V228" s="975"/>
      <c r="W228" s="975"/>
      <c r="X228" s="1760"/>
      <c r="Y228" s="1760"/>
      <c r="Z228" s="1760"/>
      <c r="AA228" s="906"/>
      <c r="AB228" s="903"/>
    </row>
    <row r="229" spans="1:28" ht="15.75" customHeight="1">
      <c r="A229" s="906"/>
      <c r="B229" s="906"/>
      <c r="C229" s="906"/>
      <c r="D229" s="975"/>
      <c r="E229" s="1698"/>
      <c r="F229" s="1698"/>
      <c r="G229" s="975"/>
      <c r="H229" s="975"/>
      <c r="I229" s="906"/>
      <c r="J229" s="906"/>
      <c r="K229" s="906"/>
      <c r="L229" s="903"/>
      <c r="M229" s="906"/>
      <c r="N229" s="906"/>
      <c r="O229" s="906"/>
      <c r="P229" s="906"/>
      <c r="Q229" s="906"/>
      <c r="R229" s="903"/>
      <c r="S229" s="903"/>
      <c r="T229" s="903"/>
      <c r="U229" s="903"/>
      <c r="V229" s="975"/>
      <c r="W229" s="975"/>
      <c r="X229" s="1760"/>
      <c r="Y229" s="1760"/>
      <c r="Z229" s="1760"/>
      <c r="AA229" s="906"/>
      <c r="AB229" s="903"/>
    </row>
    <row r="230" spans="1:28" ht="15.75" customHeight="1">
      <c r="A230" s="906"/>
      <c r="B230" s="906"/>
      <c r="C230" s="906"/>
      <c r="D230" s="975"/>
      <c r="E230" s="1698"/>
      <c r="F230" s="1698"/>
      <c r="G230" s="975"/>
      <c r="H230" s="975"/>
      <c r="I230" s="906"/>
      <c r="J230" s="906"/>
      <c r="K230" s="906"/>
      <c r="L230" s="903"/>
      <c r="M230" s="906"/>
      <c r="N230" s="906"/>
      <c r="O230" s="906"/>
      <c r="P230" s="906"/>
      <c r="Q230" s="906"/>
      <c r="R230" s="903"/>
      <c r="S230" s="903"/>
      <c r="T230" s="903"/>
      <c r="U230" s="903"/>
      <c r="V230" s="975"/>
      <c r="W230" s="975"/>
      <c r="X230" s="1760"/>
      <c r="Y230" s="1760"/>
      <c r="Z230" s="1760"/>
      <c r="AA230" s="906"/>
      <c r="AB230" s="903"/>
    </row>
    <row r="231" spans="1:28" ht="15.75" customHeight="1">
      <c r="A231" s="906"/>
      <c r="B231" s="906"/>
      <c r="C231" s="906"/>
      <c r="D231" s="975"/>
      <c r="E231" s="1698"/>
      <c r="F231" s="1698"/>
      <c r="G231" s="975"/>
      <c r="H231" s="975"/>
      <c r="I231" s="906"/>
      <c r="J231" s="906"/>
      <c r="K231" s="906"/>
      <c r="L231" s="903"/>
      <c r="M231" s="906"/>
      <c r="N231" s="906"/>
      <c r="O231" s="906"/>
      <c r="P231" s="906"/>
      <c r="Q231" s="906"/>
      <c r="R231" s="903"/>
      <c r="S231" s="903"/>
      <c r="T231" s="903"/>
      <c r="U231" s="903"/>
      <c r="V231" s="975"/>
      <c r="W231" s="975"/>
      <c r="X231" s="1760"/>
      <c r="Y231" s="1760"/>
      <c r="Z231" s="1760"/>
      <c r="AA231" s="906"/>
      <c r="AB231" s="903"/>
    </row>
    <row r="232" spans="1:28" ht="15.75" customHeight="1">
      <c r="A232" s="93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2107"/>
      <c r="G233" s="2107"/>
      <c r="H233" s="2107"/>
      <c r="I233" s="2107"/>
      <c r="J233" s="2107"/>
      <c r="K233" s="2107"/>
      <c r="L233" s="2107"/>
      <c r="M233" s="2107"/>
      <c r="N233" s="2107"/>
      <c r="O233" s="2107"/>
      <c r="P233" s="2107"/>
      <c r="Q233" s="2107"/>
      <c r="R233" s="2107"/>
      <c r="S233" s="2107"/>
      <c r="T233" s="2107"/>
      <c r="U233" s="2107"/>
      <c r="V233" s="2107"/>
      <c r="W233" s="2107"/>
      <c r="X233" s="2107"/>
      <c r="Y233" s="2107"/>
      <c r="Z233" s="2107"/>
      <c r="AA233" s="2107"/>
      <c r="AB233" s="903"/>
    </row>
    <row r="234" spans="1:28" ht="15.75" customHeight="1">
      <c r="A234" s="906"/>
      <c r="B234" s="906"/>
      <c r="C234" s="906"/>
      <c r="D234" s="906"/>
      <c r="E234" s="906"/>
      <c r="F234" s="2107"/>
      <c r="G234" s="2107"/>
      <c r="H234" s="2107"/>
      <c r="I234" s="2107"/>
      <c r="J234" s="2107"/>
      <c r="K234" s="2107"/>
      <c r="L234" s="2107"/>
      <c r="M234" s="2107"/>
      <c r="N234" s="2107"/>
      <c r="O234" s="2107"/>
      <c r="P234" s="2107"/>
      <c r="Q234" s="2107"/>
      <c r="R234" s="2107"/>
      <c r="S234" s="2107"/>
      <c r="T234" s="2107"/>
      <c r="U234" s="2107"/>
      <c r="V234" s="2107"/>
      <c r="W234" s="2107"/>
      <c r="X234" s="2107"/>
      <c r="Y234" s="2107"/>
      <c r="Z234" s="2107"/>
      <c r="AA234" s="2107"/>
      <c r="AB234" s="903"/>
    </row>
    <row r="235" spans="1:28" ht="15.75" customHeight="1">
      <c r="A235" s="93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06"/>
      <c r="B236" s="906"/>
      <c r="C236" s="906"/>
      <c r="D236" s="906"/>
      <c r="E236" s="906"/>
      <c r="F236" s="2107"/>
      <c r="G236" s="2107"/>
      <c r="H236" s="2107"/>
      <c r="I236" s="2107"/>
      <c r="J236" s="2107"/>
      <c r="K236" s="2107"/>
      <c r="L236" s="2107"/>
      <c r="M236" s="2107"/>
      <c r="N236" s="2107"/>
      <c r="O236" s="2107"/>
      <c r="P236" s="2107"/>
      <c r="Q236" s="2107"/>
      <c r="R236" s="2107"/>
      <c r="S236" s="2107"/>
      <c r="T236" s="2107"/>
      <c r="U236" s="2107"/>
      <c r="V236" s="2107"/>
      <c r="W236" s="2107"/>
      <c r="X236" s="2107"/>
      <c r="Y236" s="2107"/>
      <c r="Z236" s="2107"/>
      <c r="AA236" s="2107"/>
      <c r="AB236" s="903"/>
    </row>
    <row r="237" spans="1:28" ht="15.75" customHeight="1">
      <c r="A237" s="906"/>
      <c r="B237" s="906"/>
      <c r="C237" s="906"/>
      <c r="D237" s="906"/>
      <c r="E237" s="906"/>
      <c r="F237" s="2107"/>
      <c r="G237" s="2107"/>
      <c r="H237" s="2107"/>
      <c r="I237" s="2107"/>
      <c r="J237" s="2107"/>
      <c r="K237" s="2107"/>
      <c r="L237" s="2107"/>
      <c r="M237" s="2107"/>
      <c r="N237" s="2107"/>
      <c r="O237" s="2107"/>
      <c r="P237" s="2107"/>
      <c r="Q237" s="2107"/>
      <c r="R237" s="2107"/>
      <c r="S237" s="2107"/>
      <c r="T237" s="2107"/>
      <c r="U237" s="2107"/>
      <c r="V237" s="2107"/>
      <c r="W237" s="2107"/>
      <c r="X237" s="2107"/>
      <c r="Y237" s="2107"/>
      <c r="Z237" s="2107"/>
      <c r="AA237" s="2107"/>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44" spans="1:28" ht="18.75" customHeight="1">
      <c r="A244" s="1669"/>
      <c r="B244" s="1669"/>
      <c r="C244" s="1669"/>
      <c r="D244" s="1669"/>
      <c r="E244" s="1669"/>
      <c r="F244" s="1669"/>
      <c r="G244" s="1669"/>
      <c r="H244" s="1669"/>
      <c r="I244" s="1669"/>
      <c r="J244" s="1669"/>
      <c r="K244" s="1669"/>
      <c r="L244" s="1669"/>
      <c r="M244" s="1669"/>
      <c r="N244" s="1669"/>
      <c r="O244" s="1669"/>
      <c r="P244" s="1669"/>
      <c r="Q244" s="1669"/>
      <c r="R244" s="1669"/>
      <c r="S244" s="1669"/>
      <c r="T244" s="1669"/>
      <c r="U244" s="1669"/>
      <c r="V244" s="1669"/>
      <c r="W244" s="1669"/>
      <c r="X244" s="1669"/>
      <c r="Y244" s="1669"/>
      <c r="Z244" s="1669"/>
      <c r="AA244" s="1669"/>
      <c r="AB244" s="903"/>
    </row>
    <row r="245" spans="1:28" ht="15.75" customHeight="1">
      <c r="A245" s="90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36"/>
      <c r="B246" s="906"/>
      <c r="C246" s="906"/>
      <c r="D246" s="906"/>
      <c r="E246" s="906"/>
      <c r="F246" s="906"/>
      <c r="G246" s="903"/>
      <c r="H246" s="906"/>
      <c r="I246" s="906"/>
      <c r="J246" s="906"/>
      <c r="K246" s="906"/>
      <c r="L246" s="906"/>
      <c r="M246" s="906"/>
      <c r="N246" s="906"/>
      <c r="O246" s="906"/>
      <c r="P246" s="906"/>
      <c r="Q246" s="906"/>
      <c r="R246" s="906"/>
      <c r="S246" s="906"/>
      <c r="T246" s="906"/>
      <c r="U246" s="906"/>
      <c r="V246" s="906"/>
      <c r="W246" s="906"/>
      <c r="X246" s="906"/>
      <c r="Y246" s="906"/>
      <c r="Z246" s="906"/>
      <c r="AA246" s="906"/>
      <c r="AB246" s="903"/>
    </row>
    <row r="247" spans="1:28" ht="15.75" customHeight="1">
      <c r="A247" s="936"/>
      <c r="B247" s="906"/>
      <c r="C247" s="906"/>
      <c r="D247" s="906"/>
      <c r="E247" s="906"/>
      <c r="F247" s="906"/>
      <c r="G247" s="903"/>
      <c r="H247" s="903"/>
      <c r="I247" s="906"/>
      <c r="J247" s="906"/>
      <c r="K247" s="906"/>
      <c r="L247" s="903"/>
      <c r="M247" s="906"/>
      <c r="N247" s="906"/>
      <c r="O247" s="906"/>
      <c r="P247" s="906"/>
      <c r="Q247" s="906"/>
      <c r="R247" s="906"/>
      <c r="S247" s="906"/>
      <c r="T247" s="906"/>
      <c r="U247" s="906"/>
      <c r="V247" s="906"/>
      <c r="W247" s="906"/>
      <c r="X247" s="906"/>
      <c r="Y247" s="906"/>
      <c r="Z247" s="906"/>
      <c r="AA247" s="906"/>
      <c r="AB247" s="903"/>
    </row>
    <row r="248" spans="1:28" ht="15.75" customHeight="1">
      <c r="A248" s="936"/>
      <c r="B248" s="906"/>
      <c r="C248" s="906"/>
      <c r="D248" s="906"/>
      <c r="E248" s="906"/>
      <c r="F248" s="906"/>
      <c r="G248" s="906"/>
      <c r="H248" s="906"/>
      <c r="I248" s="906"/>
      <c r="J248" s="1764"/>
      <c r="K248" s="1764"/>
      <c r="L248" s="1764"/>
      <c r="M248" s="1764"/>
      <c r="N248" s="1000"/>
      <c r="O248" s="906"/>
      <c r="P248" s="906"/>
      <c r="Q248" s="906"/>
      <c r="R248" s="906"/>
      <c r="S248" s="906"/>
      <c r="T248" s="906"/>
      <c r="U248" s="906"/>
      <c r="V248" s="906"/>
      <c r="W248" s="906"/>
      <c r="X248" s="906"/>
      <c r="Y248" s="906"/>
      <c r="Z248" s="906"/>
      <c r="AA248" s="906"/>
      <c r="AB248" s="903"/>
    </row>
    <row r="249" spans="1:28" ht="15.75" customHeight="1">
      <c r="A249" s="936"/>
      <c r="B249" s="906"/>
      <c r="C249" s="906"/>
      <c r="D249" s="906"/>
      <c r="E249" s="906"/>
      <c r="F249" s="906"/>
      <c r="G249" s="906"/>
      <c r="H249" s="906"/>
      <c r="I249" s="906"/>
      <c r="J249" s="1764"/>
      <c r="K249" s="1764"/>
      <c r="L249" s="1764"/>
      <c r="M249" s="1764"/>
      <c r="N249" s="1000"/>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906"/>
      <c r="G250" s="906"/>
      <c r="H250" s="906"/>
      <c r="I250" s="906"/>
      <c r="J250" s="1764"/>
      <c r="K250" s="1764"/>
      <c r="L250" s="1764"/>
      <c r="M250" s="1764"/>
      <c r="N250" s="1000"/>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906"/>
      <c r="G251" s="906"/>
      <c r="H251" s="906"/>
      <c r="I251" s="906"/>
      <c r="J251" s="1764"/>
      <c r="K251" s="1764"/>
      <c r="L251" s="1764"/>
      <c r="M251" s="1764"/>
      <c r="N251" s="1000"/>
      <c r="O251" s="906"/>
      <c r="P251" s="906"/>
      <c r="Q251" s="906"/>
      <c r="R251" s="906"/>
      <c r="S251" s="906"/>
      <c r="T251" s="906"/>
      <c r="U251" s="906"/>
      <c r="V251" s="906"/>
      <c r="W251" s="906"/>
      <c r="X251" s="906"/>
      <c r="Y251" s="906"/>
      <c r="Z251" s="906"/>
      <c r="AA251" s="906"/>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1669"/>
      <c r="E253" s="1669"/>
      <c r="F253" s="1669"/>
      <c r="G253" s="1669"/>
      <c r="H253" s="975"/>
      <c r="I253" s="1669"/>
      <c r="J253" s="1669"/>
      <c r="K253" s="1669"/>
      <c r="L253" s="1669"/>
      <c r="M253" s="1669"/>
      <c r="N253" s="1669"/>
      <c r="O253" s="1669"/>
      <c r="P253" s="1669"/>
      <c r="Q253" s="1669"/>
      <c r="R253" s="1669"/>
      <c r="S253" s="1669"/>
      <c r="T253" s="1669"/>
      <c r="U253" s="1669"/>
      <c r="V253" s="975"/>
      <c r="W253" s="975"/>
      <c r="X253" s="1669"/>
      <c r="Y253" s="1669"/>
      <c r="Z253" s="1669"/>
      <c r="AA253" s="906"/>
      <c r="AB253" s="903"/>
    </row>
    <row r="254" spans="1:28" ht="15.75" customHeight="1">
      <c r="A254" s="906"/>
      <c r="B254" s="906"/>
      <c r="C254" s="906"/>
      <c r="D254" s="975"/>
      <c r="E254" s="1698"/>
      <c r="F254" s="1698"/>
      <c r="G254" s="975"/>
      <c r="H254" s="975"/>
      <c r="I254" s="906"/>
      <c r="J254" s="906"/>
      <c r="K254" s="906"/>
      <c r="L254" s="903"/>
      <c r="M254" s="906"/>
      <c r="N254" s="906"/>
      <c r="O254" s="906"/>
      <c r="P254" s="906"/>
      <c r="Q254" s="906"/>
      <c r="R254" s="903"/>
      <c r="S254" s="903"/>
      <c r="T254" s="903"/>
      <c r="U254" s="903"/>
      <c r="V254" s="975"/>
      <c r="W254" s="975"/>
      <c r="X254" s="1760"/>
      <c r="Y254" s="1760"/>
      <c r="Z254" s="1760"/>
      <c r="AA254" s="906"/>
      <c r="AB254" s="903"/>
    </row>
    <row r="255" spans="1:28" ht="15.75" customHeight="1">
      <c r="A255" s="906"/>
      <c r="B255" s="906"/>
      <c r="C255" s="906"/>
      <c r="D255" s="975"/>
      <c r="E255" s="1698"/>
      <c r="F255" s="1698"/>
      <c r="G255" s="975"/>
      <c r="H255" s="975"/>
      <c r="I255" s="906"/>
      <c r="J255" s="906"/>
      <c r="K255" s="906"/>
      <c r="L255" s="903"/>
      <c r="M255" s="906"/>
      <c r="N255" s="906"/>
      <c r="O255" s="906"/>
      <c r="P255" s="906"/>
      <c r="Q255" s="906"/>
      <c r="R255" s="903"/>
      <c r="S255" s="903"/>
      <c r="T255" s="903"/>
      <c r="U255" s="903"/>
      <c r="V255" s="975"/>
      <c r="W255" s="975"/>
      <c r="X255" s="1760"/>
      <c r="Y255" s="1760"/>
      <c r="Z255" s="1760"/>
      <c r="AA255" s="906"/>
      <c r="AB255" s="903"/>
    </row>
    <row r="256" spans="1:28" ht="15.75" customHeight="1">
      <c r="A256" s="906"/>
      <c r="B256" s="906"/>
      <c r="C256" s="906"/>
      <c r="D256" s="975"/>
      <c r="E256" s="1698"/>
      <c r="F256" s="1698"/>
      <c r="G256" s="975"/>
      <c r="H256" s="975"/>
      <c r="I256" s="906"/>
      <c r="J256" s="906"/>
      <c r="K256" s="906"/>
      <c r="L256" s="903"/>
      <c r="M256" s="906"/>
      <c r="N256" s="906"/>
      <c r="O256" s="906"/>
      <c r="P256" s="906"/>
      <c r="Q256" s="906"/>
      <c r="R256" s="903"/>
      <c r="S256" s="903"/>
      <c r="T256" s="903"/>
      <c r="U256" s="903"/>
      <c r="V256" s="975"/>
      <c r="W256" s="975"/>
      <c r="X256" s="1760"/>
      <c r="Y256" s="1760"/>
      <c r="Z256" s="1760"/>
      <c r="AA256" s="906"/>
      <c r="AB256" s="903"/>
    </row>
    <row r="257" spans="1:28" ht="15.75" customHeight="1">
      <c r="A257" s="906"/>
      <c r="B257" s="906"/>
      <c r="C257" s="906"/>
      <c r="D257" s="975"/>
      <c r="E257" s="1698"/>
      <c r="F257" s="1698"/>
      <c r="G257" s="975"/>
      <c r="H257" s="975"/>
      <c r="I257" s="906"/>
      <c r="J257" s="906"/>
      <c r="K257" s="906"/>
      <c r="L257" s="903"/>
      <c r="M257" s="906"/>
      <c r="N257" s="906"/>
      <c r="O257" s="906"/>
      <c r="P257" s="906"/>
      <c r="Q257" s="906"/>
      <c r="R257" s="903"/>
      <c r="S257" s="903"/>
      <c r="T257" s="903"/>
      <c r="U257" s="903"/>
      <c r="V257" s="975"/>
      <c r="W257" s="975"/>
      <c r="X257" s="1760"/>
      <c r="Y257" s="1760"/>
      <c r="Z257" s="1760"/>
      <c r="AA257" s="906"/>
      <c r="AB257" s="903"/>
    </row>
    <row r="258" spans="1:28" ht="15.75" customHeight="1">
      <c r="A258" s="906"/>
      <c r="B258" s="906"/>
      <c r="C258" s="906"/>
      <c r="D258" s="975"/>
      <c r="E258" s="1698"/>
      <c r="F258" s="1698"/>
      <c r="G258" s="975"/>
      <c r="H258" s="975"/>
      <c r="I258" s="906"/>
      <c r="J258" s="906"/>
      <c r="K258" s="906"/>
      <c r="L258" s="903"/>
      <c r="M258" s="906"/>
      <c r="N258" s="906"/>
      <c r="O258" s="906"/>
      <c r="P258" s="906"/>
      <c r="Q258" s="906"/>
      <c r="R258" s="903"/>
      <c r="S258" s="903"/>
      <c r="T258" s="903"/>
      <c r="U258" s="903"/>
      <c r="V258" s="975"/>
      <c r="W258" s="975"/>
      <c r="X258" s="1760"/>
      <c r="Y258" s="1760"/>
      <c r="Z258" s="1760"/>
      <c r="AA258" s="906"/>
      <c r="AB258" s="903"/>
    </row>
    <row r="259" spans="1:28" ht="15.75" customHeight="1">
      <c r="A259" s="906"/>
      <c r="B259" s="906"/>
      <c r="C259" s="906"/>
      <c r="D259" s="975"/>
      <c r="E259" s="1698"/>
      <c r="F259" s="1698"/>
      <c r="G259" s="975"/>
      <c r="H259" s="975"/>
      <c r="I259" s="906"/>
      <c r="J259" s="906"/>
      <c r="K259" s="906"/>
      <c r="L259" s="903"/>
      <c r="M259" s="906"/>
      <c r="N259" s="906"/>
      <c r="O259" s="906"/>
      <c r="P259" s="906"/>
      <c r="Q259" s="906"/>
      <c r="R259" s="903"/>
      <c r="S259" s="903"/>
      <c r="T259" s="903"/>
      <c r="U259" s="903"/>
      <c r="V259" s="975"/>
      <c r="W259" s="975"/>
      <c r="X259" s="1760"/>
      <c r="Y259" s="1760"/>
      <c r="Z259" s="1760"/>
      <c r="AA259" s="906"/>
      <c r="AB259" s="903"/>
    </row>
    <row r="260" spans="1:28" ht="15.75" customHeight="1">
      <c r="A260" s="93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2107"/>
      <c r="G261" s="2107"/>
      <c r="H261" s="2107"/>
      <c r="I261" s="2107"/>
      <c r="J261" s="2107"/>
      <c r="K261" s="2107"/>
      <c r="L261" s="2107"/>
      <c r="M261" s="2107"/>
      <c r="N261" s="2107"/>
      <c r="O261" s="2107"/>
      <c r="P261" s="2107"/>
      <c r="Q261" s="2107"/>
      <c r="R261" s="2107"/>
      <c r="S261" s="2107"/>
      <c r="T261" s="2107"/>
      <c r="U261" s="2107"/>
      <c r="V261" s="2107"/>
      <c r="W261" s="2107"/>
      <c r="X261" s="2107"/>
      <c r="Y261" s="2107"/>
      <c r="Z261" s="2107"/>
      <c r="AA261" s="2107"/>
      <c r="AB261" s="903"/>
    </row>
    <row r="262" spans="1:28" ht="15.75" customHeight="1">
      <c r="A262" s="906"/>
      <c r="B262" s="906"/>
      <c r="C262" s="906"/>
      <c r="D262" s="906"/>
      <c r="E262" s="906"/>
      <c r="F262" s="2107"/>
      <c r="G262" s="2107"/>
      <c r="H262" s="2107"/>
      <c r="I262" s="2107"/>
      <c r="J262" s="2107"/>
      <c r="K262" s="2107"/>
      <c r="L262" s="2107"/>
      <c r="M262" s="2107"/>
      <c r="N262" s="2107"/>
      <c r="O262" s="2107"/>
      <c r="P262" s="2107"/>
      <c r="Q262" s="2107"/>
      <c r="R262" s="2107"/>
      <c r="S262" s="2107"/>
      <c r="T262" s="2107"/>
      <c r="U262" s="2107"/>
      <c r="V262" s="2107"/>
      <c r="W262" s="2107"/>
      <c r="X262" s="2107"/>
      <c r="Y262" s="2107"/>
      <c r="Z262" s="2107"/>
      <c r="AA262" s="2107"/>
      <c r="AB262" s="903"/>
    </row>
    <row r="263" spans="1:28" ht="15.75" customHeight="1">
      <c r="A263" s="936"/>
      <c r="B263" s="906"/>
      <c r="C263" s="906"/>
      <c r="D263" s="906"/>
      <c r="E263" s="906"/>
      <c r="F263" s="906"/>
      <c r="G263" s="906"/>
      <c r="H263" s="906"/>
      <c r="I263" s="906"/>
      <c r="J263" s="906"/>
      <c r="K263" s="906"/>
      <c r="L263" s="906"/>
      <c r="M263" s="906"/>
      <c r="N263" s="906"/>
      <c r="O263" s="906"/>
      <c r="P263" s="906"/>
      <c r="Q263" s="906"/>
      <c r="R263" s="906"/>
      <c r="S263" s="906"/>
      <c r="T263" s="906"/>
      <c r="U263" s="906"/>
      <c r="V263" s="906"/>
      <c r="W263" s="906"/>
      <c r="X263" s="906"/>
      <c r="Y263" s="906"/>
      <c r="Z263" s="906"/>
      <c r="AA263" s="906"/>
      <c r="AB263" s="903"/>
    </row>
    <row r="264" spans="1:28" ht="15.75" customHeight="1">
      <c r="A264" s="906"/>
      <c r="B264" s="906"/>
      <c r="C264" s="906"/>
      <c r="D264" s="906"/>
      <c r="E264" s="906"/>
      <c r="F264" s="2107"/>
      <c r="G264" s="2107"/>
      <c r="H264" s="2107"/>
      <c r="I264" s="2107"/>
      <c r="J264" s="2107"/>
      <c r="K264" s="2107"/>
      <c r="L264" s="2107"/>
      <c r="M264" s="2107"/>
      <c r="N264" s="2107"/>
      <c r="O264" s="2107"/>
      <c r="P264" s="2107"/>
      <c r="Q264" s="2107"/>
      <c r="R264" s="2107"/>
      <c r="S264" s="2107"/>
      <c r="T264" s="2107"/>
      <c r="U264" s="2107"/>
      <c r="V264" s="2107"/>
      <c r="W264" s="2107"/>
      <c r="X264" s="2107"/>
      <c r="Y264" s="2107"/>
      <c r="Z264" s="2107"/>
      <c r="AA264" s="2107"/>
      <c r="AB264" s="903"/>
    </row>
    <row r="265" spans="1:28" ht="15.75" customHeight="1">
      <c r="A265" s="906"/>
      <c r="B265" s="906"/>
      <c r="C265" s="906"/>
      <c r="D265" s="906"/>
      <c r="E265" s="906"/>
      <c r="F265" s="2107"/>
      <c r="G265" s="2107"/>
      <c r="H265" s="2107"/>
      <c r="I265" s="2107"/>
      <c r="J265" s="2107"/>
      <c r="K265" s="2107"/>
      <c r="L265" s="2107"/>
      <c r="M265" s="2107"/>
      <c r="N265" s="2107"/>
      <c r="O265" s="2107"/>
      <c r="P265" s="2107"/>
      <c r="Q265" s="2107"/>
      <c r="R265" s="2107"/>
      <c r="S265" s="2107"/>
      <c r="T265" s="2107"/>
      <c r="U265" s="2107"/>
      <c r="V265" s="2107"/>
      <c r="W265" s="2107"/>
      <c r="X265" s="2107"/>
      <c r="Y265" s="2107"/>
      <c r="Z265" s="2107"/>
      <c r="AA265" s="2107"/>
      <c r="AB265" s="903"/>
    </row>
    <row r="266" spans="1:28" ht="15.75" customHeight="1">
      <c r="A266" s="906"/>
      <c r="B266" s="906"/>
      <c r="C266" s="906"/>
      <c r="D266" s="906"/>
      <c r="E266" s="906"/>
      <c r="F266" s="906"/>
      <c r="G266" s="906"/>
      <c r="H266" s="906"/>
      <c r="I266" s="906"/>
      <c r="J266" s="906"/>
      <c r="K266" s="906"/>
      <c r="L266" s="906"/>
      <c r="M266" s="906"/>
      <c r="N266" s="906"/>
      <c r="O266" s="906"/>
      <c r="P266" s="906"/>
      <c r="Q266" s="906"/>
      <c r="R266" s="906"/>
      <c r="S266" s="906"/>
      <c r="T266" s="906"/>
      <c r="U266" s="906"/>
      <c r="V266" s="906"/>
      <c r="W266" s="906"/>
      <c r="X266" s="906"/>
      <c r="Y266" s="906"/>
      <c r="Z266" s="906"/>
      <c r="AA266" s="906"/>
      <c r="AB266" s="903"/>
    </row>
    <row r="267" spans="1:28" ht="15.7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c r="Z267" s="1091"/>
      <c r="AA267" s="1091"/>
    </row>
    <row r="268" spans="1:28" ht="15.7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c r="Z268" s="1091"/>
      <c r="AA268" s="1091"/>
    </row>
    <row r="269" spans="1:28" ht="15.7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c r="Z269" s="1091"/>
      <c r="AA269" s="1091"/>
    </row>
    <row r="270" spans="1:28" ht="18.75" customHeight="1">
      <c r="A270" s="1669"/>
      <c r="B270" s="1669"/>
      <c r="C270" s="1669"/>
      <c r="D270" s="1669"/>
      <c r="E270" s="1669"/>
      <c r="F270" s="1669"/>
      <c r="G270" s="1669"/>
      <c r="H270" s="1669"/>
      <c r="I270" s="1669"/>
      <c r="J270" s="1669"/>
      <c r="K270" s="1669"/>
      <c r="L270" s="1669"/>
      <c r="M270" s="1669"/>
      <c r="N270" s="1669"/>
      <c r="O270" s="1669"/>
      <c r="P270" s="1669"/>
      <c r="Q270" s="1669"/>
      <c r="R270" s="1669"/>
      <c r="S270" s="1669"/>
      <c r="T270" s="1669"/>
      <c r="U270" s="1669"/>
      <c r="V270" s="1669"/>
      <c r="W270" s="1669"/>
      <c r="X270" s="1669"/>
      <c r="Y270" s="1669"/>
      <c r="Z270" s="1669"/>
      <c r="AA270" s="1669"/>
      <c r="AB270" s="903"/>
    </row>
    <row r="271" spans="1:28" ht="15.75" customHeight="1">
      <c r="A271" s="90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36"/>
      <c r="B272" s="906"/>
      <c r="C272" s="906"/>
      <c r="D272" s="906"/>
      <c r="E272" s="906"/>
      <c r="F272" s="906"/>
      <c r="G272" s="903"/>
      <c r="H272" s="906"/>
      <c r="I272" s="906"/>
      <c r="J272" s="906"/>
      <c r="K272" s="906"/>
      <c r="L272" s="906"/>
      <c r="M272" s="906"/>
      <c r="N272" s="906"/>
      <c r="O272" s="906"/>
      <c r="P272" s="906"/>
      <c r="Q272" s="906"/>
      <c r="R272" s="906"/>
      <c r="S272" s="906"/>
      <c r="T272" s="906"/>
      <c r="U272" s="906"/>
      <c r="V272" s="906"/>
      <c r="W272" s="906"/>
      <c r="X272" s="906"/>
      <c r="Y272" s="906"/>
      <c r="Z272" s="906"/>
      <c r="AA272" s="906"/>
      <c r="AB272" s="903"/>
    </row>
    <row r="273" spans="1:28" ht="15.75" customHeight="1">
      <c r="A273" s="936"/>
      <c r="B273" s="906"/>
      <c r="C273" s="906"/>
      <c r="D273" s="906"/>
      <c r="E273" s="906"/>
      <c r="F273" s="906"/>
      <c r="G273" s="903"/>
      <c r="H273" s="903"/>
      <c r="I273" s="906"/>
      <c r="J273" s="906"/>
      <c r="K273" s="906"/>
      <c r="L273" s="903"/>
      <c r="M273" s="906"/>
      <c r="N273" s="906"/>
      <c r="O273" s="906"/>
      <c r="P273" s="906"/>
      <c r="Q273" s="906"/>
      <c r="R273" s="906"/>
      <c r="S273" s="906"/>
      <c r="T273" s="906"/>
      <c r="U273" s="906"/>
      <c r="V273" s="906"/>
      <c r="W273" s="906"/>
      <c r="X273" s="906"/>
      <c r="Y273" s="906"/>
      <c r="Z273" s="906"/>
      <c r="AA273" s="906"/>
      <c r="AB273" s="903"/>
    </row>
    <row r="274" spans="1:28" ht="15.75" customHeight="1">
      <c r="A274" s="936"/>
      <c r="B274" s="906"/>
      <c r="C274" s="906"/>
      <c r="D274" s="906"/>
      <c r="E274" s="906"/>
      <c r="F274" s="906"/>
      <c r="G274" s="906"/>
      <c r="H274" s="906"/>
      <c r="I274" s="906"/>
      <c r="J274" s="1764"/>
      <c r="K274" s="1764"/>
      <c r="L274" s="1764"/>
      <c r="M274" s="1764"/>
      <c r="N274" s="1000"/>
      <c r="O274" s="906"/>
      <c r="P274" s="906"/>
      <c r="Q274" s="906"/>
      <c r="R274" s="906"/>
      <c r="S274" s="906"/>
      <c r="T274" s="906"/>
      <c r="U274" s="906"/>
      <c r="V274" s="906"/>
      <c r="W274" s="906"/>
      <c r="X274" s="906"/>
      <c r="Y274" s="906"/>
      <c r="Z274" s="906"/>
      <c r="AA274" s="906"/>
      <c r="AB274" s="903"/>
    </row>
    <row r="275" spans="1:28" ht="15.75" customHeight="1">
      <c r="A275" s="936"/>
      <c r="B275" s="906"/>
      <c r="C275" s="906"/>
      <c r="D275" s="906"/>
      <c r="E275" s="906"/>
      <c r="F275" s="906"/>
      <c r="G275" s="906"/>
      <c r="H275" s="906"/>
      <c r="I275" s="906"/>
      <c r="J275" s="1764"/>
      <c r="K275" s="1764"/>
      <c r="L275" s="1764"/>
      <c r="M275" s="1764"/>
      <c r="N275" s="1000"/>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906"/>
      <c r="G276" s="906"/>
      <c r="H276" s="906"/>
      <c r="I276" s="906"/>
      <c r="J276" s="1764"/>
      <c r="K276" s="1764"/>
      <c r="L276" s="1764"/>
      <c r="M276" s="1764"/>
      <c r="N276" s="1000"/>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906"/>
      <c r="G277" s="906"/>
      <c r="H277" s="906"/>
      <c r="I277" s="906"/>
      <c r="J277" s="1764"/>
      <c r="K277" s="1764"/>
      <c r="L277" s="1764"/>
      <c r="M277" s="1764"/>
      <c r="N277" s="1000"/>
      <c r="O277" s="906"/>
      <c r="P277" s="906"/>
      <c r="Q277" s="906"/>
      <c r="R277" s="906"/>
      <c r="S277" s="906"/>
      <c r="T277" s="906"/>
      <c r="U277" s="906"/>
      <c r="V277" s="906"/>
      <c r="W277" s="906"/>
      <c r="X277" s="906"/>
      <c r="Y277" s="906"/>
      <c r="Z277" s="906"/>
      <c r="AA277" s="906"/>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1669"/>
      <c r="E279" s="1669"/>
      <c r="F279" s="1669"/>
      <c r="G279" s="1669"/>
      <c r="H279" s="975"/>
      <c r="I279" s="1669"/>
      <c r="J279" s="1669"/>
      <c r="K279" s="1669"/>
      <c r="L279" s="1669"/>
      <c r="M279" s="1669"/>
      <c r="N279" s="1669"/>
      <c r="O279" s="1669"/>
      <c r="P279" s="1669"/>
      <c r="Q279" s="1669"/>
      <c r="R279" s="1669"/>
      <c r="S279" s="1669"/>
      <c r="T279" s="1669"/>
      <c r="U279" s="1669"/>
      <c r="V279" s="975"/>
      <c r="W279" s="975"/>
      <c r="X279" s="1669"/>
      <c r="Y279" s="1669"/>
      <c r="Z279" s="1669"/>
      <c r="AA279" s="906"/>
      <c r="AB279" s="903"/>
    </row>
    <row r="280" spans="1:28" ht="15.75" customHeight="1">
      <c r="A280" s="906"/>
      <c r="B280" s="906"/>
      <c r="C280" s="906"/>
      <c r="D280" s="975"/>
      <c r="E280" s="1698"/>
      <c r="F280" s="1698"/>
      <c r="G280" s="975"/>
      <c r="H280" s="975"/>
      <c r="I280" s="906"/>
      <c r="J280" s="906"/>
      <c r="K280" s="906"/>
      <c r="L280" s="903"/>
      <c r="M280" s="906"/>
      <c r="N280" s="906"/>
      <c r="O280" s="906"/>
      <c r="P280" s="906"/>
      <c r="Q280" s="906"/>
      <c r="R280" s="903"/>
      <c r="S280" s="903"/>
      <c r="T280" s="903"/>
      <c r="U280" s="903"/>
      <c r="V280" s="975"/>
      <c r="W280" s="975"/>
      <c r="X280" s="1760"/>
      <c r="Y280" s="1760"/>
      <c r="Z280" s="1760"/>
      <c r="AA280" s="906"/>
      <c r="AB280" s="903"/>
    </row>
    <row r="281" spans="1:28" ht="15.75" customHeight="1">
      <c r="A281" s="906"/>
      <c r="B281" s="906"/>
      <c r="C281" s="906"/>
      <c r="D281" s="975"/>
      <c r="E281" s="1698"/>
      <c r="F281" s="1698"/>
      <c r="G281" s="975"/>
      <c r="H281" s="975"/>
      <c r="I281" s="906"/>
      <c r="J281" s="906"/>
      <c r="K281" s="906"/>
      <c r="L281" s="903"/>
      <c r="M281" s="906"/>
      <c r="N281" s="906"/>
      <c r="O281" s="906"/>
      <c r="P281" s="906"/>
      <c r="Q281" s="906"/>
      <c r="R281" s="903"/>
      <c r="S281" s="903"/>
      <c r="T281" s="903"/>
      <c r="U281" s="903"/>
      <c r="V281" s="975"/>
      <c r="W281" s="975"/>
      <c r="X281" s="1760"/>
      <c r="Y281" s="1760"/>
      <c r="Z281" s="1760"/>
      <c r="AA281" s="906"/>
      <c r="AB281" s="903"/>
    </row>
    <row r="282" spans="1:28" ht="15.75" customHeight="1">
      <c r="A282" s="906"/>
      <c r="B282" s="906"/>
      <c r="C282" s="906"/>
      <c r="D282" s="975"/>
      <c r="E282" s="1698"/>
      <c r="F282" s="1698"/>
      <c r="G282" s="975"/>
      <c r="H282" s="975"/>
      <c r="I282" s="906"/>
      <c r="J282" s="906"/>
      <c r="K282" s="906"/>
      <c r="L282" s="903"/>
      <c r="M282" s="906"/>
      <c r="N282" s="906"/>
      <c r="O282" s="906"/>
      <c r="P282" s="906"/>
      <c r="Q282" s="906"/>
      <c r="R282" s="903"/>
      <c r="S282" s="903"/>
      <c r="T282" s="903"/>
      <c r="U282" s="903"/>
      <c r="V282" s="975"/>
      <c r="W282" s="975"/>
      <c r="X282" s="1760"/>
      <c r="Y282" s="1760"/>
      <c r="Z282" s="1760"/>
      <c r="AA282" s="906"/>
      <c r="AB282" s="903"/>
    </row>
    <row r="283" spans="1:28" ht="15.75" customHeight="1">
      <c r="A283" s="906"/>
      <c r="B283" s="906"/>
      <c r="C283" s="906"/>
      <c r="D283" s="975"/>
      <c r="E283" s="1698"/>
      <c r="F283" s="1698"/>
      <c r="G283" s="975"/>
      <c r="H283" s="975"/>
      <c r="I283" s="906"/>
      <c r="J283" s="906"/>
      <c r="K283" s="906"/>
      <c r="L283" s="903"/>
      <c r="M283" s="906"/>
      <c r="N283" s="906"/>
      <c r="O283" s="906"/>
      <c r="P283" s="906"/>
      <c r="Q283" s="906"/>
      <c r="R283" s="903"/>
      <c r="S283" s="903"/>
      <c r="T283" s="903"/>
      <c r="U283" s="903"/>
      <c r="V283" s="975"/>
      <c r="W283" s="975"/>
      <c r="X283" s="1760"/>
      <c r="Y283" s="1760"/>
      <c r="Z283" s="1760"/>
      <c r="AA283" s="906"/>
      <c r="AB283" s="903"/>
    </row>
    <row r="284" spans="1:28" ht="15.75" customHeight="1">
      <c r="A284" s="906"/>
      <c r="B284" s="906"/>
      <c r="C284" s="906"/>
      <c r="D284" s="975"/>
      <c r="E284" s="1698"/>
      <c r="F284" s="1698"/>
      <c r="G284" s="975"/>
      <c r="H284" s="975"/>
      <c r="I284" s="906"/>
      <c r="J284" s="906"/>
      <c r="K284" s="906"/>
      <c r="L284" s="903"/>
      <c r="M284" s="906"/>
      <c r="N284" s="906"/>
      <c r="O284" s="906"/>
      <c r="P284" s="906"/>
      <c r="Q284" s="906"/>
      <c r="R284" s="903"/>
      <c r="S284" s="903"/>
      <c r="T284" s="903"/>
      <c r="U284" s="903"/>
      <c r="V284" s="975"/>
      <c r="W284" s="975"/>
      <c r="X284" s="1760"/>
      <c r="Y284" s="1760"/>
      <c r="Z284" s="1760"/>
      <c r="AA284" s="906"/>
      <c r="AB284" s="903"/>
    </row>
    <row r="285" spans="1:28" ht="15.75" customHeight="1">
      <c r="A285" s="906"/>
      <c r="B285" s="906"/>
      <c r="C285" s="906"/>
      <c r="D285" s="975"/>
      <c r="E285" s="1698"/>
      <c r="F285" s="1698"/>
      <c r="G285" s="975"/>
      <c r="H285" s="975"/>
      <c r="I285" s="906"/>
      <c r="J285" s="906"/>
      <c r="K285" s="906"/>
      <c r="L285" s="903"/>
      <c r="M285" s="906"/>
      <c r="N285" s="906"/>
      <c r="O285" s="906"/>
      <c r="P285" s="906"/>
      <c r="Q285" s="906"/>
      <c r="R285" s="903"/>
      <c r="S285" s="903"/>
      <c r="T285" s="903"/>
      <c r="U285" s="903"/>
      <c r="V285" s="975"/>
      <c r="W285" s="975"/>
      <c r="X285" s="1760"/>
      <c r="Y285" s="1760"/>
      <c r="Z285" s="1760"/>
      <c r="AA285" s="906"/>
      <c r="AB285" s="903"/>
    </row>
    <row r="286" spans="1:28" ht="15.75" customHeight="1">
      <c r="A286" s="936"/>
      <c r="B286" s="906"/>
      <c r="C286" s="906"/>
      <c r="D286" s="906"/>
      <c r="E286" s="906"/>
      <c r="F286" s="906"/>
      <c r="G286" s="906"/>
      <c r="H286" s="906"/>
      <c r="I286" s="906"/>
      <c r="J286" s="906"/>
      <c r="K286" s="906"/>
      <c r="L286" s="906"/>
      <c r="M286" s="906"/>
      <c r="N286" s="906"/>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2107"/>
      <c r="G287" s="2107"/>
      <c r="H287" s="2107"/>
      <c r="I287" s="2107"/>
      <c r="J287" s="2107"/>
      <c r="K287" s="2107"/>
      <c r="L287" s="2107"/>
      <c r="M287" s="2107"/>
      <c r="N287" s="2107"/>
      <c r="O287" s="2107"/>
      <c r="P287" s="2107"/>
      <c r="Q287" s="2107"/>
      <c r="R287" s="2107"/>
      <c r="S287" s="2107"/>
      <c r="T287" s="2107"/>
      <c r="U287" s="2107"/>
      <c r="V287" s="2107"/>
      <c r="W287" s="2107"/>
      <c r="X287" s="2107"/>
      <c r="Y287" s="2107"/>
      <c r="Z287" s="2107"/>
      <c r="AA287" s="2107"/>
      <c r="AB287" s="903"/>
    </row>
    <row r="288" spans="1:28" ht="15.75" customHeight="1">
      <c r="A288" s="906"/>
      <c r="B288" s="906"/>
      <c r="C288" s="906"/>
      <c r="D288" s="906"/>
      <c r="E288" s="906"/>
      <c r="F288" s="2107"/>
      <c r="G288" s="2107"/>
      <c r="H288" s="2107"/>
      <c r="I288" s="2107"/>
      <c r="J288" s="2107"/>
      <c r="K288" s="2107"/>
      <c r="L288" s="2107"/>
      <c r="M288" s="2107"/>
      <c r="N288" s="2107"/>
      <c r="O288" s="2107"/>
      <c r="P288" s="2107"/>
      <c r="Q288" s="2107"/>
      <c r="R288" s="2107"/>
      <c r="S288" s="2107"/>
      <c r="T288" s="2107"/>
      <c r="U288" s="2107"/>
      <c r="V288" s="2107"/>
      <c r="W288" s="2107"/>
      <c r="X288" s="2107"/>
      <c r="Y288" s="2107"/>
      <c r="Z288" s="2107"/>
      <c r="AA288" s="2107"/>
      <c r="AB288" s="903"/>
    </row>
    <row r="289" spans="1:28" ht="15.75" customHeight="1">
      <c r="A289" s="93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06"/>
      <c r="B290" s="906"/>
      <c r="C290" s="906"/>
      <c r="D290" s="906"/>
      <c r="E290" s="906"/>
      <c r="F290" s="2107"/>
      <c r="G290" s="2107"/>
      <c r="H290" s="2107"/>
      <c r="I290" s="2107"/>
      <c r="J290" s="2107"/>
      <c r="K290" s="2107"/>
      <c r="L290" s="2107"/>
      <c r="M290" s="2107"/>
      <c r="N290" s="2107"/>
      <c r="O290" s="2107"/>
      <c r="P290" s="2107"/>
      <c r="Q290" s="2107"/>
      <c r="R290" s="2107"/>
      <c r="S290" s="2107"/>
      <c r="T290" s="2107"/>
      <c r="U290" s="2107"/>
      <c r="V290" s="2107"/>
      <c r="W290" s="2107"/>
      <c r="X290" s="2107"/>
      <c r="Y290" s="2107"/>
      <c r="Z290" s="2107"/>
      <c r="AA290" s="2107"/>
      <c r="AB290" s="903"/>
    </row>
    <row r="291" spans="1:28" ht="15.75" customHeight="1">
      <c r="A291" s="906"/>
      <c r="B291" s="906"/>
      <c r="C291" s="906"/>
      <c r="D291" s="906"/>
      <c r="E291" s="906"/>
      <c r="F291" s="2107"/>
      <c r="G291" s="2107"/>
      <c r="H291" s="2107"/>
      <c r="I291" s="2107"/>
      <c r="J291" s="2107"/>
      <c r="K291" s="2107"/>
      <c r="L291" s="2107"/>
      <c r="M291" s="2107"/>
      <c r="N291" s="2107"/>
      <c r="O291" s="2107"/>
      <c r="P291" s="2107"/>
      <c r="Q291" s="2107"/>
      <c r="R291" s="2107"/>
      <c r="S291" s="2107"/>
      <c r="T291" s="2107"/>
      <c r="U291" s="2107"/>
      <c r="V291" s="2107"/>
      <c r="W291" s="2107"/>
      <c r="X291" s="2107"/>
      <c r="Y291" s="2107"/>
      <c r="Z291" s="2107"/>
      <c r="AA291" s="2107"/>
      <c r="AB291" s="903"/>
    </row>
    <row r="292" spans="1:28" ht="15.75" customHeight="1">
      <c r="A292" s="906"/>
      <c r="B292" s="906"/>
      <c r="C292" s="906"/>
      <c r="D292" s="906"/>
      <c r="E292" s="906"/>
      <c r="F292" s="906"/>
      <c r="G292" s="906"/>
      <c r="H292" s="906"/>
      <c r="I292" s="906"/>
      <c r="J292" s="906"/>
      <c r="K292" s="906"/>
      <c r="L292" s="906"/>
      <c r="M292" s="906"/>
      <c r="N292" s="906"/>
      <c r="O292" s="906"/>
      <c r="P292" s="906"/>
      <c r="Q292" s="906"/>
      <c r="R292" s="906"/>
      <c r="S292" s="906"/>
      <c r="T292" s="906"/>
      <c r="U292" s="906"/>
      <c r="V292" s="906"/>
      <c r="W292" s="906"/>
      <c r="X292" s="906"/>
      <c r="Y292" s="906"/>
      <c r="Z292" s="906"/>
      <c r="AA292" s="906"/>
      <c r="AB292" s="903"/>
    </row>
  </sheetData>
  <sheetProtection selectLockedCells="1"/>
  <mergeCells count="16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 ref="I135:AA136"/>
    <mergeCell ref="I137:AA138"/>
    <mergeCell ref="K153:M153"/>
    <mergeCell ref="K154:M154"/>
    <mergeCell ref="A139:AA139"/>
    <mergeCell ref="F141:I141"/>
    <mergeCell ref="G142:H142"/>
    <mergeCell ref="J142:AA142"/>
    <mergeCell ref="G143:H143"/>
    <mergeCell ref="J143:AA143"/>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226:F226"/>
    <mergeCell ref="X226:Z226"/>
    <mergeCell ref="J221:M221"/>
    <mergeCell ref="J222:M222"/>
    <mergeCell ref="X204:Z204"/>
    <mergeCell ref="E205:F205"/>
    <mergeCell ref="X205:Z205"/>
    <mergeCell ref="A216:AA216"/>
    <mergeCell ref="F207:AA208"/>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U23"/>
  <sheetViews>
    <sheetView workbookViewId="0"/>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30" width="3.83203125" style="904" customWidth="1"/>
    <col min="31" max="58" width="2.8320312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3582</v>
      </c>
      <c r="O1" s="898" t="s">
        <v>64</v>
      </c>
      <c r="P1" s="898"/>
      <c r="Q1" s="898"/>
      <c r="R1" s="898"/>
      <c r="T1" s="900" t="s">
        <v>549</v>
      </c>
    </row>
    <row r="2" spans="1:73" ht="12" customHeight="1" thickTop="1">
      <c r="A2" s="1094"/>
    </row>
    <row r="3" spans="1:73" ht="16" customHeight="1">
      <c r="A3" s="935"/>
      <c r="B3" s="935" t="s">
        <v>3585</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95"/>
      <c r="AD3" s="1095"/>
      <c r="AE3" s="1095"/>
      <c r="AF3" s="1095"/>
      <c r="AG3" s="1095"/>
      <c r="AH3" s="1095"/>
      <c r="AI3" s="1095"/>
      <c r="AJ3" s="1095"/>
      <c r="AK3" s="1095"/>
      <c r="AL3" s="1095"/>
      <c r="AM3" s="1095"/>
      <c r="AN3" s="1095"/>
      <c r="AO3" s="1095"/>
      <c r="AP3" s="1095"/>
      <c r="AQ3" s="1095"/>
      <c r="AR3" s="1095"/>
      <c r="AS3" s="1095"/>
      <c r="AT3" s="1095"/>
      <c r="AU3" s="1095"/>
      <c r="AV3" s="1095"/>
      <c r="AW3" s="1095"/>
      <c r="AX3" s="1095"/>
      <c r="AY3" s="1095"/>
      <c r="AZ3" s="1095"/>
      <c r="BA3" s="1095"/>
      <c r="BB3" s="1095"/>
      <c r="BC3" s="1095"/>
      <c r="BD3" s="1095"/>
      <c r="BE3" s="1095"/>
      <c r="BF3" s="1095"/>
      <c r="BS3" s="903"/>
      <c r="BT3" s="903"/>
    </row>
    <row r="4" spans="1:73" ht="18" customHeight="1">
      <c r="A4" s="936" t="s">
        <v>109</v>
      </c>
      <c r="B4" s="906" t="s">
        <v>2601</v>
      </c>
      <c r="C4" s="906"/>
      <c r="D4" s="906"/>
      <c r="E4" s="906"/>
      <c r="F4" s="906"/>
      <c r="G4" s="906"/>
      <c r="H4" s="906"/>
      <c r="I4" s="906"/>
      <c r="J4" s="906"/>
      <c r="K4" s="906"/>
      <c r="L4" s="906"/>
      <c r="M4" s="906"/>
      <c r="N4" s="906"/>
      <c r="O4" s="906"/>
      <c r="P4" s="906"/>
      <c r="Q4" s="906"/>
      <c r="R4" s="906"/>
      <c r="S4" s="906"/>
      <c r="T4" s="906"/>
      <c r="U4" s="1231"/>
      <c r="V4" s="1231"/>
      <c r="W4" s="1231"/>
      <c r="X4" s="1231"/>
      <c r="Y4" s="1231"/>
      <c r="Z4" s="1231"/>
      <c r="AA4" s="1231"/>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906"/>
      <c r="BH4" s="906"/>
      <c r="BS4" s="903"/>
      <c r="BT4" s="903"/>
    </row>
    <row r="5" spans="1:73" ht="18" customHeight="1">
      <c r="A5" s="936"/>
      <c r="B5" s="906" t="s">
        <v>431</v>
      </c>
      <c r="C5" s="906"/>
      <c r="D5" s="906"/>
      <c r="E5" s="906"/>
      <c r="F5" s="906"/>
      <c r="G5" s="906"/>
      <c r="H5" s="906" t="str">
        <f>建築主氏名2フリガナ</f>
        <v/>
      </c>
      <c r="I5" s="906"/>
      <c r="J5" s="906"/>
      <c r="K5" s="906"/>
      <c r="L5" s="906"/>
      <c r="M5" s="906"/>
      <c r="N5" s="906"/>
      <c r="O5" s="906"/>
      <c r="P5" s="906"/>
      <c r="Q5" s="906"/>
      <c r="R5" s="906"/>
      <c r="S5" s="906"/>
      <c r="T5" s="906"/>
      <c r="U5" s="906"/>
      <c r="V5" s="906"/>
      <c r="W5" s="906"/>
      <c r="X5" s="906"/>
      <c r="Y5" s="906"/>
      <c r="Z5" s="906"/>
      <c r="AA5" s="906"/>
      <c r="AC5" s="1095"/>
      <c r="AD5" s="1096"/>
      <c r="AE5" s="906"/>
      <c r="AF5" s="1798"/>
      <c r="AG5" s="1798"/>
      <c r="AH5" s="1798"/>
      <c r="AI5" s="1798"/>
      <c r="AJ5" s="1798"/>
      <c r="AK5" s="1798"/>
      <c r="AL5" s="1798"/>
      <c r="AM5" s="1798"/>
      <c r="AN5" s="1096"/>
      <c r="AO5" s="1096"/>
      <c r="AP5" s="1096"/>
      <c r="AQ5" s="1096"/>
      <c r="AR5" s="1096"/>
      <c r="AS5" s="1096"/>
      <c r="AT5" s="1096"/>
      <c r="AU5" s="1096"/>
      <c r="AV5" s="1096"/>
      <c r="AW5" s="1096"/>
      <c r="AX5" s="1096"/>
      <c r="AY5" s="1096"/>
      <c r="AZ5" s="1096"/>
      <c r="BA5" s="1096"/>
      <c r="BB5" s="1096"/>
      <c r="BC5" s="1096"/>
      <c r="BD5" s="1096"/>
      <c r="BE5" s="1096"/>
      <c r="BF5" s="906"/>
      <c r="BG5" s="906"/>
      <c r="BH5" s="906"/>
      <c r="BS5" s="903"/>
      <c r="BT5" s="903"/>
    </row>
    <row r="6" spans="1:73" ht="18" customHeight="1">
      <c r="A6" s="936"/>
      <c r="B6" s="906" t="s">
        <v>408</v>
      </c>
      <c r="C6" s="906"/>
      <c r="D6" s="906"/>
      <c r="E6" s="906"/>
      <c r="F6" s="906"/>
      <c r="G6" s="906"/>
      <c r="H6" s="906" t="str">
        <f>建築主氏名2</f>
        <v/>
      </c>
      <c r="I6" s="906"/>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399</v>
      </c>
      <c r="C7" s="906"/>
      <c r="D7" s="906"/>
      <c r="E7" s="906"/>
      <c r="F7" s="906"/>
      <c r="G7" s="906"/>
      <c r="H7" s="906" t="str">
        <f>建築主郵便番号2</f>
        <v/>
      </c>
      <c r="I7" s="906"/>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430</v>
      </c>
      <c r="C8" s="906"/>
      <c r="D8" s="906"/>
      <c r="E8" s="906"/>
      <c r="F8" s="906"/>
      <c r="G8" s="906"/>
      <c r="H8" s="906" t="str">
        <f>建築主住所2</f>
        <v/>
      </c>
      <c r="I8" s="1217"/>
      <c r="J8" s="906"/>
      <c r="K8" s="906"/>
      <c r="L8" s="906"/>
      <c r="M8" s="906"/>
      <c r="N8" s="906"/>
      <c r="O8" s="906"/>
      <c r="P8" s="906"/>
      <c r="Q8" s="906"/>
      <c r="R8" s="906"/>
      <c r="S8" s="906"/>
      <c r="T8" s="906"/>
      <c r="U8" s="906"/>
      <c r="V8" s="906"/>
      <c r="W8" s="906"/>
      <c r="X8" s="906"/>
      <c r="Y8" s="906"/>
      <c r="Z8" s="906"/>
      <c r="AA8" s="906"/>
      <c r="AB8" s="906"/>
      <c r="AC8" s="906"/>
      <c r="AD8" s="1096"/>
      <c r="AE8" s="906"/>
      <c r="AF8" s="1798"/>
      <c r="AG8" s="1798"/>
      <c r="AH8" s="1798"/>
      <c r="AI8" s="1798"/>
      <c r="AJ8" s="1798"/>
      <c r="AK8" s="1798"/>
      <c r="AL8" s="1798"/>
      <c r="AM8" s="1798"/>
      <c r="AN8" s="1798"/>
      <c r="AO8" s="1798"/>
      <c r="AP8" s="1798"/>
      <c r="AQ8" s="1798"/>
      <c r="AR8" s="1798"/>
      <c r="AS8" s="1798"/>
      <c r="AT8" s="1798"/>
      <c r="AU8" s="1798"/>
      <c r="AV8" s="1798"/>
      <c r="AW8" s="1798"/>
      <c r="AX8" s="1798"/>
      <c r="AY8" s="1798"/>
      <c r="AZ8" s="1798"/>
      <c r="BA8" s="1798"/>
      <c r="BB8" s="1798"/>
      <c r="BC8" s="1798"/>
      <c r="BD8" s="1798"/>
      <c r="BE8" s="1798"/>
      <c r="BF8" s="906"/>
      <c r="BG8" s="906"/>
      <c r="BH8" s="906"/>
      <c r="BT8" s="903"/>
      <c r="BU8" s="903"/>
    </row>
    <row r="9" spans="1:73" ht="16.5">
      <c r="A9" s="940"/>
      <c r="B9" s="935"/>
      <c r="C9" s="935"/>
      <c r="D9" s="935"/>
      <c r="E9" s="935"/>
      <c r="F9" s="935"/>
      <c r="G9" s="935"/>
      <c r="H9" s="935"/>
      <c r="I9" s="1038"/>
      <c r="J9" s="935"/>
      <c r="K9" s="935"/>
      <c r="L9" s="935"/>
      <c r="M9" s="935"/>
      <c r="N9" s="935"/>
      <c r="O9" s="935"/>
      <c r="P9" s="935"/>
      <c r="Q9" s="935"/>
      <c r="R9" s="935"/>
      <c r="S9" s="935"/>
      <c r="T9" s="935"/>
      <c r="U9" s="935"/>
      <c r="V9" s="935"/>
      <c r="W9" s="935"/>
      <c r="X9" s="935"/>
      <c r="Y9" s="935"/>
      <c r="Z9" s="935"/>
      <c r="AA9" s="935"/>
      <c r="AC9" s="1095"/>
      <c r="AD9" s="1096"/>
      <c r="AE9" s="906"/>
      <c r="AF9" s="1798"/>
      <c r="AG9" s="1798"/>
      <c r="AH9" s="1798"/>
      <c r="AI9" s="1798"/>
      <c r="AJ9" s="1798"/>
      <c r="AK9" s="1798"/>
      <c r="AL9" s="1798"/>
      <c r="AM9" s="1798"/>
      <c r="AN9" s="1096"/>
      <c r="AO9" s="1096"/>
      <c r="AP9" s="1096"/>
      <c r="AQ9" s="1096"/>
      <c r="AR9" s="1096"/>
      <c r="AS9" s="1096"/>
      <c r="AT9" s="1096"/>
      <c r="AU9" s="1096"/>
      <c r="AV9" s="1096"/>
      <c r="AW9" s="1096"/>
      <c r="AX9" s="1096"/>
      <c r="AY9" s="1096"/>
      <c r="AZ9" s="1096"/>
      <c r="BA9" s="1096"/>
      <c r="BB9" s="1096"/>
      <c r="BC9" s="1096"/>
      <c r="BD9" s="1096"/>
      <c r="BE9" s="1096"/>
      <c r="BF9" s="906"/>
      <c r="BG9" s="906"/>
      <c r="BH9" s="906"/>
    </row>
    <row r="10" spans="1:73" ht="16.5">
      <c r="I10" s="1039"/>
      <c r="AC10" s="1095"/>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c r="AZ10" s="1096"/>
      <c r="BA10" s="1096"/>
      <c r="BB10" s="1096"/>
      <c r="BC10" s="1096"/>
      <c r="BD10" s="1096"/>
      <c r="BE10" s="1096"/>
      <c r="BF10" s="1096"/>
      <c r="BG10" s="906"/>
      <c r="BH10" s="906"/>
    </row>
    <row r="11" spans="1:73" ht="16.5">
      <c r="A11" s="936" t="s">
        <v>109</v>
      </c>
      <c r="B11" s="906" t="s">
        <v>2600</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6.5">
      <c r="A12" s="936"/>
      <c r="B12" s="906" t="s">
        <v>431</v>
      </c>
      <c r="C12" s="906"/>
      <c r="D12" s="906"/>
      <c r="E12" s="906"/>
      <c r="F12" s="906"/>
      <c r="G12" s="906"/>
      <c r="H12" s="906" t="str">
        <f>建築主氏名3フリガナ</f>
        <v/>
      </c>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798"/>
      <c r="AG12" s="1798"/>
      <c r="AH12" s="1798"/>
      <c r="AI12" s="1798"/>
      <c r="AJ12" s="1798"/>
      <c r="AK12" s="1798"/>
      <c r="AL12" s="1798"/>
      <c r="AM12" s="1798"/>
      <c r="AN12" s="1096"/>
      <c r="AO12" s="1096"/>
      <c r="AP12" s="1096"/>
      <c r="AQ12" s="1096"/>
      <c r="AR12" s="1096"/>
      <c r="AS12" s="1096"/>
      <c r="AT12" s="1096"/>
      <c r="AU12" s="1096"/>
      <c r="AV12" s="1096"/>
      <c r="AW12" s="1096"/>
      <c r="AX12" s="1096"/>
      <c r="AY12" s="1096"/>
      <c r="AZ12" s="1096"/>
      <c r="BA12" s="1096"/>
      <c r="BB12" s="1096"/>
      <c r="BC12" s="1096"/>
      <c r="BD12" s="1096"/>
      <c r="BE12" s="1096"/>
      <c r="BF12" s="906"/>
      <c r="BG12" s="906"/>
      <c r="BH12" s="906"/>
    </row>
    <row r="13" spans="1:73" ht="16.5">
      <c r="A13" s="936"/>
      <c r="B13" s="906" t="s">
        <v>408</v>
      </c>
      <c r="C13" s="906"/>
      <c r="D13" s="906"/>
      <c r="E13" s="906"/>
      <c r="F13" s="906"/>
      <c r="G13" s="906"/>
      <c r="H13" s="906" t="str">
        <f>建築主氏名3</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6.5">
      <c r="A14" s="936"/>
      <c r="B14" s="906" t="s">
        <v>399</v>
      </c>
      <c r="C14" s="906"/>
      <c r="D14" s="906"/>
      <c r="E14" s="906"/>
      <c r="F14" s="906"/>
      <c r="G14" s="906"/>
      <c r="H14" s="906" t="str">
        <f>建築主郵便番号3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6.5">
      <c r="A15" s="936"/>
      <c r="B15" s="906" t="s">
        <v>430</v>
      </c>
      <c r="C15" s="906"/>
      <c r="D15" s="906"/>
      <c r="E15" s="906"/>
      <c r="F15" s="906"/>
      <c r="G15" s="906"/>
      <c r="H15" s="906" t="str">
        <f>建築主住所3</f>
        <v/>
      </c>
      <c r="I15" s="1036"/>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798"/>
      <c r="AO15" s="1798"/>
      <c r="AP15" s="1798"/>
      <c r="AQ15" s="1798"/>
      <c r="AR15" s="1798"/>
      <c r="AS15" s="1798"/>
      <c r="AT15" s="1798"/>
      <c r="AU15" s="1798"/>
      <c r="AV15" s="1798"/>
      <c r="AW15" s="1798"/>
      <c r="AX15" s="1798"/>
      <c r="AY15" s="1798"/>
      <c r="AZ15" s="1798"/>
      <c r="BA15" s="1798"/>
      <c r="BB15" s="1798"/>
      <c r="BC15" s="1798"/>
      <c r="BD15" s="1798"/>
      <c r="BE15" s="1798"/>
      <c r="BF15" s="906"/>
      <c r="BG15" s="906"/>
      <c r="BH15" s="906"/>
    </row>
    <row r="16" spans="1:73" ht="16.5">
      <c r="A16" s="940"/>
      <c r="B16" s="935"/>
      <c r="C16" s="935"/>
      <c r="D16" s="935"/>
      <c r="E16" s="935"/>
      <c r="F16" s="935"/>
      <c r="G16" s="935"/>
      <c r="H16" s="935"/>
      <c r="I16" s="1038"/>
      <c r="J16" s="935"/>
      <c r="K16" s="935"/>
      <c r="L16" s="935"/>
      <c r="M16" s="935"/>
      <c r="N16" s="935"/>
      <c r="O16" s="935"/>
      <c r="P16" s="935"/>
      <c r="Q16" s="935"/>
      <c r="R16" s="935"/>
      <c r="S16" s="935"/>
      <c r="T16" s="935"/>
      <c r="U16" s="935"/>
      <c r="V16" s="935"/>
      <c r="W16" s="935"/>
      <c r="X16" s="935"/>
      <c r="Y16" s="935"/>
      <c r="Z16" s="935"/>
      <c r="AA16" s="935"/>
      <c r="AC16" s="1095"/>
      <c r="AD16" s="1096"/>
      <c r="AE16" s="1096"/>
      <c r="AF16" s="1798"/>
      <c r="AG16" s="1798"/>
      <c r="AH16" s="1798"/>
      <c r="AI16" s="1798"/>
      <c r="AJ16" s="1798"/>
      <c r="AK16" s="1798"/>
      <c r="AL16" s="1798"/>
      <c r="AM16" s="1798"/>
      <c r="AN16" s="1096"/>
      <c r="AO16" s="1096"/>
      <c r="AP16" s="1096"/>
      <c r="AQ16" s="1096"/>
      <c r="AR16" s="1096"/>
      <c r="AS16" s="1096"/>
      <c r="AT16" s="1096"/>
      <c r="AU16" s="1096"/>
      <c r="AV16" s="1096"/>
      <c r="AW16" s="1096"/>
      <c r="AX16" s="1096"/>
      <c r="AY16" s="1096"/>
      <c r="AZ16" s="1096"/>
      <c r="BA16" s="1096"/>
      <c r="BB16" s="1096"/>
      <c r="BC16" s="1096"/>
      <c r="BD16" s="1096"/>
      <c r="BE16" s="1096"/>
      <c r="BF16" s="906"/>
    </row>
    <row r="17" spans="1:58" ht="16.5">
      <c r="I17" s="1039"/>
      <c r="AC17" s="1095"/>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D17" s="1096"/>
      <c r="BE17" s="1096"/>
      <c r="BF17" s="1096"/>
    </row>
    <row r="18" spans="1:58" ht="16.5">
      <c r="A18" s="936" t="s">
        <v>109</v>
      </c>
      <c r="B18" s="906" t="s">
        <v>2599</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6.5">
      <c r="A19" s="936"/>
      <c r="B19" s="906" t="s">
        <v>431</v>
      </c>
      <c r="C19" s="906"/>
      <c r="D19" s="906"/>
      <c r="E19" s="906"/>
      <c r="F19" s="906"/>
      <c r="G19" s="906"/>
      <c r="H19" s="906" t="str">
        <f>建築主氏名4フリガナ</f>
        <v/>
      </c>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798"/>
      <c r="AG19" s="1798"/>
      <c r="AH19" s="1798"/>
      <c r="AI19" s="1798"/>
      <c r="AJ19" s="1798"/>
      <c r="AK19" s="1798"/>
      <c r="AL19" s="1798"/>
      <c r="AM19" s="1798"/>
      <c r="AN19" s="1096"/>
      <c r="AO19" s="1096"/>
      <c r="AP19" s="1096"/>
      <c r="AQ19" s="1096"/>
      <c r="AR19" s="1096"/>
      <c r="AS19" s="1096"/>
      <c r="AT19" s="1096"/>
      <c r="AU19" s="1096"/>
      <c r="AV19" s="1096"/>
      <c r="AW19" s="1096"/>
      <c r="AX19" s="1096"/>
      <c r="AY19" s="1096"/>
      <c r="AZ19" s="1096"/>
      <c r="BA19" s="1096"/>
      <c r="BB19" s="1096"/>
      <c r="BC19" s="1096"/>
      <c r="BD19" s="1096"/>
      <c r="BE19" s="1096"/>
      <c r="BF19" s="906"/>
    </row>
    <row r="20" spans="1:58" ht="16.5">
      <c r="A20" s="936"/>
      <c r="B20" s="906" t="s">
        <v>408</v>
      </c>
      <c r="C20" s="906"/>
      <c r="D20" s="906"/>
      <c r="E20" s="906"/>
      <c r="F20" s="906"/>
      <c r="G20" s="906"/>
      <c r="H20" s="906" t="str">
        <f>建築主氏名4</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6.5">
      <c r="A21" s="936"/>
      <c r="B21" s="906" t="s">
        <v>399</v>
      </c>
      <c r="C21" s="906"/>
      <c r="D21" s="906"/>
      <c r="E21" s="906"/>
      <c r="F21" s="906"/>
      <c r="G21" s="906"/>
      <c r="H21" s="906" t="str">
        <f>建築主郵便番号4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6.5">
      <c r="A22" s="936"/>
      <c r="B22" s="906" t="s">
        <v>430</v>
      </c>
      <c r="C22" s="906"/>
      <c r="D22" s="906"/>
      <c r="E22" s="906"/>
      <c r="F22" s="906"/>
      <c r="G22" s="906"/>
      <c r="H22" s="906" t="str">
        <f>建築主住所4</f>
        <v/>
      </c>
      <c r="I22" s="1036"/>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798"/>
      <c r="AO22" s="1798"/>
      <c r="AP22" s="1798"/>
      <c r="AQ22" s="1798"/>
      <c r="AR22" s="1798"/>
      <c r="AS22" s="1798"/>
      <c r="AT22" s="1798"/>
      <c r="AU22" s="1798"/>
      <c r="AV22" s="1798"/>
      <c r="AW22" s="1798"/>
      <c r="AX22" s="1798"/>
      <c r="AY22" s="1798"/>
      <c r="AZ22" s="1798"/>
      <c r="BA22" s="1798"/>
      <c r="BB22" s="1798"/>
      <c r="BC22" s="1798"/>
      <c r="BD22" s="1798"/>
      <c r="BE22" s="1798"/>
      <c r="BF22" s="906"/>
    </row>
    <row r="23" spans="1:58" ht="16.5">
      <c r="A23" s="940"/>
      <c r="B23" s="935"/>
      <c r="C23" s="935"/>
      <c r="D23" s="935"/>
      <c r="E23" s="935"/>
      <c r="F23" s="935"/>
      <c r="G23" s="935"/>
      <c r="H23" s="935"/>
      <c r="I23" s="1097"/>
      <c r="J23" s="935"/>
      <c r="K23" s="935"/>
      <c r="L23" s="935"/>
      <c r="M23" s="935"/>
      <c r="N23" s="935"/>
      <c r="O23" s="935"/>
      <c r="P23" s="935"/>
      <c r="Q23" s="935"/>
      <c r="R23" s="935"/>
      <c r="S23" s="935"/>
      <c r="T23" s="935"/>
      <c r="U23" s="935"/>
      <c r="V23" s="935"/>
      <c r="W23" s="935"/>
      <c r="X23" s="935"/>
      <c r="Y23" s="935"/>
      <c r="Z23" s="935"/>
      <c r="AA23" s="935"/>
      <c r="AC23" s="1095"/>
      <c r="AD23" s="1096"/>
      <c r="AE23" s="1096"/>
      <c r="AF23" s="1798"/>
      <c r="AG23" s="1798"/>
      <c r="AH23" s="1798"/>
      <c r="AI23" s="1798"/>
      <c r="AJ23" s="1798"/>
      <c r="AK23" s="1798"/>
      <c r="AL23" s="1798"/>
      <c r="AM23" s="1798"/>
      <c r="AN23" s="1096"/>
      <c r="AO23" s="1096"/>
      <c r="AP23" s="1096"/>
      <c r="AQ23" s="1096"/>
      <c r="AR23" s="1096"/>
      <c r="AS23" s="1096"/>
      <c r="AT23" s="1096"/>
      <c r="AU23" s="1096"/>
      <c r="AV23" s="1096"/>
      <c r="AW23" s="1096"/>
      <c r="AX23" s="1096"/>
      <c r="AY23" s="1096"/>
      <c r="AZ23" s="1096"/>
      <c r="BA23" s="1096"/>
      <c r="BB23" s="1096"/>
      <c r="BC23" s="1096"/>
      <c r="BD23" s="1096"/>
      <c r="BE23" s="1096"/>
      <c r="BF23" s="906"/>
    </row>
  </sheetData>
  <sheetProtection selectLockedCells="1"/>
  <mergeCells count="15">
    <mergeCell ref="AF21:AM21"/>
    <mergeCell ref="AF22:BE22"/>
    <mergeCell ref="AF23:AM23"/>
    <mergeCell ref="AF13:AM13"/>
    <mergeCell ref="AF14:AM14"/>
    <mergeCell ref="AF15:BE15"/>
    <mergeCell ref="AF16:AM16"/>
    <mergeCell ref="AF19:AM19"/>
    <mergeCell ref="AF20:AM20"/>
    <mergeCell ref="AF12:AM12"/>
    <mergeCell ref="AF5:AM5"/>
    <mergeCell ref="AF6:AM6"/>
    <mergeCell ref="AF7:AM7"/>
    <mergeCell ref="AF8:BE8"/>
    <mergeCell ref="AF9:AM9"/>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U24"/>
  <sheetViews>
    <sheetView workbookViewId="0">
      <selection activeCell="B5" sqref="B5:AA5"/>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30" width="3.83203125" style="904" customWidth="1"/>
    <col min="31" max="58" width="2.8320312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2603</v>
      </c>
      <c r="M1" s="898" t="s">
        <v>64</v>
      </c>
      <c r="N1" s="898"/>
      <c r="O1" s="898"/>
      <c r="P1" s="898"/>
      <c r="R1" s="900" t="s">
        <v>549</v>
      </c>
    </row>
    <row r="2" spans="1:73" ht="14.15" customHeight="1" thickTop="1">
      <c r="A2" s="1094" t="s">
        <v>2603</v>
      </c>
    </row>
    <row r="3" spans="1:73" ht="14.15" customHeight="1">
      <c r="A3" s="1091"/>
      <c r="BT3" s="903"/>
      <c r="BU3" s="903"/>
    </row>
    <row r="4" spans="1:73" ht="18" customHeight="1">
      <c r="A4" s="935"/>
      <c r="B4" s="935" t="s">
        <v>2602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2587</v>
      </c>
      <c r="B5" s="906" t="s">
        <v>2601</v>
      </c>
      <c r="C5" s="906"/>
      <c r="D5" s="906"/>
      <c r="E5" s="906"/>
      <c r="F5" s="906"/>
      <c r="G5" s="906"/>
      <c r="H5" s="906"/>
      <c r="I5" s="906"/>
      <c r="J5" s="906"/>
      <c r="K5" s="906"/>
      <c r="L5" s="906"/>
      <c r="M5" s="906"/>
      <c r="N5" s="906"/>
      <c r="O5" s="906"/>
      <c r="P5" s="906"/>
      <c r="Q5" s="906"/>
      <c r="R5" s="906"/>
      <c r="S5" s="906"/>
      <c r="T5" s="906"/>
      <c r="U5" s="1231"/>
      <c r="V5" s="1231"/>
      <c r="W5" s="1231"/>
      <c r="X5" s="1231"/>
      <c r="Y5" s="1231"/>
      <c r="Z5" s="1231"/>
      <c r="AA5" s="1231"/>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t="str">
        <f>建築主氏名2フリガナ</f>
        <v/>
      </c>
      <c r="I6" s="906"/>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t="str">
        <f>建築主氏名2</f>
        <v/>
      </c>
      <c r="I7" s="906"/>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t="str">
        <f>建築主郵便番号2</f>
        <v/>
      </c>
      <c r="I8" s="906"/>
      <c r="J8" s="906"/>
      <c r="K8" s="906"/>
      <c r="L8" s="906"/>
      <c r="M8" s="906"/>
      <c r="N8" s="906"/>
      <c r="O8" s="906"/>
      <c r="P8" s="906"/>
      <c r="Q8" s="906"/>
      <c r="R8" s="906"/>
      <c r="S8" s="906"/>
      <c r="T8" s="906"/>
      <c r="U8" s="906"/>
      <c r="V8" s="906"/>
      <c r="W8" s="906"/>
      <c r="X8" s="906"/>
      <c r="Y8" s="906"/>
      <c r="Z8" s="906"/>
      <c r="AA8" s="906"/>
      <c r="AC8" s="1095"/>
      <c r="AD8" s="1096"/>
      <c r="AE8" s="906"/>
      <c r="AF8" s="1798"/>
      <c r="AG8" s="1798"/>
      <c r="AH8" s="1798"/>
      <c r="AI8" s="1798"/>
      <c r="AJ8" s="1798"/>
      <c r="AK8" s="1798"/>
      <c r="AL8" s="1798"/>
      <c r="AM8" s="1798"/>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t="str">
        <f>建築主住所2</f>
        <v/>
      </c>
      <c r="I9" s="1217"/>
      <c r="J9" s="906"/>
      <c r="K9" s="906"/>
      <c r="L9" s="906"/>
      <c r="M9" s="906"/>
      <c r="N9" s="906"/>
      <c r="O9" s="906"/>
      <c r="P9" s="906"/>
      <c r="Q9" s="906"/>
      <c r="R9" s="906"/>
      <c r="S9" s="906"/>
      <c r="T9" s="906"/>
      <c r="U9" s="906"/>
      <c r="V9" s="906"/>
      <c r="W9" s="906"/>
      <c r="X9" s="906"/>
      <c r="Y9" s="906"/>
      <c r="Z9" s="906"/>
      <c r="AA9" s="906"/>
      <c r="AB9" s="906"/>
      <c r="AC9" s="906"/>
      <c r="AD9" s="1096"/>
      <c r="AE9" s="906"/>
      <c r="AF9" s="1798"/>
      <c r="AG9" s="1798"/>
      <c r="AH9" s="1798"/>
      <c r="AI9" s="1798"/>
      <c r="AJ9" s="1798"/>
      <c r="AK9" s="1798"/>
      <c r="AL9" s="1798"/>
      <c r="AM9" s="1798"/>
      <c r="AN9" s="1798"/>
      <c r="AO9" s="1798"/>
      <c r="AP9" s="1798"/>
      <c r="AQ9" s="1798"/>
      <c r="AR9" s="1798"/>
      <c r="AS9" s="1798"/>
      <c r="AT9" s="1798"/>
      <c r="AU9" s="1798"/>
      <c r="AV9" s="1798"/>
      <c r="AW9" s="1798"/>
      <c r="AX9" s="1798"/>
      <c r="AY9" s="1798"/>
      <c r="AZ9" s="1798"/>
      <c r="BA9" s="1798"/>
      <c r="BB9" s="1798"/>
      <c r="BC9" s="1798"/>
      <c r="BD9" s="1798"/>
      <c r="BE9" s="1798"/>
      <c r="BF9" s="906"/>
      <c r="BG9" s="906"/>
      <c r="BH9" s="906"/>
      <c r="BT9" s="903"/>
      <c r="BU9" s="903"/>
    </row>
    <row r="10" spans="1:73" ht="16.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98"/>
      <c r="AG10" s="1798"/>
      <c r="AH10" s="1798"/>
      <c r="AI10" s="1798"/>
      <c r="AJ10" s="1798"/>
      <c r="AK10" s="1798"/>
      <c r="AL10" s="1798"/>
      <c r="AM10" s="1798"/>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6.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6.5">
      <c r="A12" s="936" t="s">
        <v>2587</v>
      </c>
      <c r="B12" s="906" t="s">
        <v>2600</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6.5">
      <c r="A13" s="936"/>
      <c r="B13" s="906" t="s">
        <v>431</v>
      </c>
      <c r="C13" s="906"/>
      <c r="D13" s="906"/>
      <c r="E13" s="906"/>
      <c r="F13" s="906"/>
      <c r="G13" s="906"/>
      <c r="H13" s="906" t="str">
        <f>建築主氏名3フリガナ</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6.5">
      <c r="A14" s="936"/>
      <c r="B14" s="906" t="s">
        <v>408</v>
      </c>
      <c r="C14" s="906"/>
      <c r="D14" s="906"/>
      <c r="E14" s="906"/>
      <c r="F14" s="906"/>
      <c r="G14" s="906"/>
      <c r="H14" s="906" t="str">
        <f>建築主氏名3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6.5">
      <c r="A15" s="936"/>
      <c r="B15" s="906" t="s">
        <v>399</v>
      </c>
      <c r="C15" s="906"/>
      <c r="D15" s="906"/>
      <c r="E15" s="906"/>
      <c r="F15" s="906"/>
      <c r="G15" s="906"/>
      <c r="H15" s="906" t="str">
        <f>建築主郵便番号3</f>
        <v/>
      </c>
      <c r="I15" s="938"/>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6.5">
      <c r="A16" s="936"/>
      <c r="B16" s="906" t="s">
        <v>430</v>
      </c>
      <c r="C16" s="906"/>
      <c r="D16" s="906"/>
      <c r="E16" s="906"/>
      <c r="F16" s="906"/>
      <c r="G16" s="906"/>
      <c r="H16" s="906" t="str">
        <f>建築主住所3</f>
        <v/>
      </c>
      <c r="I16" s="1036"/>
      <c r="J16" s="906"/>
      <c r="K16" s="906"/>
      <c r="L16" s="906"/>
      <c r="M16" s="906"/>
      <c r="N16" s="906"/>
      <c r="O16" s="906"/>
      <c r="P16" s="906"/>
      <c r="Q16" s="906"/>
      <c r="R16" s="906"/>
      <c r="S16" s="906"/>
      <c r="T16" s="906"/>
      <c r="U16" s="906"/>
      <c r="V16" s="906"/>
      <c r="W16" s="906"/>
      <c r="X16" s="906"/>
      <c r="Y16" s="906"/>
      <c r="Z16" s="906"/>
      <c r="AA16" s="906"/>
      <c r="AC16" s="1095"/>
      <c r="AD16" s="1096"/>
      <c r="AE16" s="1096"/>
      <c r="AF16" s="1798"/>
      <c r="AG16" s="1798"/>
      <c r="AH16" s="1798"/>
      <c r="AI16" s="1798"/>
      <c r="AJ16" s="1798"/>
      <c r="AK16" s="1798"/>
      <c r="AL16" s="1798"/>
      <c r="AM16" s="1798"/>
      <c r="AN16" s="1798"/>
      <c r="AO16" s="1798"/>
      <c r="AP16" s="1798"/>
      <c r="AQ16" s="1798"/>
      <c r="AR16" s="1798"/>
      <c r="AS16" s="1798"/>
      <c r="AT16" s="1798"/>
      <c r="AU16" s="1798"/>
      <c r="AV16" s="1798"/>
      <c r="AW16" s="1798"/>
      <c r="AX16" s="1798"/>
      <c r="AY16" s="1798"/>
      <c r="AZ16" s="1798"/>
      <c r="BA16" s="1798"/>
      <c r="BB16" s="1798"/>
      <c r="BC16" s="1798"/>
      <c r="BD16" s="1798"/>
      <c r="BE16" s="1798"/>
      <c r="BF16" s="906"/>
      <c r="BG16" s="906"/>
      <c r="BH16" s="906"/>
    </row>
    <row r="17" spans="1:58" ht="16.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98"/>
      <c r="AG17" s="1798"/>
      <c r="AH17" s="1798"/>
      <c r="AI17" s="1798"/>
      <c r="AJ17" s="1798"/>
      <c r="AK17" s="1798"/>
      <c r="AL17" s="1798"/>
      <c r="AM17" s="1798"/>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6.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6.5">
      <c r="A19" s="936" t="s">
        <v>2587</v>
      </c>
      <c r="B19" s="906" t="s">
        <v>2599</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6.5">
      <c r="A20" s="936"/>
      <c r="B20" s="906" t="s">
        <v>431</v>
      </c>
      <c r="C20" s="906"/>
      <c r="D20" s="906"/>
      <c r="E20" s="906"/>
      <c r="F20" s="906"/>
      <c r="G20" s="906"/>
      <c r="H20" s="906" t="str">
        <f>建築主氏名4フリガナ</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6.5">
      <c r="A21" s="936"/>
      <c r="B21" s="906" t="s">
        <v>408</v>
      </c>
      <c r="C21" s="906"/>
      <c r="D21" s="906"/>
      <c r="E21" s="906"/>
      <c r="F21" s="906"/>
      <c r="G21" s="906"/>
      <c r="H21" s="906" t="str">
        <f>建築主氏名4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6.5">
      <c r="A22" s="936"/>
      <c r="B22" s="906" t="s">
        <v>399</v>
      </c>
      <c r="C22" s="906"/>
      <c r="D22" s="906"/>
      <c r="E22" s="906"/>
      <c r="F22" s="906"/>
      <c r="G22" s="906"/>
      <c r="H22" s="906" t="str">
        <f>建築主郵便番号4</f>
        <v/>
      </c>
      <c r="I22" s="938"/>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6.5">
      <c r="A23" s="936"/>
      <c r="B23" s="906" t="s">
        <v>430</v>
      </c>
      <c r="C23" s="906"/>
      <c r="D23" s="906"/>
      <c r="E23" s="906"/>
      <c r="F23" s="906"/>
      <c r="G23" s="906"/>
      <c r="H23" s="906" t="str">
        <f>建築主住所4</f>
        <v/>
      </c>
      <c r="I23" s="1036"/>
      <c r="J23" s="906"/>
      <c r="K23" s="906"/>
      <c r="L23" s="906"/>
      <c r="M23" s="906"/>
      <c r="N23" s="906"/>
      <c r="O23" s="906"/>
      <c r="P23" s="906"/>
      <c r="Q23" s="906"/>
      <c r="R23" s="906"/>
      <c r="S23" s="906"/>
      <c r="T23" s="906"/>
      <c r="U23" s="906"/>
      <c r="V23" s="906"/>
      <c r="W23" s="906"/>
      <c r="X23" s="906"/>
      <c r="Y23" s="906"/>
      <c r="Z23" s="906"/>
      <c r="AA23" s="906"/>
      <c r="AC23" s="1095"/>
      <c r="AD23" s="1096"/>
      <c r="AE23" s="1096"/>
      <c r="AF23" s="1798"/>
      <c r="AG23" s="1798"/>
      <c r="AH23" s="1798"/>
      <c r="AI23" s="1798"/>
      <c r="AJ23" s="1798"/>
      <c r="AK23" s="1798"/>
      <c r="AL23" s="1798"/>
      <c r="AM23" s="1798"/>
      <c r="AN23" s="1798"/>
      <c r="AO23" s="1798"/>
      <c r="AP23" s="1798"/>
      <c r="AQ23" s="1798"/>
      <c r="AR23" s="1798"/>
      <c r="AS23" s="1798"/>
      <c r="AT23" s="1798"/>
      <c r="AU23" s="1798"/>
      <c r="AV23" s="1798"/>
      <c r="AW23" s="1798"/>
      <c r="AX23" s="1798"/>
      <c r="AY23" s="1798"/>
      <c r="AZ23" s="1798"/>
      <c r="BA23" s="1798"/>
      <c r="BB23" s="1798"/>
      <c r="BC23" s="1798"/>
      <c r="BD23" s="1798"/>
      <c r="BE23" s="1798"/>
      <c r="BF23" s="906"/>
    </row>
    <row r="24" spans="1:58" ht="16.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98"/>
      <c r="AG24" s="1798"/>
      <c r="AH24" s="1798"/>
      <c r="AI24" s="1798"/>
      <c r="AJ24" s="1798"/>
      <c r="AK24" s="1798"/>
      <c r="AL24" s="1798"/>
      <c r="AM24" s="1798"/>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topLeftCell="A97" workbookViewId="0">
      <selection activeCell="R1" sqref="R1"/>
    </sheetView>
  </sheetViews>
  <sheetFormatPr defaultColWidth="9" defaultRowHeight="13"/>
  <cols>
    <col min="1" max="1" width="2.5" style="904" customWidth="1"/>
    <col min="2" max="5" width="3.5" style="904" customWidth="1"/>
    <col min="6" max="6" width="4.08203125" style="904" customWidth="1"/>
    <col min="7" max="26" width="3.5" style="904" customWidth="1"/>
    <col min="27" max="27" width="3.08203125" style="904" customWidth="1"/>
    <col min="28" max="28" width="2.75" style="904" customWidth="1"/>
    <col min="29" max="33" width="1.58203125" style="904" customWidth="1"/>
    <col min="34" max="34" width="9" style="904" customWidth="1"/>
    <col min="35" max="35" width="2" style="904" customWidth="1"/>
    <col min="36" max="36" width="1.75" style="904" customWidth="1"/>
    <col min="37" max="37" width="1.5" style="904" customWidth="1"/>
    <col min="38" max="38" width="2.25" style="904" customWidth="1"/>
    <col min="39" max="39" width="1.33203125" style="904" customWidth="1"/>
    <col min="40" max="40" width="2.08203125" style="904" customWidth="1"/>
    <col min="41" max="41" width="3.33203125" style="904" customWidth="1"/>
    <col min="42" max="42" width="8.08203125" style="904" customWidth="1"/>
    <col min="43" max="43" width="1.5" style="904" customWidth="1"/>
    <col min="44" max="44" width="4" style="904" customWidth="1"/>
    <col min="45" max="16384" width="9" style="904"/>
  </cols>
  <sheetData>
    <row r="1" spans="1:30" s="897" customFormat="1" ht="40" customHeight="1" thickBot="1">
      <c r="A1" s="1047" t="s">
        <v>3763</v>
      </c>
      <c r="Q1" s="898" t="s">
        <v>64</v>
      </c>
      <c r="R1" s="898"/>
      <c r="S1" s="898"/>
      <c r="T1" s="898"/>
      <c r="AD1" s="900" t="s">
        <v>549</v>
      </c>
    </row>
    <row r="2" spans="1:30" ht="12" customHeight="1" thickTop="1">
      <c r="A2" s="1053"/>
    </row>
    <row r="3" spans="1:30" ht="12" customHeight="1">
      <c r="A3" s="903"/>
      <c r="B3" s="902" t="str">
        <f>IF(作業メニュー!AM13=TRUE, "第四十二号の十一様式（第八条の二の六関係）（Ａ４）", "第十三号様式（第三条、第三条の三関係）")</f>
        <v>第十三号様式（第三条、第三条の三関係）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5" customHeight="1">
      <c r="A4" s="903"/>
      <c r="B4" s="902"/>
      <c r="C4" s="902"/>
      <c r="D4" s="1245" t="str">
        <f>IF(作業メニュー!AM13=TRUE, "建築基準法第88条第１項において準用する同法第18条第２項又は第４項の規定による",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97" t="str">
        <f>IF(作業メニュー!AM13=TRUE, "計画変更通知書　（工作物）", "計画変更確認申請書　（工作物）")</f>
        <v>計画変更確認申請書　（工作物）</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5"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135"/>
      <c r="E9" s="2135"/>
      <c r="F9" s="2135"/>
      <c r="G9" s="2135"/>
      <c r="H9" s="2135"/>
      <c r="I9" s="2135"/>
      <c r="J9" s="2135"/>
      <c r="K9" s="2135"/>
      <c r="L9" s="2135"/>
      <c r="M9" s="2135"/>
      <c r="N9" s="2135"/>
      <c r="O9" s="2135"/>
      <c r="P9" s="2135"/>
      <c r="Q9" s="2135"/>
      <c r="R9" s="2135"/>
      <c r="S9" s="2135"/>
      <c r="T9" s="2135"/>
      <c r="U9" s="2135"/>
      <c r="V9" s="2135"/>
      <c r="W9" s="2135"/>
      <c r="X9" s="2135"/>
      <c r="Y9" s="2135"/>
      <c r="Z9" s="903"/>
      <c r="AA9" s="903"/>
    </row>
    <row r="10" spans="1:30" ht="18.75" customHeight="1">
      <c r="A10" s="903"/>
      <c r="B10" s="903"/>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903"/>
      <c r="AA10" s="903"/>
    </row>
    <row r="11" spans="1:30" ht="18.75" customHeight="1">
      <c r="A11" s="903"/>
      <c r="B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0"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3.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24" t="str">
        <f>IF('確認申請書（建築）入力'!$M$4=0,"",'確認申請書（建築）入力'!$M$4)</f>
        <v>指定確認検査機関
　株式会社東日本住宅評価センター　様</v>
      </c>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50" ht="18.75" customHeight="1">
      <c r="A17" s="903"/>
      <c r="B17" s="1724"/>
      <c r="C17" s="1724"/>
      <c r="D17" s="1724"/>
      <c r="E17" s="1724"/>
      <c r="F17" s="1724"/>
      <c r="G17" s="1724"/>
      <c r="H17" s="1724"/>
      <c r="I17" s="1724"/>
      <c r="J17" s="1724"/>
      <c r="K17" s="1724"/>
      <c r="L17" s="1724"/>
      <c r="M17" s="1724"/>
      <c r="N17" s="1724"/>
      <c r="O17" s="1724"/>
      <c r="P17" s="1724"/>
      <c r="Q17" s="1724"/>
      <c r="R17" s="903"/>
      <c r="S17" s="903"/>
      <c r="T17" s="903"/>
      <c r="U17" s="903"/>
      <c r="V17" s="903"/>
      <c r="W17" s="908" t="str">
        <f>IF(作業メニュー!AM13=TRUE, "第", "")</f>
        <v/>
      </c>
      <c r="X17" s="1754"/>
      <c r="Y17" s="1754"/>
      <c r="Z17" s="1754"/>
      <c r="AA17" s="1754"/>
      <c r="AB17" s="907" t="str">
        <f>IF(作業メニュー!AM13=TRUE, "号", "")</f>
        <v/>
      </c>
    </row>
    <row r="18" spans="1:50"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50" ht="18" customHeight="1">
      <c r="A19" s="903"/>
      <c r="B19" s="903"/>
      <c r="C19" s="903"/>
      <c r="D19" s="903"/>
      <c r="E19" s="903"/>
      <c r="F19" s="903"/>
      <c r="G19" s="903"/>
      <c r="H19" s="903"/>
      <c r="I19" s="903"/>
      <c r="J19" s="903"/>
      <c r="K19" s="903"/>
      <c r="L19" s="903"/>
      <c r="M19" s="903"/>
      <c r="N19" s="903"/>
      <c r="O19" s="903"/>
      <c r="P19" s="903"/>
      <c r="Q19" s="903"/>
      <c r="R19" s="903"/>
      <c r="S19" s="903"/>
      <c r="T19" s="903"/>
      <c r="U19" s="2118" t="s">
        <v>2814</v>
      </c>
      <c r="V19" s="2118"/>
      <c r="W19" s="2118"/>
      <c r="X19" s="2118"/>
      <c r="Y19" s="2118"/>
      <c r="Z19" s="2118"/>
      <c r="AA19" s="2118"/>
      <c r="AH19" s="1067"/>
    </row>
    <row r="20" spans="1:50"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0"/>
      <c r="AO20" s="2110"/>
      <c r="AP20" s="2110"/>
      <c r="AQ20" s="2110"/>
      <c r="AR20" s="2110"/>
    </row>
    <row r="21" spans="1:50"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50"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50" ht="24.75" customHeight="1">
      <c r="A23" s="903"/>
      <c r="B23" s="903"/>
      <c r="C23" s="903"/>
      <c r="D23" s="903"/>
      <c r="E23" s="903"/>
      <c r="F23" s="903"/>
      <c r="G23" s="903"/>
      <c r="H23" s="903"/>
      <c r="I23" s="903"/>
      <c r="J23" s="903"/>
      <c r="K23" s="903"/>
      <c r="L23" s="903"/>
      <c r="M23" s="903"/>
      <c r="N23" s="903"/>
      <c r="O23" s="903"/>
      <c r="P23" s="903"/>
      <c r="Q23" s="903"/>
      <c r="R23" s="903"/>
      <c r="S23" s="903"/>
      <c r="T23" s="903"/>
      <c r="U23" s="903"/>
    </row>
    <row r="24" spans="1:50" ht="18" customHeight="1">
      <c r="A24" s="903"/>
      <c r="B24" s="903"/>
      <c r="C24" s="903"/>
      <c r="D24" s="903"/>
      <c r="E24" s="903"/>
      <c r="F24" s="903"/>
      <c r="G24" s="903"/>
      <c r="H24" s="903"/>
      <c r="I24" s="903"/>
      <c r="J24" s="903"/>
      <c r="K24" s="903"/>
      <c r="L24" s="903"/>
      <c r="M24" s="903"/>
      <c r="N24" s="903"/>
      <c r="O24" s="903"/>
      <c r="P24" s="903" t="str">
        <f>IF(項目一覧!$C$183=0,"",項目一覧!$C$183)</f>
        <v/>
      </c>
      <c r="Q24" s="903"/>
      <c r="R24" s="903"/>
      <c r="S24" s="903"/>
      <c r="T24" s="903"/>
      <c r="U24" s="903"/>
      <c r="V24" s="903"/>
      <c r="W24" s="903"/>
      <c r="X24" s="903"/>
      <c r="AA24" s="903"/>
      <c r="AH24" s="1091"/>
    </row>
    <row r="25" spans="1:50"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03"/>
      <c r="R25" s="903"/>
      <c r="S25" s="903"/>
      <c r="T25" s="903"/>
      <c r="U25" s="903"/>
      <c r="V25" s="903"/>
      <c r="W25" s="903"/>
      <c r="X25" s="903"/>
      <c r="AA25" s="903"/>
    </row>
    <row r="26" spans="1:50"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50" ht="9"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50" ht="18.7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50"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50" ht="18.75" customHeight="1">
      <c r="A30" s="903"/>
      <c r="B30" s="903"/>
      <c r="C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50" ht="30.75" customHeight="1">
      <c r="A31" s="903"/>
      <c r="B31" s="932"/>
      <c r="C31" s="932"/>
      <c r="D31" s="932"/>
      <c r="E31" s="932"/>
      <c r="F31" s="932"/>
      <c r="G31" s="932"/>
      <c r="H31" s="932"/>
      <c r="I31" s="932"/>
      <c r="J31" s="932"/>
      <c r="K31" s="932"/>
      <c r="L31" s="932"/>
      <c r="M31" s="932"/>
      <c r="N31" s="932"/>
      <c r="O31" s="932"/>
      <c r="P31" s="1200"/>
      <c r="Q31" s="1200"/>
      <c r="R31" s="1200"/>
      <c r="S31" s="1200"/>
      <c r="T31" s="1200"/>
      <c r="U31" s="1200"/>
      <c r="V31" s="1200"/>
      <c r="W31" s="1200"/>
      <c r="X31" s="1200"/>
      <c r="Y31" s="1200"/>
      <c r="Z31" s="1200"/>
      <c r="AA31" s="1200"/>
      <c r="AB31" s="974"/>
    </row>
    <row r="32" spans="1:50" ht="25.5" customHeight="1">
      <c r="B32" s="903"/>
      <c r="C32" s="903"/>
      <c r="D32" s="903" t="str">
        <f>IF(作業メニュー!AM13=TRUE, "[計画を変更する工作物の直前の審査]", "[計画を変更する工作物の直前の確認]")</f>
        <v>[計画を変更する工作物の直前の確認]</v>
      </c>
      <c r="E32" s="903"/>
      <c r="F32" s="903"/>
      <c r="G32" s="903"/>
      <c r="H32" s="903"/>
      <c r="I32" s="903"/>
      <c r="J32" s="903"/>
      <c r="K32" s="903"/>
      <c r="L32" s="903"/>
      <c r="M32" s="903"/>
      <c r="N32" s="903"/>
      <c r="O32" s="903"/>
      <c r="P32" s="903"/>
      <c r="Q32" s="903"/>
      <c r="R32" s="903"/>
      <c r="S32" s="903"/>
      <c r="T32" s="903"/>
      <c r="U32" s="903"/>
      <c r="V32" s="903"/>
      <c r="W32" s="903"/>
      <c r="X32" s="903"/>
      <c r="Y32" s="903"/>
      <c r="Z32" s="903"/>
      <c r="AA32" s="903"/>
      <c r="AB32" s="903"/>
      <c r="AC32" s="903"/>
      <c r="AD32" s="903"/>
      <c r="AE32" s="1067"/>
      <c r="AX32" s="903"/>
    </row>
    <row r="33" spans="1:53" ht="19" customHeight="1">
      <c r="B33" s="903"/>
      <c r="C33" s="903"/>
      <c r="D33" s="903"/>
      <c r="E33" s="903" t="s">
        <v>554</v>
      </c>
      <c r="F33" s="903"/>
      <c r="G33" s="903"/>
      <c r="H33" s="903"/>
      <c r="I33" s="903"/>
      <c r="J33" s="903"/>
      <c r="K33" s="1068" t="s">
        <v>728</v>
      </c>
      <c r="L33" s="903"/>
      <c r="M33" s="903"/>
      <c r="N33" s="903"/>
      <c r="O33" s="903"/>
      <c r="P33" s="903"/>
      <c r="Q33" s="903"/>
      <c r="R33" s="903"/>
      <c r="S33" s="903"/>
      <c r="T33" s="903" t="s">
        <v>111</v>
      </c>
      <c r="U33" s="903"/>
      <c r="V33" s="903"/>
      <c r="W33" s="903"/>
      <c r="X33" s="903"/>
      <c r="Y33" s="903"/>
      <c r="Z33" s="903"/>
      <c r="AA33" s="903"/>
      <c r="AB33" s="976"/>
      <c r="AC33" s="976"/>
      <c r="AD33" s="903"/>
      <c r="AE33" s="903"/>
      <c r="AL33" s="2138"/>
      <c r="AM33" s="2138"/>
      <c r="AN33" s="2138"/>
      <c r="AO33" s="2138"/>
      <c r="AP33" s="2138"/>
      <c r="AQ33" s="2138"/>
      <c r="AR33" s="2138"/>
      <c r="AS33" s="2138"/>
      <c r="AT33" s="2138"/>
      <c r="AU33" s="2138"/>
      <c r="AV33" s="2138"/>
      <c r="AW33" s="2138"/>
      <c r="AX33" s="903"/>
      <c r="BA33" s="903"/>
    </row>
    <row r="34" spans="1:53" ht="19" customHeight="1">
      <c r="B34" s="903"/>
      <c r="C34" s="903"/>
      <c r="D34" s="903"/>
      <c r="E34" s="903" t="s">
        <v>553</v>
      </c>
      <c r="F34" s="903"/>
      <c r="G34" s="903"/>
      <c r="H34" s="903"/>
      <c r="I34" s="903"/>
      <c r="J34" s="903"/>
      <c r="K34" s="1068" t="s">
        <v>2821</v>
      </c>
      <c r="L34" s="1068"/>
      <c r="M34" s="1068"/>
      <c r="N34" s="1068" t="s">
        <v>603</v>
      </c>
      <c r="O34" s="1068"/>
      <c r="P34" s="1068"/>
      <c r="Q34" s="1068" t="s">
        <v>602</v>
      </c>
      <c r="R34" s="1068"/>
      <c r="S34" s="1068"/>
      <c r="T34" s="1068" t="s">
        <v>601</v>
      </c>
      <c r="U34" s="1068"/>
      <c r="V34" s="1246"/>
      <c r="W34" s="1246"/>
      <c r="X34" s="1246"/>
      <c r="Y34" s="1246"/>
      <c r="Z34" s="1246"/>
      <c r="AA34" s="1246"/>
      <c r="AB34" s="1247"/>
      <c r="AC34" s="1247"/>
      <c r="AD34" s="903"/>
      <c r="AE34" s="903"/>
      <c r="AF34" s="906"/>
      <c r="AJ34" s="906"/>
      <c r="AK34" s="906"/>
      <c r="AL34" s="2110"/>
      <c r="AM34" s="2110"/>
      <c r="AN34" s="2110"/>
      <c r="AO34" s="2110"/>
      <c r="AP34" s="2110"/>
    </row>
    <row r="35" spans="1:53" ht="19" customHeight="1">
      <c r="B35" s="903"/>
      <c r="C35" s="903"/>
      <c r="D35" s="903"/>
      <c r="E35" s="903" t="s">
        <v>552</v>
      </c>
      <c r="F35" s="903"/>
      <c r="G35" s="903"/>
      <c r="H35" s="903"/>
      <c r="I35" s="903"/>
      <c r="J35" s="903"/>
      <c r="K35" s="1068" t="s">
        <v>512</v>
      </c>
      <c r="L35" s="903"/>
      <c r="M35" s="903"/>
      <c r="N35" s="903"/>
      <c r="O35" s="903"/>
      <c r="P35" s="903"/>
      <c r="Q35" s="903"/>
      <c r="R35" s="903"/>
      <c r="S35" s="903"/>
      <c r="T35" s="903"/>
      <c r="U35" s="903"/>
      <c r="V35" s="903"/>
      <c r="W35" s="903"/>
      <c r="X35" s="903"/>
      <c r="Y35" s="903"/>
      <c r="Z35" s="903"/>
      <c r="AA35" s="903"/>
      <c r="AB35" s="976"/>
      <c r="AC35" s="976"/>
      <c r="AD35" s="903"/>
      <c r="AE35" s="903"/>
      <c r="AL35" s="2138"/>
      <c r="AM35" s="2138"/>
      <c r="AN35" s="2138"/>
      <c r="AO35" s="2138"/>
      <c r="AP35" s="2138"/>
      <c r="AQ35" s="2138"/>
      <c r="AR35" s="2138"/>
      <c r="AS35" s="2138"/>
      <c r="AT35" s="2138"/>
      <c r="AU35" s="2138"/>
      <c r="AV35" s="2138"/>
      <c r="AW35" s="2138"/>
      <c r="AX35" s="2138"/>
      <c r="AY35" s="2138"/>
      <c r="AZ35" s="2138"/>
      <c r="BA35" s="2138"/>
    </row>
    <row r="36" spans="1:53" ht="19" customHeight="1">
      <c r="B36" s="903"/>
      <c r="C36" s="903"/>
      <c r="D36" s="903"/>
      <c r="E36" s="903" t="s">
        <v>551</v>
      </c>
      <c r="F36" s="903"/>
      <c r="G36" s="903"/>
      <c r="H36" s="903"/>
      <c r="I36" s="903"/>
      <c r="J36" s="903"/>
      <c r="K36" s="903"/>
      <c r="L36" s="907"/>
      <c r="M36" s="907"/>
      <c r="N36" s="907"/>
      <c r="O36" s="907"/>
      <c r="P36" s="907"/>
      <c r="Q36" s="907"/>
      <c r="R36" s="907"/>
      <c r="S36" s="907"/>
      <c r="T36" s="907"/>
      <c r="U36" s="907"/>
      <c r="V36" s="907"/>
      <c r="W36" s="907"/>
      <c r="X36" s="907"/>
      <c r="Y36" s="907"/>
      <c r="Z36" s="907"/>
      <c r="AA36" s="907"/>
      <c r="AB36" s="929"/>
      <c r="AC36" s="929"/>
      <c r="AD36" s="903"/>
      <c r="AE36" s="903"/>
      <c r="AL36" s="2139"/>
      <c r="AM36" s="2139"/>
      <c r="AN36" s="2139"/>
      <c r="AO36" s="2139"/>
      <c r="AP36" s="2139"/>
      <c r="AQ36" s="2139"/>
      <c r="AR36" s="2139"/>
      <c r="AS36" s="2139"/>
      <c r="AT36" s="2139"/>
      <c r="AU36" s="2139"/>
      <c r="AV36" s="2139"/>
      <c r="AW36" s="2139"/>
      <c r="AX36" s="2139"/>
      <c r="AY36" s="2139"/>
      <c r="AZ36" s="2139"/>
      <c r="BA36" s="2139"/>
    </row>
    <row r="37" spans="1:53" ht="19" customHeight="1">
      <c r="B37" s="903"/>
      <c r="C37" s="903"/>
      <c r="D37" s="903"/>
      <c r="E37" s="903"/>
      <c r="F37" s="903"/>
      <c r="G37" s="903"/>
      <c r="H37" s="903"/>
      <c r="I37" s="903"/>
      <c r="J37" s="903"/>
      <c r="K37" s="903"/>
      <c r="L37" s="918"/>
      <c r="M37" s="918"/>
      <c r="N37" s="918"/>
      <c r="O37" s="918"/>
      <c r="P37" s="918"/>
      <c r="Q37" s="918"/>
      <c r="R37" s="918"/>
      <c r="S37" s="918"/>
      <c r="T37" s="918"/>
      <c r="U37" s="918"/>
      <c r="V37" s="918"/>
      <c r="W37" s="918"/>
      <c r="X37" s="918"/>
      <c r="Y37" s="918"/>
      <c r="Z37" s="918"/>
      <c r="AA37" s="918"/>
      <c r="AB37" s="929"/>
      <c r="AC37" s="929"/>
      <c r="AD37" s="903"/>
      <c r="AL37" s="2139"/>
      <c r="AM37" s="2139"/>
      <c r="AN37" s="2139"/>
      <c r="AO37" s="2139"/>
      <c r="AP37" s="2139"/>
      <c r="AQ37" s="2139"/>
      <c r="AR37" s="2139"/>
      <c r="AS37" s="2139"/>
      <c r="AT37" s="2139"/>
      <c r="AU37" s="2139"/>
      <c r="AV37" s="2139"/>
      <c r="AW37" s="2139"/>
      <c r="AX37" s="2139"/>
      <c r="AY37" s="2139"/>
      <c r="AZ37" s="2139"/>
      <c r="BA37" s="2139"/>
    </row>
    <row r="38" spans="1:53" ht="26.25" customHeight="1">
      <c r="A38" s="903"/>
      <c r="B38" s="1711" t="s">
        <v>438</v>
      </c>
      <c r="C38" s="1712"/>
      <c r="D38" s="1712"/>
      <c r="E38" s="1712"/>
      <c r="F38" s="1712"/>
      <c r="G38" s="1712"/>
      <c r="H38" s="1713"/>
      <c r="I38" s="1711" t="s">
        <v>437</v>
      </c>
      <c r="J38" s="1712"/>
      <c r="K38" s="1712"/>
      <c r="L38" s="1712"/>
      <c r="M38" s="1712"/>
      <c r="N38" s="1712"/>
      <c r="O38" s="1712"/>
      <c r="P38" s="1712"/>
      <c r="Q38" s="1712"/>
      <c r="R38" s="1712"/>
      <c r="S38" s="1712"/>
      <c r="T38" s="1713"/>
      <c r="U38" s="1711" t="s">
        <v>436</v>
      </c>
      <c r="V38" s="1712"/>
      <c r="W38" s="1712"/>
      <c r="X38" s="1712"/>
      <c r="Y38" s="1712"/>
      <c r="Z38" s="1712"/>
      <c r="AA38" s="1712"/>
      <c r="AB38" s="1713"/>
      <c r="AC38" s="903"/>
    </row>
    <row r="39" spans="1:53" ht="33" customHeight="1">
      <c r="A39" s="903"/>
      <c r="B39" s="1708"/>
      <c r="C39" s="1709"/>
      <c r="D39" s="1709"/>
      <c r="E39" s="1709"/>
      <c r="F39" s="1709"/>
      <c r="G39" s="1709"/>
      <c r="H39" s="1710"/>
      <c r="I39" s="1738" t="s">
        <v>435</v>
      </c>
      <c r="J39" s="1739"/>
      <c r="K39" s="1739"/>
      <c r="L39" s="1739"/>
      <c r="M39" s="1739"/>
      <c r="N39" s="1739"/>
      <c r="O39" s="1739"/>
      <c r="P39" s="1739"/>
      <c r="Q39" s="1739"/>
      <c r="R39" s="1739"/>
      <c r="S39" s="1739"/>
      <c r="T39" s="1740"/>
      <c r="U39" s="1711" t="s">
        <v>2820</v>
      </c>
      <c r="V39" s="1712"/>
      <c r="W39" s="1712"/>
      <c r="X39" s="1712"/>
      <c r="Y39" s="1712"/>
      <c r="Z39" s="1712"/>
      <c r="AA39" s="1712"/>
      <c r="AB39" s="1713"/>
      <c r="AC39" s="903"/>
    </row>
    <row r="40" spans="1:53" ht="63" customHeight="1">
      <c r="A40" s="903"/>
      <c r="B40" s="926"/>
      <c r="C40" s="903"/>
      <c r="D40" s="903"/>
      <c r="E40" s="903"/>
      <c r="F40" s="903"/>
      <c r="G40" s="903"/>
      <c r="H40" s="927"/>
      <c r="I40" s="1699"/>
      <c r="J40" s="1700"/>
      <c r="K40" s="1700"/>
      <c r="L40" s="1700"/>
      <c r="M40" s="1700"/>
      <c r="N40" s="1700"/>
      <c r="O40" s="1700"/>
      <c r="P40" s="1700"/>
      <c r="Q40" s="1700"/>
      <c r="R40" s="1700"/>
      <c r="S40" s="1700"/>
      <c r="T40" s="1701"/>
      <c r="U40" s="2122" t="s">
        <v>714</v>
      </c>
      <c r="V40" s="2123"/>
      <c r="W40" s="2123"/>
      <c r="X40" s="2123"/>
      <c r="Y40" s="2123"/>
      <c r="Z40" s="2123"/>
      <c r="AA40" s="2123"/>
      <c r="AB40" s="2124"/>
      <c r="AC40" s="903"/>
    </row>
    <row r="41" spans="1:53" ht="33" customHeight="1">
      <c r="A41" s="903"/>
      <c r="B41" s="931"/>
      <c r="C41" s="932"/>
      <c r="D41" s="932"/>
      <c r="E41" s="932"/>
      <c r="F41" s="932"/>
      <c r="G41" s="932"/>
      <c r="H41" s="933"/>
      <c r="I41" s="1702"/>
      <c r="J41" s="1703"/>
      <c r="K41" s="1703"/>
      <c r="L41" s="1703"/>
      <c r="M41" s="1703"/>
      <c r="N41" s="1703"/>
      <c r="O41" s="1703"/>
      <c r="P41" s="1703"/>
      <c r="Q41" s="1703"/>
      <c r="R41" s="1703"/>
      <c r="S41" s="1703"/>
      <c r="T41" s="1704"/>
      <c r="U41" s="1702" t="s">
        <v>2394</v>
      </c>
      <c r="V41" s="1703"/>
      <c r="W41" s="1703"/>
      <c r="X41" s="1703"/>
      <c r="Y41" s="1703"/>
      <c r="Z41" s="1703"/>
      <c r="AA41" s="1703"/>
      <c r="AB41" s="1704"/>
      <c r="AC41" s="903"/>
    </row>
    <row r="42" spans="1:53" ht="15.75" customHeight="1">
      <c r="A42" s="903"/>
      <c r="B42" s="914"/>
      <c r="C42" s="914"/>
      <c r="D42" s="914"/>
      <c r="E42" s="914"/>
      <c r="F42" s="914"/>
      <c r="G42" s="914"/>
      <c r="H42" s="914"/>
      <c r="I42" s="914"/>
      <c r="J42" s="914"/>
      <c r="K42" s="914"/>
      <c r="L42" s="914"/>
      <c r="M42" s="914"/>
      <c r="N42" s="914"/>
      <c r="O42" s="914"/>
      <c r="P42" s="914"/>
      <c r="Q42" s="914"/>
      <c r="R42" s="914"/>
      <c r="S42" s="914"/>
      <c r="T42" s="914"/>
      <c r="U42" s="903"/>
      <c r="V42" s="903"/>
      <c r="W42" s="903"/>
      <c r="X42" s="903"/>
      <c r="Y42" s="903"/>
      <c r="Z42" s="903"/>
      <c r="AA42" s="903"/>
      <c r="AB42" s="903"/>
      <c r="AC42" s="903"/>
    </row>
    <row r="43" spans="1:53"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53"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c r="AB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E46" s="1091"/>
      <c r="F46" s="1091"/>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c r="A48" s="1698" t="s">
        <v>434</v>
      </c>
      <c r="B48" s="1698"/>
      <c r="C48" s="1698"/>
      <c r="D48" s="1698"/>
      <c r="E48" s="1698"/>
      <c r="F48" s="1698"/>
      <c r="G48" s="1698"/>
      <c r="H48" s="1698"/>
      <c r="I48" s="1698"/>
      <c r="J48" s="1698"/>
      <c r="K48" s="1698"/>
      <c r="L48" s="1698"/>
      <c r="M48" s="1698"/>
      <c r="N48" s="1698"/>
      <c r="O48" s="1698"/>
      <c r="P48" s="1698"/>
      <c r="Q48" s="1698"/>
      <c r="R48" s="1698"/>
      <c r="S48" s="1698"/>
      <c r="T48" s="1698"/>
      <c r="U48" s="1698"/>
      <c r="V48" s="1698"/>
      <c r="W48" s="1698"/>
      <c r="X48" s="1698"/>
      <c r="Y48" s="1698"/>
      <c r="Z48" s="1698"/>
      <c r="AA48" s="1698"/>
    </row>
    <row r="49" spans="1:27" ht="15.75" customHeight="1">
      <c r="A49" s="959" t="s">
        <v>323</v>
      </c>
      <c r="B49" s="937" t="s">
        <v>713</v>
      </c>
      <c r="C49" s="937"/>
      <c r="D49" s="937"/>
      <c r="E49" s="937"/>
      <c r="F49" s="937"/>
      <c r="G49" s="937"/>
      <c r="H49" s="937"/>
      <c r="I49" s="916"/>
      <c r="J49" s="937"/>
      <c r="K49" s="937"/>
      <c r="L49" s="937"/>
      <c r="M49" s="937"/>
      <c r="N49" s="937"/>
      <c r="O49" s="937"/>
      <c r="P49" s="937"/>
      <c r="Q49" s="937"/>
      <c r="R49" s="937"/>
      <c r="S49" s="937"/>
      <c r="T49" s="937"/>
      <c r="U49" s="937"/>
      <c r="V49" s="937"/>
      <c r="W49" s="937"/>
      <c r="X49" s="937"/>
      <c r="Y49" s="937"/>
      <c r="Z49" s="937"/>
      <c r="AA49" s="937"/>
    </row>
    <row r="50" spans="1:27" ht="15.75" customHeight="1">
      <c r="A50" s="936"/>
      <c r="B50" s="906" t="s">
        <v>431</v>
      </c>
      <c r="C50" s="906"/>
      <c r="D50" s="906"/>
      <c r="E50" s="906"/>
      <c r="F50" s="906"/>
      <c r="G50" s="906" t="str">
        <f>IF(項目一覧!$C$21=0,"",項目一覧!$C$21&amp;"  ")&amp;IF(項目一覧!$C$5=0,"",項目一覧!$C$5)</f>
        <v xml:space="preserve">  </v>
      </c>
      <c r="H50" s="906"/>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408</v>
      </c>
      <c r="C51" s="906"/>
      <c r="D51" s="906"/>
      <c r="E51" s="906"/>
      <c r="F51" s="906"/>
      <c r="G51" s="906" t="str">
        <f>IF(項目一覧!$C$183=0,"",項目一覧!$C$183&amp;"  ")&amp;IF(項目一覧!$C$4=0,"",項目一覧!$C$4)</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399</v>
      </c>
      <c r="C52" s="906"/>
      <c r="D52" s="906"/>
      <c r="E52" s="906"/>
      <c r="F52" s="906"/>
      <c r="G52" s="906" t="str">
        <f>IF(項目一覧!$C$6=0,"",項目一覧!$C$6)</f>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430</v>
      </c>
      <c r="C53" s="906"/>
      <c r="D53" s="906"/>
      <c r="E53" s="906"/>
      <c r="F53" s="906"/>
      <c r="G53" s="906" t="str">
        <f>IF(項目一覧!$C$7=0,"",項目一覧!$C$7)</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40"/>
      <c r="B54" s="935" t="s">
        <v>397</v>
      </c>
      <c r="C54" s="935"/>
      <c r="D54" s="935"/>
      <c r="E54" s="935"/>
      <c r="F54" s="935"/>
      <c r="G54" s="935" t="str">
        <f>IF(項目一覧!$C$8=0,"",項目一覧!$C$8)</f>
        <v/>
      </c>
      <c r="H54" s="935"/>
      <c r="I54" s="974"/>
      <c r="J54" s="935"/>
      <c r="K54" s="935"/>
      <c r="L54" s="935"/>
      <c r="M54" s="935"/>
      <c r="N54" s="935"/>
      <c r="O54" s="935"/>
      <c r="P54" s="935"/>
      <c r="Q54" s="935"/>
      <c r="R54" s="935"/>
      <c r="S54" s="935"/>
      <c r="T54" s="935"/>
      <c r="U54" s="935"/>
      <c r="V54" s="935"/>
      <c r="W54" s="935"/>
      <c r="X54" s="935"/>
      <c r="Y54" s="935"/>
      <c r="Z54" s="935"/>
      <c r="AA54" s="935"/>
    </row>
    <row r="55" spans="1:27" ht="15.75" customHeight="1">
      <c r="A55" s="936" t="s">
        <v>323</v>
      </c>
      <c r="B55" s="906" t="s">
        <v>429</v>
      </c>
      <c r="C55" s="906"/>
      <c r="D55" s="906"/>
      <c r="E55" s="906"/>
      <c r="F55" s="906"/>
      <c r="G55" s="906"/>
      <c r="H55" s="906"/>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409</v>
      </c>
      <c r="C56" s="906"/>
      <c r="D56" s="906"/>
      <c r="E56" s="906"/>
      <c r="F56" s="906"/>
      <c r="G56" s="943" t="str">
        <f>IF(項目一覧!$C$9=0,"","("&amp;項目一覧!$C$9&amp;") 建築士  （"&amp;項目一覧!$C$10&amp;"）登録　第　 "&amp;項目一覧!$C$11&amp;"　号")</f>
        <v>() 建築士  （）登録　第　 　号</v>
      </c>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408</v>
      </c>
      <c r="C57" s="906"/>
      <c r="D57" s="906"/>
      <c r="E57" s="906"/>
      <c r="F57" s="906"/>
      <c r="G57" s="906" t="str">
        <f>IF(項目一覧!$C$12=0,"",項目一覧!$C$12)</f>
        <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407</v>
      </c>
      <c r="C58" s="906"/>
      <c r="D58" s="906"/>
      <c r="E58" s="906"/>
      <c r="F58" s="906"/>
      <c r="G58" s="943" t="str">
        <f>IF(項目一覧!$C$13=0,"","("&amp;項目一覧!$C$13&amp;") 建築士事務所  （"&amp;項目一覧!$C$14&amp;"）知事登録　第　 "&amp;項目一覧!$C$15&amp;"　号")</f>
        <v>() 建築士事務所  （）知事登録　第　 　号</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c r="C59" s="906"/>
      <c r="D59" s="906"/>
      <c r="E59" s="906"/>
      <c r="F59" s="906"/>
      <c r="G59" s="906" t="str">
        <f>IF(項目一覧!$C$16=0,"",項目一覧!$C$16)</f>
        <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406</v>
      </c>
      <c r="C60" s="906"/>
      <c r="D60" s="906"/>
      <c r="E60" s="906"/>
      <c r="F60" s="906"/>
      <c r="G60" s="906" t="str">
        <f>IF(項目一覧!$C$17=0,"",項目一覧!$C$17)</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405</v>
      </c>
      <c r="C61" s="906"/>
      <c r="D61" s="906"/>
      <c r="E61" s="906"/>
      <c r="F61" s="906"/>
      <c r="G61" s="906" t="str">
        <f>IF(項目一覧!$C$18=0,"",項目一覧!$C$18)</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40"/>
      <c r="B62" s="935" t="s">
        <v>404</v>
      </c>
      <c r="C62" s="935"/>
      <c r="D62" s="935"/>
      <c r="E62" s="935"/>
      <c r="F62" s="935"/>
      <c r="G62" s="935" t="str">
        <f>IF(項目一覧!$C$19=0,"",項目一覧!$C$19)</f>
        <v/>
      </c>
      <c r="H62" s="935"/>
      <c r="I62" s="974"/>
      <c r="J62" s="935"/>
      <c r="K62" s="935"/>
      <c r="L62" s="935"/>
      <c r="M62" s="935"/>
      <c r="N62" s="935"/>
      <c r="O62" s="935"/>
      <c r="P62" s="935"/>
      <c r="Q62" s="935"/>
      <c r="R62" s="935"/>
      <c r="S62" s="935"/>
      <c r="T62" s="935"/>
      <c r="U62" s="935"/>
      <c r="V62" s="935"/>
      <c r="W62" s="935"/>
      <c r="X62" s="935"/>
      <c r="Y62" s="935"/>
      <c r="Z62" s="935"/>
      <c r="AA62" s="935"/>
    </row>
    <row r="63" spans="1:27" ht="15.75" customHeight="1">
      <c r="A63" s="936" t="s">
        <v>323</v>
      </c>
      <c r="B63" s="906" t="s">
        <v>428</v>
      </c>
      <c r="C63" s="906"/>
      <c r="D63" s="906"/>
      <c r="E63" s="906"/>
      <c r="F63" s="906"/>
      <c r="G63" s="906"/>
      <c r="H63" s="906"/>
      <c r="J63" s="906"/>
      <c r="K63" s="906"/>
      <c r="L63" s="906"/>
      <c r="M63" s="906"/>
      <c r="N63" s="906"/>
      <c r="O63" s="906"/>
      <c r="P63" s="906"/>
      <c r="Q63" s="906"/>
      <c r="R63" s="906"/>
      <c r="S63" s="906"/>
      <c r="T63" s="906"/>
      <c r="U63" s="906"/>
      <c r="V63" s="906"/>
      <c r="W63" s="906"/>
      <c r="X63" s="906"/>
      <c r="Y63" s="906"/>
      <c r="Z63" s="906"/>
      <c r="AA63" s="906"/>
    </row>
    <row r="64" spans="1:27" ht="18" customHeight="1">
      <c r="A64" s="936"/>
      <c r="B64" s="906" t="s">
        <v>427</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409</v>
      </c>
      <c r="C65" s="906"/>
      <c r="D65" s="906"/>
      <c r="E65" s="906"/>
      <c r="F65" s="906"/>
      <c r="G65" s="943" t="str">
        <f>IF(項目一覧!$C$22=0,"","("&amp;項目一覧!$C$22&amp;") 建築士  （"&amp;項目一覧!$C$23&amp;"）登録　第　 "&amp;項目一覧!$C$24&amp;"　号")</f>
        <v>() 建築士  （）登録　第　 　号</v>
      </c>
      <c r="H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408</v>
      </c>
      <c r="C66" s="906"/>
      <c r="D66" s="906"/>
      <c r="E66" s="906"/>
      <c r="F66" s="906"/>
      <c r="G66" s="906" t="str">
        <f>IF(項目一覧!$C$25=0,"",項目一覧!$C$25)</f>
        <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407</v>
      </c>
      <c r="C67" s="906"/>
      <c r="D67" s="906"/>
      <c r="E67" s="906"/>
      <c r="F67" s="906"/>
      <c r="G67" s="1202" t="str">
        <f>IF(項目一覧!$C$27=0,"","("&amp;項目一覧!$C$27&amp;") 建築士事務所  （"&amp;項目一覧!$C$28&amp;"）知事登録　第　 "&amp;項目一覧!$C$29&amp;"　号")</f>
        <v>() 建築士事務所  （）知事登録　第　 　号</v>
      </c>
      <c r="H67" s="906"/>
    </row>
    <row r="68" spans="1:28" ht="15.75" customHeight="1">
      <c r="A68" s="945"/>
      <c r="B68" s="906"/>
      <c r="C68" s="906"/>
      <c r="D68" s="906"/>
      <c r="E68" s="906"/>
      <c r="F68" s="906"/>
      <c r="G68" s="906" t="str">
        <f>IF(項目一覧!$C$30=0,"",項目一覧!$C$30)</f>
        <v/>
      </c>
      <c r="H68" s="906"/>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406</v>
      </c>
      <c r="C69" s="906"/>
      <c r="D69" s="906"/>
      <c r="E69" s="906"/>
      <c r="F69" s="906"/>
      <c r="G69" s="906" t="str">
        <f>IF(項目一覧!$C$31=0,"",項目一覧!$C$31)</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405</v>
      </c>
      <c r="C70" s="906"/>
      <c r="D70" s="906"/>
      <c r="E70" s="906"/>
      <c r="F70" s="906"/>
      <c r="G70" s="906" t="str">
        <f>IF(項目一覧!$C$32=0,"",項目一覧!$C$32)</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404</v>
      </c>
      <c r="C71" s="906"/>
      <c r="D71" s="906"/>
      <c r="E71" s="906"/>
      <c r="F71" s="906"/>
      <c r="G71" s="906" t="str">
        <f>IF(項目一覧!$C$33=0,"",項目一覧!$C$33)</f>
        <v/>
      </c>
      <c r="H71" s="906"/>
      <c r="J71" s="906"/>
      <c r="K71" s="906"/>
      <c r="L71" s="906"/>
      <c r="M71" s="906"/>
      <c r="N71" s="906"/>
      <c r="O71" s="906"/>
      <c r="P71" s="906"/>
      <c r="Q71" s="906"/>
      <c r="R71" s="906"/>
      <c r="S71" s="906"/>
      <c r="T71" s="906"/>
      <c r="U71" s="906"/>
      <c r="V71" s="906"/>
      <c r="W71" s="906"/>
      <c r="X71" s="906"/>
      <c r="Y71" s="906"/>
      <c r="Z71" s="906"/>
      <c r="AA71" s="906"/>
    </row>
    <row r="72" spans="1:28" ht="18" customHeight="1">
      <c r="A72" s="945"/>
      <c r="B72" s="902" t="s">
        <v>712</v>
      </c>
      <c r="C72" s="906"/>
      <c r="D72" s="906"/>
      <c r="E72" s="906"/>
      <c r="F72" s="906"/>
      <c r="G72" s="1727" t="str">
        <f>IF(項目一覧!$C$35=0,"",項目一覧!$C$35)</f>
        <v/>
      </c>
      <c r="H72" s="1727"/>
      <c r="I72" s="1727"/>
      <c r="J72" s="1727"/>
      <c r="K72" s="1727"/>
      <c r="L72" s="1727"/>
      <c r="M72" s="1727"/>
      <c r="N72" s="1727"/>
      <c r="O72" s="1727"/>
      <c r="P72" s="1727"/>
      <c r="Q72" s="1727"/>
      <c r="R72" s="1727"/>
      <c r="S72" s="1727"/>
      <c r="T72" s="1727"/>
      <c r="U72" s="1727"/>
      <c r="V72" s="1727"/>
      <c r="W72" s="1727"/>
      <c r="X72" s="1727"/>
      <c r="Y72" s="1727"/>
      <c r="Z72" s="1727"/>
      <c r="AA72" s="1727"/>
      <c r="AB72" s="1727"/>
    </row>
    <row r="73" spans="1:28" ht="8.25" customHeight="1">
      <c r="A73" s="945"/>
      <c r="B73" s="906"/>
      <c r="C73" s="906"/>
      <c r="D73" s="906"/>
      <c r="E73" s="906"/>
      <c r="F73" s="906"/>
      <c r="G73" s="1727"/>
      <c r="H73" s="1727"/>
      <c r="I73" s="1727"/>
      <c r="J73" s="1727"/>
      <c r="K73" s="1727"/>
      <c r="L73" s="1727"/>
      <c r="M73" s="1727"/>
      <c r="N73" s="1727"/>
      <c r="O73" s="1727"/>
      <c r="P73" s="1727"/>
      <c r="Q73" s="1727"/>
      <c r="R73" s="1727"/>
      <c r="S73" s="1727"/>
      <c r="T73" s="1727"/>
      <c r="U73" s="1727"/>
      <c r="V73" s="1727"/>
      <c r="W73" s="1727"/>
      <c r="X73" s="1727"/>
      <c r="Y73" s="1727"/>
      <c r="Z73" s="1727"/>
      <c r="AA73" s="1727"/>
      <c r="AB73" s="1727"/>
    </row>
    <row r="74" spans="1:28" ht="15" customHeight="1">
      <c r="A74" s="936"/>
      <c r="B74" s="906" t="s">
        <v>426</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409</v>
      </c>
      <c r="C75" s="906"/>
      <c r="D75" s="906"/>
      <c r="E75" s="906"/>
      <c r="F75" s="906"/>
      <c r="G75" s="943" t="str">
        <f>IF(項目一覧!$C$189=0,"","("&amp;項目一覧!$C$189&amp;") 建築士  （"&amp;項目一覧!$C$190&amp;"）登録　第　 "&amp;項目一覧!$C$191&amp;"　号")</f>
        <v>() 建築士  （）登録　第　 　号</v>
      </c>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408</v>
      </c>
      <c r="C76" s="906"/>
      <c r="D76" s="906"/>
      <c r="E76" s="906"/>
      <c r="F76" s="906"/>
      <c r="G76" s="906" t="str">
        <f>IF(項目一覧!$C$192=0,"",項目一覧!$C$192)</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407</v>
      </c>
      <c r="C77" s="906"/>
      <c r="D77" s="906"/>
      <c r="E77" s="906"/>
      <c r="F77" s="906"/>
      <c r="G77" s="906" t="str">
        <f>IF(項目一覧!$C$194=0,"","("&amp;項目一覧!$C$194&amp;") 建築士事務所  （"&amp;項目一覧!$C$195&amp;"）知事登録　第　 "&amp;項目一覧!$C$196&amp;"　号")</f>
        <v>() 建築士事務所  （）知事登録　第　 　号</v>
      </c>
      <c r="H77" s="1202"/>
    </row>
    <row r="78" spans="1:28" ht="18" customHeight="1">
      <c r="A78" s="945"/>
      <c r="B78" s="906"/>
      <c r="C78" s="906"/>
      <c r="D78" s="906"/>
      <c r="E78" s="906"/>
      <c r="F78" s="906"/>
      <c r="G78" s="906" t="str">
        <f>IF(項目一覧!$C$197=0,"",項目一覧!$C$197)</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406</v>
      </c>
      <c r="C79" s="906"/>
      <c r="D79" s="906"/>
      <c r="E79" s="906"/>
      <c r="F79" s="906"/>
      <c r="G79" s="906" t="str">
        <f>IF(項目一覧!$C$198=0,"",項目一覧!$C$198)</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405</v>
      </c>
      <c r="C80" s="906"/>
      <c r="D80" s="906"/>
      <c r="E80" s="906"/>
      <c r="F80" s="906"/>
      <c r="G80" s="2108" t="str">
        <f>IF(項目一覧!$C$199=0,"",項目一覧!$C$199)</f>
        <v/>
      </c>
      <c r="H80" s="2109"/>
      <c r="I80" s="2109"/>
      <c r="J80" s="2109"/>
      <c r="K80" s="2109"/>
      <c r="L80" s="2109"/>
      <c r="M80" s="2109"/>
      <c r="N80" s="2109"/>
      <c r="O80" s="2109"/>
      <c r="P80" s="2109"/>
      <c r="Q80" s="2109"/>
      <c r="R80" s="2109"/>
      <c r="S80" s="2109"/>
      <c r="T80" s="2109"/>
      <c r="U80" s="2109"/>
      <c r="V80" s="2109"/>
      <c r="W80" s="2109"/>
      <c r="X80" s="2109"/>
      <c r="Y80" s="2109"/>
      <c r="Z80" s="2109"/>
      <c r="AA80" s="2109"/>
      <c r="AB80" s="2109"/>
    </row>
    <row r="81" spans="1:28" ht="18" customHeight="1">
      <c r="A81" s="945"/>
      <c r="B81" s="906" t="s">
        <v>404</v>
      </c>
      <c r="C81" s="906"/>
      <c r="D81" s="906"/>
      <c r="E81" s="906"/>
      <c r="F81" s="906"/>
      <c r="G81" s="906" t="str">
        <f>IF(項目一覧!$C$200=0,"",項目一覧!$C$200)</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2" t="s">
        <v>712</v>
      </c>
      <c r="C82" s="906"/>
      <c r="D82" s="906"/>
      <c r="E82" s="906"/>
      <c r="F82" s="906"/>
      <c r="G82" s="1727" t="str">
        <f>IF(項目一覧!$C$202=0,"",項目一覧!$C$202)</f>
        <v/>
      </c>
      <c r="H82" s="1727"/>
      <c r="I82" s="1727"/>
      <c r="J82" s="1727"/>
      <c r="K82" s="1727"/>
      <c r="L82" s="1727"/>
      <c r="M82" s="1727"/>
      <c r="N82" s="1727"/>
      <c r="O82" s="1727"/>
      <c r="P82" s="1727"/>
      <c r="Q82" s="1727"/>
      <c r="R82" s="1727"/>
      <c r="S82" s="1727"/>
      <c r="T82" s="1727"/>
      <c r="U82" s="1727"/>
      <c r="V82" s="1727"/>
      <c r="W82" s="1727"/>
      <c r="X82" s="1727"/>
      <c r="Y82" s="1727"/>
      <c r="Z82" s="1727"/>
      <c r="AA82" s="1727"/>
      <c r="AB82" s="1727"/>
    </row>
    <row r="83" spans="1:28" ht="9" customHeight="1">
      <c r="A83" s="936"/>
      <c r="B83" s="906"/>
      <c r="C83" s="906"/>
      <c r="D83" s="906"/>
      <c r="E83" s="906"/>
      <c r="F83" s="906"/>
      <c r="G83" s="1727"/>
      <c r="H83" s="1727"/>
      <c r="I83" s="1727"/>
      <c r="J83" s="1727"/>
      <c r="K83" s="1727"/>
      <c r="L83" s="1727"/>
      <c r="M83" s="1727"/>
      <c r="N83" s="1727"/>
      <c r="O83" s="1727"/>
      <c r="P83" s="1727"/>
      <c r="Q83" s="1727"/>
      <c r="R83" s="1727"/>
      <c r="S83" s="1727"/>
      <c r="T83" s="1727"/>
      <c r="U83" s="1727"/>
      <c r="V83" s="1727"/>
      <c r="W83" s="1727"/>
      <c r="X83" s="1727"/>
      <c r="Y83" s="1727"/>
      <c r="Z83" s="1727"/>
      <c r="AA83" s="1727"/>
      <c r="AB83" s="1727"/>
    </row>
    <row r="84" spans="1:28" ht="18" customHeight="1">
      <c r="A84" s="936"/>
      <c r="B84" s="906" t="s">
        <v>409</v>
      </c>
      <c r="C84" s="906"/>
      <c r="D84" s="906"/>
      <c r="E84" s="906"/>
      <c r="F84" s="906"/>
      <c r="G84" s="943" t="str">
        <f>IF(項目一覧!$C$203=0,"","("&amp;項目一覧!$C$203&amp;") 建築士  （"&amp;項目一覧!$C$204&amp;"）登録　第　 "&amp;項目一覧!$C$205&amp;"　号")</f>
        <v>() 建築士  （）登録　第　 　号</v>
      </c>
      <c r="J84" s="906"/>
      <c r="K84" s="906"/>
      <c r="L84" s="906"/>
      <c r="M84" s="906"/>
      <c r="N84" s="906"/>
      <c r="O84" s="906"/>
      <c r="P84" s="906"/>
      <c r="Q84" s="906"/>
      <c r="R84" s="906"/>
      <c r="S84" s="906"/>
      <c r="T84" s="906"/>
      <c r="U84" s="906"/>
      <c r="V84" s="906"/>
      <c r="W84" s="906"/>
      <c r="X84" s="906"/>
      <c r="Y84" s="906"/>
      <c r="Z84" s="906"/>
      <c r="AA84" s="906"/>
    </row>
    <row r="85" spans="1:28" ht="18" customHeight="1">
      <c r="A85" s="936"/>
      <c r="B85" s="906" t="s">
        <v>408</v>
      </c>
      <c r="C85" s="906"/>
      <c r="D85" s="906"/>
      <c r="E85" s="906"/>
      <c r="F85" s="906"/>
      <c r="G85" s="906" t="str">
        <f>IF(項目一覧!$C$206=0,"",項目一覧!$C$206)</f>
        <v/>
      </c>
      <c r="J85" s="906"/>
      <c r="K85" s="906"/>
      <c r="L85" s="906"/>
      <c r="M85" s="906"/>
      <c r="N85" s="906"/>
      <c r="O85" s="906"/>
      <c r="P85" s="906"/>
      <c r="Q85" s="906"/>
      <c r="R85" s="906"/>
      <c r="S85" s="906"/>
      <c r="T85" s="906"/>
      <c r="U85" s="906"/>
      <c r="V85" s="906"/>
      <c r="W85" s="906"/>
      <c r="X85" s="906"/>
      <c r="Y85" s="906"/>
      <c r="Z85" s="906"/>
      <c r="AA85" s="906"/>
    </row>
    <row r="86" spans="1:28" ht="18" customHeight="1">
      <c r="A86" s="945"/>
      <c r="B86" s="906" t="s">
        <v>407</v>
      </c>
      <c r="C86" s="906"/>
      <c r="D86" s="906"/>
      <c r="E86" s="906"/>
      <c r="F86" s="906"/>
      <c r="G86" s="1202" t="str">
        <f>IF(項目一覧!$C$208=0,"","("&amp;項目一覧!$C$208&amp;") 建築士事務所  （"&amp;項目一覧!$C$209&amp;"）知事登録　第　 "&amp;項目一覧!$C$210&amp;"　号")</f>
        <v>() 建築士事務所  （）知事登録　第　 　号</v>
      </c>
    </row>
    <row r="87" spans="1:28" ht="18" customHeight="1">
      <c r="A87" s="945"/>
      <c r="B87" s="906"/>
      <c r="C87" s="906"/>
      <c r="D87" s="906"/>
      <c r="E87" s="906"/>
      <c r="F87" s="906"/>
      <c r="G87" s="906" t="str">
        <f>IF(項目一覧!$C$211=0,"",項目一覧!$C$211)</f>
        <v/>
      </c>
      <c r="J87" s="906"/>
      <c r="K87" s="906"/>
      <c r="L87" s="906"/>
      <c r="M87" s="906"/>
      <c r="N87" s="906"/>
      <c r="O87" s="906"/>
      <c r="P87" s="906"/>
      <c r="Q87" s="906"/>
      <c r="R87" s="906"/>
      <c r="S87" s="906"/>
      <c r="T87" s="906"/>
      <c r="U87" s="906"/>
      <c r="V87" s="906"/>
      <c r="W87" s="906"/>
      <c r="X87" s="906"/>
      <c r="Y87" s="906"/>
      <c r="Z87" s="906"/>
      <c r="AA87" s="906"/>
    </row>
    <row r="88" spans="1:28" ht="18" customHeight="1">
      <c r="A88" s="945"/>
      <c r="B88" s="906" t="s">
        <v>406</v>
      </c>
      <c r="C88" s="906"/>
      <c r="D88" s="906"/>
      <c r="E88" s="906"/>
      <c r="F88" s="906"/>
      <c r="G88" s="906" t="str">
        <f>IF(項目一覧!$C$212=0,"",項目一覧!$C$212)</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405</v>
      </c>
      <c r="C89" s="906"/>
      <c r="D89" s="906"/>
      <c r="E89" s="906"/>
      <c r="F89" s="906"/>
      <c r="G89" s="2108" t="str">
        <f>IF(項目一覧!$C$213=0,"",項目一覧!$C$213)</f>
        <v/>
      </c>
      <c r="H89" s="2109"/>
      <c r="I89" s="2109"/>
      <c r="J89" s="2109"/>
      <c r="K89" s="2109"/>
      <c r="L89" s="2109"/>
      <c r="M89" s="2109"/>
      <c r="N89" s="2109"/>
      <c r="O89" s="2109"/>
      <c r="P89" s="2109"/>
      <c r="Q89" s="2109"/>
      <c r="R89" s="2109"/>
      <c r="S89" s="2109"/>
      <c r="T89" s="2109"/>
      <c r="U89" s="2109"/>
      <c r="V89" s="2109"/>
      <c r="W89" s="2109"/>
      <c r="X89" s="2109"/>
      <c r="Y89" s="2109"/>
      <c r="Z89" s="2109"/>
      <c r="AA89" s="2109"/>
      <c r="AB89" s="2109"/>
    </row>
    <row r="90" spans="1:28" ht="18" customHeight="1">
      <c r="A90" s="945"/>
      <c r="B90" s="906" t="s">
        <v>404</v>
      </c>
      <c r="C90" s="906"/>
      <c r="D90" s="906"/>
      <c r="E90" s="906"/>
      <c r="F90" s="906"/>
      <c r="G90" s="906" t="str">
        <f>IF(項目一覧!$C$214=0,"",項目一覧!$C$214)</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2" t="s">
        <v>712</v>
      </c>
      <c r="C91" s="906"/>
      <c r="D91" s="906"/>
      <c r="E91" s="906"/>
      <c r="F91" s="906"/>
      <c r="G91" s="1727" t="str">
        <f>IF(項目一覧!$C$216=0,"",項目一覧!$C$216)</f>
        <v/>
      </c>
      <c r="H91" s="1727"/>
      <c r="I91" s="1727"/>
      <c r="J91" s="1727"/>
      <c r="K91" s="1727"/>
      <c r="L91" s="1727"/>
      <c r="M91" s="1727"/>
      <c r="N91" s="1727"/>
      <c r="O91" s="1727"/>
      <c r="P91" s="1727"/>
      <c r="Q91" s="1727"/>
      <c r="R91" s="1727"/>
      <c r="S91" s="1727"/>
      <c r="T91" s="1727"/>
      <c r="U91" s="1727"/>
      <c r="V91" s="1727"/>
      <c r="W91" s="1727"/>
      <c r="X91" s="1727"/>
      <c r="Y91" s="1727"/>
      <c r="Z91" s="1727"/>
      <c r="AA91" s="1727"/>
      <c r="AB91" s="1727"/>
    </row>
    <row r="92" spans="1:28" ht="8.25" customHeight="1">
      <c r="A92" s="936"/>
      <c r="B92" s="906"/>
      <c r="C92" s="906"/>
      <c r="D92" s="906"/>
      <c r="E92" s="906"/>
      <c r="F92" s="906"/>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row>
    <row r="93" spans="1:28" ht="18" customHeight="1">
      <c r="A93" s="936"/>
      <c r="B93" s="906" t="s">
        <v>409</v>
      </c>
      <c r="C93" s="906"/>
      <c r="D93" s="906"/>
      <c r="E93" s="906"/>
      <c r="F93" s="906"/>
      <c r="G93" s="943" t="str">
        <f>IF(項目一覧!$C$217=0,"","("&amp;項目一覧!$C$217&amp;") 建築士  （"&amp;項目一覧!$C$218&amp;"）登録　第　 "&amp;項目一覧!$C$219&amp;"　号")</f>
        <v>() 建築士  （）登録　第　 　号</v>
      </c>
      <c r="J93" s="906"/>
      <c r="K93" s="906"/>
      <c r="L93" s="906"/>
      <c r="M93" s="906"/>
      <c r="N93" s="906"/>
      <c r="O93" s="906"/>
      <c r="P93" s="906"/>
      <c r="Q93" s="906"/>
      <c r="R93" s="906"/>
      <c r="S93" s="906"/>
      <c r="T93" s="906"/>
      <c r="U93" s="906"/>
      <c r="V93" s="906"/>
      <c r="W93" s="906"/>
      <c r="X93" s="906"/>
      <c r="Y93" s="906"/>
      <c r="Z93" s="906"/>
      <c r="AA93" s="906"/>
    </row>
    <row r="94" spans="1:28" ht="18" customHeight="1">
      <c r="A94" s="936"/>
      <c r="B94" s="906" t="s">
        <v>408</v>
      </c>
      <c r="C94" s="906"/>
      <c r="D94" s="906"/>
      <c r="E94" s="906"/>
      <c r="F94" s="906"/>
      <c r="G94" s="906" t="str">
        <f>IF(項目一覧!$C$220=0,"",項目一覧!$C$220)</f>
        <v/>
      </c>
      <c r="J94" s="906"/>
      <c r="K94" s="906"/>
      <c r="L94" s="906"/>
      <c r="M94" s="906"/>
      <c r="N94" s="906"/>
      <c r="O94" s="906"/>
      <c r="P94" s="906"/>
      <c r="Q94" s="906"/>
      <c r="R94" s="906"/>
      <c r="S94" s="906"/>
      <c r="T94" s="906"/>
      <c r="U94" s="906"/>
      <c r="V94" s="906"/>
      <c r="W94" s="906"/>
      <c r="X94" s="906"/>
      <c r="Y94" s="906"/>
      <c r="Z94" s="906"/>
      <c r="AA94" s="906"/>
    </row>
    <row r="95" spans="1:28" ht="18" customHeight="1">
      <c r="A95" s="945"/>
      <c r="B95" s="906" t="s">
        <v>407</v>
      </c>
      <c r="C95" s="906"/>
      <c r="D95" s="906"/>
      <c r="E95" s="906"/>
      <c r="F95" s="906"/>
      <c r="G95" s="1202" t="str">
        <f>IF(項目一覧!$C$222=0,"","("&amp;項目一覧!$C$222&amp;") 建築士事務所  （"&amp;項目一覧!$C$223&amp;"）知事登録　第　 "&amp;項目一覧!$C$224&amp;"　号")</f>
        <v>() 建築士事務所  （）知事登録　第　 　号</v>
      </c>
    </row>
    <row r="96" spans="1:28" ht="18" customHeight="1">
      <c r="A96" s="945"/>
      <c r="B96" s="906"/>
      <c r="C96" s="906"/>
      <c r="D96" s="906"/>
      <c r="E96" s="906"/>
      <c r="F96" s="906"/>
      <c r="G96" s="906" t="str">
        <f>IF(項目一覧!$C$225=0,"",項目一覧!$C$225)</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6" t="s">
        <v>406</v>
      </c>
      <c r="C97" s="906"/>
      <c r="D97" s="906"/>
      <c r="E97" s="906"/>
      <c r="F97" s="906"/>
      <c r="G97" s="906" t="str">
        <f>IF(項目一覧!$C$226=0,"",項目一覧!$C$226)</f>
        <v/>
      </c>
      <c r="J97" s="906"/>
      <c r="K97" s="906"/>
      <c r="L97" s="906"/>
      <c r="M97" s="906"/>
      <c r="N97" s="906"/>
      <c r="O97" s="906"/>
      <c r="P97" s="906"/>
      <c r="Q97" s="906"/>
      <c r="R97" s="906"/>
      <c r="S97" s="906"/>
      <c r="T97" s="906"/>
      <c r="U97" s="906"/>
      <c r="V97" s="906"/>
      <c r="W97" s="906"/>
      <c r="X97" s="906"/>
      <c r="Y97" s="906"/>
      <c r="Z97" s="906"/>
      <c r="AA97" s="906"/>
    </row>
    <row r="98" spans="1:34" ht="18" customHeight="1">
      <c r="A98" s="945"/>
      <c r="B98" s="906" t="s">
        <v>405</v>
      </c>
      <c r="C98" s="906"/>
      <c r="D98" s="906"/>
      <c r="E98" s="906"/>
      <c r="F98" s="906"/>
      <c r="G98" s="2108" t="str">
        <f>IF(項目一覧!$C$227=0,"",項目一覧!$C$227)</f>
        <v/>
      </c>
      <c r="H98" s="2109"/>
      <c r="I98" s="2109"/>
      <c r="J98" s="2109"/>
      <c r="K98" s="2109"/>
      <c r="L98" s="2109"/>
      <c r="M98" s="2109"/>
      <c r="N98" s="2109"/>
      <c r="O98" s="2109"/>
      <c r="P98" s="2109"/>
      <c r="Q98" s="2109"/>
      <c r="R98" s="2109"/>
      <c r="S98" s="2109"/>
      <c r="T98" s="2109"/>
      <c r="U98" s="2109"/>
      <c r="V98" s="2109"/>
      <c r="W98" s="2109"/>
      <c r="X98" s="2109"/>
      <c r="Y98" s="2109"/>
      <c r="Z98" s="2109"/>
      <c r="AA98" s="2109"/>
      <c r="AB98" s="2109"/>
    </row>
    <row r="99" spans="1:34" ht="18" customHeight="1">
      <c r="A99" s="945"/>
      <c r="B99" s="906" t="s">
        <v>404</v>
      </c>
      <c r="C99" s="906"/>
      <c r="D99" s="906"/>
      <c r="E99" s="906"/>
      <c r="F99" s="906"/>
      <c r="G99" s="906" t="str">
        <f>IF(項目一覧!$C$228=0,"",項目一覧!$C$228)</f>
        <v/>
      </c>
      <c r="J99" s="906"/>
      <c r="K99" s="906"/>
      <c r="L99" s="906"/>
      <c r="M99" s="906"/>
      <c r="N99" s="906"/>
      <c r="O99" s="906"/>
      <c r="P99" s="906"/>
      <c r="Q99" s="906"/>
      <c r="R99" s="906"/>
      <c r="S99" s="906"/>
      <c r="T99" s="906"/>
      <c r="U99" s="906"/>
      <c r="V99" s="906"/>
      <c r="W99" s="906"/>
      <c r="X99" s="906"/>
      <c r="Y99" s="906"/>
      <c r="Z99" s="906"/>
      <c r="AA99" s="906"/>
    </row>
    <row r="100" spans="1:34" ht="18" customHeight="1">
      <c r="A100" s="945"/>
      <c r="B100" s="902" t="s">
        <v>712</v>
      </c>
      <c r="C100" s="906"/>
      <c r="D100" s="906"/>
      <c r="E100" s="906"/>
      <c r="F100" s="906"/>
      <c r="G100" s="1783" t="str">
        <f>IF(項目一覧!$C$230=0,"",項目一覧!$C$230)</f>
        <v/>
      </c>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row>
    <row r="101" spans="1:34" ht="15.75" customHeight="1">
      <c r="A101" s="945"/>
      <c r="B101" s="906"/>
      <c r="C101" s="906"/>
      <c r="D101" s="906"/>
      <c r="E101" s="906"/>
      <c r="F101" s="906"/>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52"/>
    </row>
    <row r="102" spans="1:34" ht="15.75" customHeight="1">
      <c r="A102" s="959" t="s">
        <v>323</v>
      </c>
      <c r="B102" s="937" t="s">
        <v>711</v>
      </c>
      <c r="C102" s="937"/>
      <c r="D102" s="937"/>
      <c r="E102" s="937"/>
      <c r="F102" s="937"/>
      <c r="G102" s="937"/>
      <c r="H102" s="937"/>
      <c r="I102" s="916"/>
      <c r="J102" s="937"/>
      <c r="K102" s="937"/>
      <c r="L102" s="937"/>
      <c r="M102" s="937"/>
      <c r="N102" s="937"/>
      <c r="O102" s="937"/>
      <c r="P102" s="937"/>
      <c r="Q102" s="937"/>
      <c r="R102" s="937"/>
      <c r="S102" s="937"/>
      <c r="T102" s="937"/>
      <c r="U102" s="937"/>
      <c r="V102" s="937"/>
      <c r="W102" s="937"/>
      <c r="X102" s="937"/>
      <c r="Y102" s="937"/>
      <c r="Z102" s="937"/>
      <c r="AA102" s="937"/>
    </row>
    <row r="103" spans="1:34" ht="15.75" customHeight="1">
      <c r="A103" s="945"/>
      <c r="B103" s="906" t="s">
        <v>401</v>
      </c>
      <c r="C103" s="906"/>
      <c r="D103" s="906"/>
      <c r="E103" s="906"/>
      <c r="F103" s="906"/>
      <c r="G103" s="906" t="str">
        <f>IF(項目一覧!$C$55=0,"",項目一覧!$C$55)</f>
        <v/>
      </c>
      <c r="H103" s="906"/>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400</v>
      </c>
      <c r="C104" s="906"/>
      <c r="D104" s="906"/>
      <c r="E104" s="906"/>
      <c r="F104" s="906"/>
      <c r="G104" s="1202" t="str">
        <f>IF(項目一覧!$C$56=0,"","建設業の許可   ("&amp;項目一覧!$C$56&amp;")  第  （"&amp;項目一覧!$C$57&amp;"）　　 "&amp;項目一覧!$C$58&amp;"　号")</f>
        <v>建設業の許可   ()  第  （）　　 　号</v>
      </c>
      <c r="H104" s="906"/>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45"/>
      <c r="B105" s="906"/>
      <c r="C105" s="906"/>
      <c r="D105" s="906"/>
      <c r="E105" s="906"/>
      <c r="F105" s="906"/>
      <c r="G105" s="906" t="str">
        <f>IF(項目一覧!$C$59=0,"",項目一覧!$C$59)</f>
        <v/>
      </c>
      <c r="H105" s="906"/>
      <c r="J105" s="906"/>
      <c r="K105" s="906"/>
      <c r="L105" s="906"/>
      <c r="M105" s="906"/>
      <c r="N105" s="906"/>
      <c r="O105" s="906"/>
      <c r="P105" s="906"/>
      <c r="Q105" s="906"/>
      <c r="R105" s="906"/>
      <c r="S105" s="906"/>
      <c r="T105" s="906"/>
      <c r="U105" s="906"/>
      <c r="V105" s="906"/>
      <c r="W105" s="906"/>
      <c r="X105" s="906"/>
      <c r="Y105" s="906"/>
      <c r="Z105" s="906"/>
      <c r="AA105" s="906"/>
    </row>
    <row r="106" spans="1:34" ht="15.75" customHeight="1">
      <c r="A106" s="945"/>
      <c r="B106" s="906" t="s">
        <v>399</v>
      </c>
      <c r="C106" s="906"/>
      <c r="D106" s="906"/>
      <c r="E106" s="906"/>
      <c r="F106" s="906"/>
      <c r="G106" s="906" t="str">
        <f>IF(項目一覧!$C$60=0,"",項目一覧!$C$60)</f>
        <v/>
      </c>
      <c r="H106" s="906"/>
      <c r="J106" s="906"/>
      <c r="K106" s="906"/>
      <c r="L106" s="906"/>
      <c r="M106" s="906"/>
      <c r="N106" s="906"/>
      <c r="O106" s="906"/>
      <c r="P106" s="906"/>
      <c r="Q106" s="906"/>
      <c r="R106" s="906"/>
      <c r="S106" s="906"/>
      <c r="T106" s="906"/>
      <c r="U106" s="906"/>
      <c r="V106" s="906"/>
      <c r="W106" s="906"/>
      <c r="X106" s="906"/>
      <c r="Y106" s="906"/>
      <c r="Z106" s="906"/>
      <c r="AA106" s="906"/>
    </row>
    <row r="107" spans="1:34" ht="15.75" customHeight="1">
      <c r="A107" s="945"/>
      <c r="B107" s="906" t="s">
        <v>430</v>
      </c>
      <c r="C107" s="906"/>
      <c r="D107" s="906"/>
      <c r="E107" s="906"/>
      <c r="F107" s="906"/>
      <c r="G107" s="906" t="str">
        <f>IF(項目一覧!$C$61=0,"",項目一覧!$C$61)</f>
        <v/>
      </c>
      <c r="H107" s="906"/>
      <c r="J107" s="906"/>
      <c r="K107" s="906"/>
      <c r="L107" s="906"/>
      <c r="M107" s="906"/>
      <c r="N107" s="906"/>
      <c r="O107" s="906"/>
      <c r="P107" s="906"/>
      <c r="Q107" s="906"/>
      <c r="R107" s="906"/>
      <c r="S107" s="906"/>
      <c r="T107" s="906"/>
      <c r="U107" s="906"/>
      <c r="V107" s="906"/>
      <c r="W107" s="906"/>
      <c r="X107" s="906"/>
      <c r="Y107" s="906"/>
      <c r="Z107" s="906"/>
      <c r="AA107" s="906"/>
    </row>
    <row r="108" spans="1:34" ht="15.75" customHeight="1">
      <c r="A108" s="935"/>
      <c r="B108" s="935" t="s">
        <v>397</v>
      </c>
      <c r="C108" s="935"/>
      <c r="D108" s="935"/>
      <c r="E108" s="935"/>
      <c r="F108" s="935"/>
      <c r="G108" s="935" t="str">
        <f>IF(項目一覧!$C$62=0,"",項目一覧!$C$62)</f>
        <v/>
      </c>
      <c r="H108" s="935"/>
      <c r="I108" s="974"/>
      <c r="J108" s="935"/>
      <c r="K108" s="935"/>
      <c r="L108" s="935"/>
      <c r="M108" s="935"/>
      <c r="N108" s="935"/>
      <c r="O108" s="935"/>
      <c r="P108" s="935"/>
      <c r="Q108" s="935"/>
      <c r="R108" s="935"/>
      <c r="S108" s="935"/>
      <c r="T108" s="935"/>
      <c r="U108" s="935"/>
      <c r="V108" s="935"/>
      <c r="W108" s="935"/>
      <c r="X108" s="935"/>
      <c r="Y108" s="935"/>
      <c r="Z108" s="935"/>
      <c r="AA108" s="935"/>
    </row>
    <row r="109" spans="1:34" ht="15.75" customHeight="1">
      <c r="A109" s="1229" t="s">
        <v>323</v>
      </c>
      <c r="B109" s="937" t="s">
        <v>710</v>
      </c>
      <c r="C109" s="914"/>
      <c r="D109" s="914"/>
      <c r="E109" s="914"/>
      <c r="F109" s="993"/>
      <c r="G109" s="993"/>
      <c r="J109" s="948"/>
      <c r="K109" s="993"/>
      <c r="L109" s="993"/>
      <c r="M109" s="993"/>
      <c r="N109" s="993"/>
      <c r="O109" s="993"/>
      <c r="P109" s="993"/>
      <c r="Q109" s="993"/>
      <c r="R109" s="993"/>
      <c r="S109" s="993"/>
      <c r="T109" s="993"/>
      <c r="U109" s="993"/>
      <c r="V109" s="993"/>
      <c r="W109" s="993"/>
      <c r="X109" s="993"/>
      <c r="Y109" s="993"/>
      <c r="Z109" s="993"/>
      <c r="AA109" s="993"/>
    </row>
    <row r="110" spans="1:34" ht="27.75" customHeight="1">
      <c r="A110" s="1076"/>
      <c r="B110" s="906" t="s">
        <v>709</v>
      </c>
      <c r="C110" s="906"/>
      <c r="D110" s="906"/>
      <c r="E110" s="906"/>
      <c r="F110" s="1727" t="str">
        <f>IF(項目一覧!$C$69=0,"",IF(項目一覧!$C$71=0,項目一覧!$C$69&amp;項目一覧!$C$70,項目一覧!$C$69&amp;項目一覧!$C$70&amp;項目一覧!$C$71))</f>
        <v/>
      </c>
      <c r="G110" s="1727"/>
      <c r="H110" s="1727"/>
      <c r="I110" s="1727"/>
      <c r="J110" s="1727"/>
      <c r="K110" s="1727"/>
      <c r="L110" s="1727"/>
      <c r="M110" s="1727"/>
      <c r="N110" s="1727"/>
      <c r="O110" s="1727"/>
      <c r="P110" s="1727"/>
      <c r="Q110" s="1727"/>
      <c r="R110" s="1727"/>
      <c r="S110" s="1727"/>
      <c r="T110" s="1727"/>
      <c r="U110" s="1727"/>
      <c r="V110" s="1727"/>
      <c r="W110" s="1727"/>
      <c r="X110" s="1727"/>
      <c r="Y110" s="1727"/>
      <c r="Z110" s="1727"/>
      <c r="AA110" s="1727"/>
    </row>
    <row r="111" spans="1:34" ht="27.75" customHeight="1">
      <c r="A111" s="1075"/>
      <c r="B111" s="935" t="s">
        <v>623</v>
      </c>
      <c r="C111" s="935"/>
      <c r="D111" s="935"/>
      <c r="E111" s="935"/>
      <c r="F111" s="1730" t="str">
        <f>IF(項目一覧!$C$72=0,"",IF(項目一覧!$C$74=0,項目一覧!$C$72&amp;項目一覧!$C$73,項目一覧!$C$72&amp;項目一覧!$C$73&amp;項目一覧!$C$74))</f>
        <v/>
      </c>
      <c r="G111" s="1730"/>
      <c r="H111" s="1730"/>
      <c r="I111" s="1730"/>
      <c r="J111" s="1730"/>
      <c r="K111" s="1730"/>
      <c r="L111" s="1730"/>
      <c r="M111" s="1730"/>
      <c r="N111" s="1730"/>
      <c r="O111" s="1730"/>
      <c r="P111" s="1730"/>
      <c r="Q111" s="1730"/>
      <c r="R111" s="1730"/>
      <c r="S111" s="1730"/>
      <c r="T111" s="1730"/>
      <c r="U111" s="1730"/>
      <c r="V111" s="1730"/>
      <c r="W111" s="1730"/>
      <c r="X111" s="1730"/>
      <c r="Y111" s="1730"/>
      <c r="Z111" s="1730"/>
      <c r="AA111" s="1730"/>
    </row>
    <row r="112" spans="1:34" ht="15.75" customHeight="1">
      <c r="A112" s="936" t="s">
        <v>323</v>
      </c>
      <c r="B112" s="906" t="s">
        <v>708</v>
      </c>
      <c r="C112" s="906"/>
      <c r="D112" s="906"/>
      <c r="E112" s="906"/>
      <c r="F112" s="906"/>
      <c r="G112" s="906"/>
      <c r="H112" s="906" t="s">
        <v>707</v>
      </c>
      <c r="I112" s="906"/>
      <c r="J112" s="906"/>
      <c r="K112" s="906"/>
      <c r="L112" s="906"/>
      <c r="M112" s="906" t="s">
        <v>700</v>
      </c>
      <c r="N112" s="906"/>
      <c r="O112" s="906"/>
      <c r="P112" s="906"/>
      <c r="Q112" s="906"/>
      <c r="R112" s="906"/>
      <c r="S112" s="906"/>
      <c r="T112" s="906"/>
      <c r="U112" s="906"/>
      <c r="V112" s="906"/>
      <c r="W112" s="906"/>
      <c r="X112" s="906"/>
      <c r="Y112" s="906"/>
      <c r="Z112" s="906"/>
      <c r="AA112" s="906"/>
      <c r="AH112" s="1067"/>
    </row>
    <row r="113" spans="1:27" ht="15.75" customHeight="1">
      <c r="A113" s="945"/>
      <c r="B113" s="906" t="s">
        <v>706</v>
      </c>
      <c r="C113" s="906"/>
      <c r="D113" s="906"/>
      <c r="E113" s="906" t="s">
        <v>165</v>
      </c>
      <c r="F113" s="906"/>
      <c r="G113" s="906"/>
      <c r="H113" s="906"/>
      <c r="I113" s="906"/>
      <c r="J113" s="906" t="s">
        <v>700</v>
      </c>
      <c r="N113" s="906"/>
      <c r="O113" s="906"/>
      <c r="P113" s="906"/>
      <c r="Q113" s="906"/>
      <c r="R113" s="906"/>
      <c r="S113" s="906"/>
      <c r="T113" s="906"/>
      <c r="U113" s="906"/>
      <c r="V113" s="906"/>
      <c r="W113" s="906"/>
      <c r="X113" s="906"/>
      <c r="Y113" s="906"/>
      <c r="Z113" s="906"/>
      <c r="AA113" s="906"/>
    </row>
    <row r="114" spans="1:27" ht="15.75" customHeight="1">
      <c r="A114" s="945"/>
      <c r="B114" s="906" t="s">
        <v>705</v>
      </c>
      <c r="C114" s="906"/>
      <c r="D114" s="906"/>
      <c r="E114" s="906"/>
      <c r="F114" s="906"/>
      <c r="G114" s="906"/>
      <c r="H114" s="906"/>
      <c r="I114" s="1202"/>
      <c r="J114" s="906"/>
      <c r="K114" s="906"/>
      <c r="L114" s="906" t="s">
        <v>704</v>
      </c>
      <c r="M114" s="906"/>
      <c r="N114" s="906"/>
      <c r="O114" s="906"/>
      <c r="P114" s="906"/>
      <c r="Q114" s="906"/>
      <c r="R114" s="906"/>
      <c r="S114" s="906"/>
      <c r="T114" s="906"/>
      <c r="U114" s="906"/>
      <c r="V114" s="906"/>
      <c r="W114" s="906"/>
      <c r="X114" s="906"/>
      <c r="Y114" s="906"/>
      <c r="Z114" s="906"/>
      <c r="AA114" s="906"/>
    </row>
    <row r="115" spans="1:27" ht="15.75" customHeight="1">
      <c r="A115" s="945"/>
      <c r="B115" s="906" t="s">
        <v>329</v>
      </c>
      <c r="C115" s="906"/>
      <c r="D115" s="906"/>
      <c r="E115" s="906"/>
    </row>
    <row r="116" spans="1:27" ht="15.75" customHeight="1">
      <c r="A116" s="945"/>
      <c r="B116" s="906" t="s">
        <v>703</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27" ht="15.75" customHeight="1">
      <c r="A117" s="945"/>
      <c r="B117" s="906" t="s">
        <v>699</v>
      </c>
      <c r="F117" s="906"/>
      <c r="G117" s="906"/>
      <c r="H117" s="906"/>
      <c r="I117" s="906"/>
      <c r="J117" s="906"/>
      <c r="K117" s="906"/>
      <c r="L117" s="906"/>
      <c r="M117" s="906"/>
      <c r="N117" s="906"/>
      <c r="O117" s="906"/>
      <c r="P117" s="906"/>
      <c r="Q117" s="906"/>
      <c r="R117" s="906"/>
      <c r="S117" s="906"/>
      <c r="T117" s="906"/>
      <c r="U117" s="906"/>
      <c r="V117" s="906"/>
      <c r="W117" s="906"/>
      <c r="X117" s="906"/>
      <c r="Y117" s="906"/>
      <c r="Z117" s="906"/>
      <c r="AA117" s="906"/>
    </row>
    <row r="118" spans="1:27" ht="16.5" customHeight="1">
      <c r="A118" s="972" t="s">
        <v>323</v>
      </c>
      <c r="B118" s="973" t="s">
        <v>698</v>
      </c>
      <c r="C118" s="973"/>
      <c r="D118" s="973"/>
      <c r="E118" s="973"/>
      <c r="F118" s="973"/>
      <c r="G118" s="973"/>
      <c r="H118" s="973"/>
      <c r="I118" s="973"/>
      <c r="J118" s="973" t="s">
        <v>2821</v>
      </c>
      <c r="K118" s="973"/>
      <c r="L118" s="972"/>
      <c r="M118" s="973" t="s">
        <v>318</v>
      </c>
      <c r="N118" s="972"/>
      <c r="O118" s="973" t="s">
        <v>317</v>
      </c>
      <c r="P118" s="972"/>
      <c r="Q118" s="973" t="s">
        <v>316</v>
      </c>
      <c r="R118" s="973"/>
      <c r="S118" s="922"/>
      <c r="T118" s="922"/>
      <c r="U118" s="973"/>
      <c r="V118" s="973"/>
      <c r="W118" s="973"/>
      <c r="X118" s="973"/>
      <c r="Y118" s="973"/>
      <c r="Z118" s="973"/>
      <c r="AA118" s="973"/>
    </row>
    <row r="119" spans="1:27" ht="16.5" customHeight="1">
      <c r="A119" s="972" t="s">
        <v>323</v>
      </c>
      <c r="B119" s="973" t="s">
        <v>697</v>
      </c>
      <c r="C119" s="973"/>
      <c r="D119" s="973"/>
      <c r="E119" s="973"/>
      <c r="F119" s="973"/>
      <c r="G119" s="973"/>
      <c r="H119" s="973"/>
      <c r="I119" s="973"/>
      <c r="J119" s="935" t="s">
        <v>2821</v>
      </c>
      <c r="K119" s="973"/>
      <c r="L119" s="972"/>
      <c r="M119" s="973" t="s">
        <v>318</v>
      </c>
      <c r="N119" s="972"/>
      <c r="O119" s="973" t="s">
        <v>317</v>
      </c>
      <c r="P119" s="972"/>
      <c r="Q119" s="973" t="s">
        <v>316</v>
      </c>
      <c r="R119" s="973"/>
      <c r="S119" s="922"/>
      <c r="T119" s="922"/>
      <c r="U119" s="973"/>
      <c r="V119" s="973"/>
      <c r="W119" s="973"/>
      <c r="X119" s="973"/>
      <c r="Y119" s="973"/>
      <c r="Z119" s="973"/>
      <c r="AA119" s="973"/>
    </row>
    <row r="120" spans="1:27" ht="15.75" customHeight="1">
      <c r="A120" s="936" t="s">
        <v>323</v>
      </c>
      <c r="B120" s="906" t="s">
        <v>696</v>
      </c>
      <c r="C120" s="906"/>
      <c r="D120" s="906"/>
      <c r="E120" s="906"/>
      <c r="F120" s="906"/>
      <c r="G120" s="906"/>
      <c r="H120" s="906"/>
      <c r="I120" s="906"/>
      <c r="J120" s="906"/>
      <c r="K120" s="906"/>
      <c r="L120" s="906"/>
      <c r="M120" s="906"/>
      <c r="N120" s="906"/>
      <c r="O120" s="906"/>
      <c r="P120" s="906"/>
      <c r="Q120" s="906"/>
      <c r="R120" s="906"/>
      <c r="S120" s="903"/>
      <c r="T120" s="903"/>
      <c r="U120" s="906" t="s">
        <v>321</v>
      </c>
      <c r="V120" s="906"/>
      <c r="W120" s="906"/>
      <c r="X120" s="906"/>
      <c r="Y120" s="906"/>
      <c r="Z120" s="906"/>
      <c r="AA120" s="906"/>
    </row>
    <row r="121" spans="1:27" ht="15.75" customHeight="1">
      <c r="A121" s="936"/>
      <c r="B121" s="906"/>
      <c r="C121" s="906"/>
      <c r="D121" s="906"/>
      <c r="E121" s="975" t="s">
        <v>695</v>
      </c>
      <c r="F121" s="1669"/>
      <c r="G121" s="1669"/>
      <c r="H121" s="936" t="s">
        <v>694</v>
      </c>
      <c r="J121" s="906" t="s">
        <v>2821</v>
      </c>
      <c r="K121" s="906"/>
      <c r="L121" s="936"/>
      <c r="M121" s="906" t="s">
        <v>318</v>
      </c>
      <c r="N121" s="906"/>
      <c r="O121" s="906" t="s">
        <v>317</v>
      </c>
      <c r="P121" s="906"/>
      <c r="Q121" s="906" t="s">
        <v>316</v>
      </c>
      <c r="R121" s="975" t="s">
        <v>319</v>
      </c>
      <c r="S121" s="2128"/>
      <c r="T121" s="2128"/>
      <c r="U121" s="2128"/>
      <c r="V121" s="2128"/>
      <c r="W121" s="2128"/>
      <c r="X121" s="2128"/>
      <c r="Y121" s="2128"/>
      <c r="Z121" s="2128"/>
      <c r="AA121" s="975" t="s">
        <v>320</v>
      </c>
    </row>
    <row r="122" spans="1:27" ht="15.75" customHeight="1">
      <c r="A122" s="932"/>
      <c r="B122" s="932"/>
      <c r="C122" s="932"/>
      <c r="D122" s="932"/>
      <c r="E122" s="981" t="s">
        <v>695</v>
      </c>
      <c r="F122" s="1693"/>
      <c r="G122" s="1693"/>
      <c r="H122" s="940" t="s">
        <v>694</v>
      </c>
      <c r="I122" s="981"/>
      <c r="J122" s="935" t="s">
        <v>2821</v>
      </c>
      <c r="K122" s="935"/>
      <c r="L122" s="935"/>
      <c r="M122" s="935" t="s">
        <v>318</v>
      </c>
      <c r="N122" s="935"/>
      <c r="O122" s="935" t="s">
        <v>317</v>
      </c>
      <c r="P122" s="935"/>
      <c r="Q122" s="935" t="s">
        <v>316</v>
      </c>
      <c r="R122" s="981" t="s">
        <v>139</v>
      </c>
      <c r="S122" s="2127"/>
      <c r="T122" s="2127"/>
      <c r="U122" s="2127"/>
      <c r="V122" s="2127"/>
      <c r="W122" s="2127"/>
      <c r="X122" s="2127"/>
      <c r="Y122" s="2127"/>
      <c r="Z122" s="2127"/>
      <c r="AA122" s="1201" t="s">
        <v>314</v>
      </c>
    </row>
    <row r="123" spans="1:27" ht="16.5" customHeight="1">
      <c r="A123" s="936" t="s">
        <v>109</v>
      </c>
      <c r="B123" s="906" t="s">
        <v>691</v>
      </c>
      <c r="C123" s="906"/>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6"/>
      <c r="AA123" s="906"/>
    </row>
    <row r="124" spans="1:27" ht="16.5" customHeight="1">
      <c r="A124" s="936"/>
      <c r="B124" s="906"/>
      <c r="C124" s="906"/>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6"/>
      <c r="AA124" s="906"/>
    </row>
    <row r="125" spans="1:27" ht="16.5" customHeight="1">
      <c r="A125" s="940"/>
      <c r="B125" s="935"/>
      <c r="C125" s="935"/>
      <c r="D125" s="935"/>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5"/>
      <c r="AA125" s="935"/>
    </row>
    <row r="126" spans="1:27" ht="13.5" customHeight="1">
      <c r="A126" s="936"/>
      <c r="B126" s="906"/>
      <c r="C126" s="906"/>
      <c r="D126" s="906"/>
      <c r="E126" s="906"/>
      <c r="F126" s="906"/>
      <c r="G126" s="906"/>
      <c r="H126" s="906"/>
      <c r="I126" s="906"/>
      <c r="J126" s="906"/>
      <c r="K126" s="906"/>
      <c r="L126" s="906"/>
      <c r="M126" s="945"/>
      <c r="N126" s="906"/>
      <c r="O126" s="906"/>
      <c r="P126" s="906"/>
      <c r="Q126" s="906"/>
      <c r="R126" s="906"/>
      <c r="S126" s="906"/>
      <c r="T126" s="906"/>
      <c r="U126" s="906"/>
      <c r="V126" s="906"/>
      <c r="W126" s="906"/>
      <c r="X126" s="906"/>
      <c r="Y126" s="906"/>
      <c r="Z126" s="906"/>
      <c r="AA126" s="906"/>
    </row>
    <row r="127" spans="1:27" ht="13.5" customHeight="1">
      <c r="A127" s="936"/>
      <c r="B127" s="906"/>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7" ht="13.5" customHeight="1">
      <c r="A128" s="936"/>
      <c r="B128" s="906"/>
      <c r="C128" s="906"/>
      <c r="D128" s="906"/>
      <c r="E128" s="906"/>
      <c r="F128" s="906"/>
      <c r="G128" s="906"/>
      <c r="H128" s="906"/>
      <c r="I128" s="906"/>
      <c r="J128" s="906"/>
      <c r="K128" s="906"/>
      <c r="L128" s="906"/>
      <c r="M128" s="906"/>
      <c r="N128" s="2136"/>
      <c r="O128" s="1987"/>
      <c r="P128" s="1987"/>
      <c r="Q128" s="1987"/>
      <c r="R128" s="906"/>
      <c r="S128" s="906"/>
      <c r="T128" s="906"/>
      <c r="U128" s="906"/>
      <c r="V128" s="906"/>
      <c r="W128" s="906"/>
      <c r="X128" s="906"/>
      <c r="Y128" s="906"/>
      <c r="Z128" s="906"/>
      <c r="AA128" s="906"/>
    </row>
    <row r="129" spans="1:27" ht="13.5" customHeight="1">
      <c r="A129" s="936"/>
      <c r="B129" s="906"/>
      <c r="C129" s="906"/>
      <c r="D129" s="906"/>
      <c r="E129" s="906"/>
      <c r="F129" s="906"/>
      <c r="G129" s="906"/>
      <c r="H129" s="906"/>
      <c r="I129" s="906"/>
      <c r="J129" s="906"/>
      <c r="K129" s="906"/>
      <c r="L129" s="906"/>
      <c r="M129" s="906"/>
      <c r="N129" s="2136"/>
      <c r="O129" s="1987"/>
      <c r="P129" s="1987"/>
      <c r="Q129" s="1987"/>
      <c r="R129" s="906"/>
      <c r="S129" s="906"/>
      <c r="T129" s="906"/>
      <c r="U129" s="906"/>
      <c r="V129" s="906"/>
      <c r="W129" s="906"/>
      <c r="X129" s="906"/>
      <c r="Y129" s="906"/>
      <c r="Z129" s="906"/>
      <c r="AA129" s="906"/>
    </row>
    <row r="130" spans="1:27" ht="13.5" customHeight="1">
      <c r="A130" s="936"/>
      <c r="B130" s="906"/>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3.5" customHeight="1">
      <c r="A131" s="936"/>
      <c r="B131" s="906"/>
      <c r="C131" s="906"/>
      <c r="D131" s="906"/>
      <c r="E131" s="906"/>
      <c r="F131" s="950"/>
      <c r="G131" s="975"/>
      <c r="H131" s="2111"/>
      <c r="I131" s="1698"/>
      <c r="J131" s="1698"/>
      <c r="K131" s="1698"/>
      <c r="L131" s="975"/>
      <c r="M131" s="2111"/>
      <c r="N131" s="1698"/>
      <c r="O131" s="1698"/>
      <c r="P131" s="1698"/>
      <c r="Q131" s="975"/>
      <c r="R131" s="2111"/>
      <c r="S131" s="1698"/>
      <c r="T131" s="1698"/>
      <c r="U131" s="1698"/>
      <c r="V131" s="975"/>
      <c r="W131" s="2111"/>
      <c r="X131" s="1698"/>
      <c r="Y131" s="1698"/>
      <c r="Z131" s="1698"/>
      <c r="AA131" s="945"/>
    </row>
    <row r="132" spans="1:27" ht="13.5" customHeight="1">
      <c r="A132" s="936"/>
      <c r="B132" s="906"/>
      <c r="C132" s="906"/>
      <c r="D132" s="906"/>
      <c r="E132" s="906"/>
      <c r="F132" s="950"/>
      <c r="G132" s="975"/>
      <c r="H132" s="2111"/>
      <c r="I132" s="1698"/>
      <c r="J132" s="1698"/>
      <c r="K132" s="1698"/>
      <c r="L132" s="975"/>
      <c r="M132" s="2111"/>
      <c r="N132" s="1698"/>
      <c r="O132" s="1698"/>
      <c r="P132" s="1698"/>
      <c r="Q132" s="975"/>
      <c r="R132" s="2111"/>
      <c r="S132" s="1698"/>
      <c r="T132" s="1698"/>
      <c r="U132" s="1698"/>
      <c r="V132" s="975"/>
      <c r="W132" s="2111"/>
      <c r="X132" s="1698"/>
      <c r="Y132" s="1698"/>
      <c r="Z132" s="1698"/>
      <c r="AA132" s="945"/>
    </row>
    <row r="133" spans="1:27" ht="13.5" customHeight="1">
      <c r="A133" s="936"/>
      <c r="B133" s="906"/>
      <c r="C133" s="906"/>
      <c r="D133" s="906"/>
      <c r="E133" s="906"/>
      <c r="F133" s="950"/>
      <c r="G133" s="975"/>
      <c r="H133" s="2108"/>
      <c r="I133" s="2108"/>
      <c r="J133" s="2108"/>
      <c r="K133" s="2108"/>
      <c r="L133" s="975"/>
      <c r="M133" s="2108"/>
      <c r="N133" s="2108"/>
      <c r="O133" s="2108"/>
      <c r="P133" s="2108"/>
      <c r="Q133" s="975"/>
      <c r="R133" s="2108"/>
      <c r="S133" s="2108"/>
      <c r="T133" s="2108"/>
      <c r="U133" s="2108"/>
      <c r="V133" s="975"/>
      <c r="W133" s="2108"/>
      <c r="X133" s="2109"/>
      <c r="Y133" s="2109"/>
      <c r="Z133" s="2109"/>
      <c r="AA133" s="945"/>
    </row>
    <row r="134" spans="1:27" ht="13.5" customHeight="1">
      <c r="A134" s="936"/>
      <c r="B134" s="906"/>
      <c r="C134" s="906"/>
      <c r="D134" s="906"/>
      <c r="E134" s="906"/>
      <c r="F134" s="950"/>
      <c r="G134" s="906"/>
      <c r="H134" s="906"/>
      <c r="I134" s="906"/>
      <c r="J134" s="906"/>
      <c r="K134" s="906"/>
      <c r="L134" s="906"/>
      <c r="M134" s="906"/>
      <c r="N134" s="906"/>
      <c r="O134" s="906"/>
      <c r="P134" s="906"/>
      <c r="Q134" s="906"/>
      <c r="R134" s="906"/>
      <c r="S134" s="906"/>
      <c r="T134" s="906"/>
      <c r="U134" s="906"/>
      <c r="V134" s="906"/>
      <c r="W134" s="906"/>
      <c r="X134" s="906"/>
      <c r="Y134" s="906"/>
      <c r="Z134" s="906"/>
      <c r="AA134" s="945"/>
    </row>
    <row r="135" spans="1:27" ht="13.5" customHeight="1">
      <c r="A135" s="936"/>
      <c r="B135" s="906"/>
      <c r="C135" s="906"/>
      <c r="D135" s="906"/>
      <c r="E135" s="906"/>
      <c r="F135" s="950"/>
      <c r="G135" s="975"/>
      <c r="H135" s="2111"/>
      <c r="I135" s="1698"/>
      <c r="J135" s="1698"/>
      <c r="K135" s="1698"/>
      <c r="L135" s="975"/>
      <c r="M135" s="2111"/>
      <c r="N135" s="1698"/>
      <c r="O135" s="1698"/>
      <c r="P135" s="1698"/>
      <c r="Q135" s="975"/>
      <c r="R135" s="2111"/>
      <c r="S135" s="1698"/>
      <c r="T135" s="1698"/>
      <c r="U135" s="1698"/>
      <c r="V135" s="975"/>
      <c r="W135" s="2111"/>
      <c r="X135" s="1698"/>
      <c r="Y135" s="1698"/>
      <c r="Z135" s="1698"/>
      <c r="AA135" s="945"/>
    </row>
    <row r="136" spans="1:27" ht="13.5" customHeight="1">
      <c r="A136" s="936"/>
      <c r="B136" s="906"/>
      <c r="C136" s="906"/>
      <c r="D136" s="906"/>
      <c r="E136" s="906"/>
      <c r="F136" s="950"/>
      <c r="G136" s="906"/>
      <c r="H136" s="906"/>
      <c r="I136" s="906"/>
      <c r="J136" s="906"/>
      <c r="K136" s="906"/>
      <c r="L136" s="906"/>
      <c r="M136" s="906"/>
      <c r="N136" s="906"/>
      <c r="O136" s="906"/>
      <c r="P136" s="906"/>
      <c r="Q136" s="906"/>
      <c r="R136" s="906"/>
      <c r="S136" s="906"/>
      <c r="T136" s="906"/>
      <c r="U136" s="906"/>
      <c r="V136" s="906"/>
      <c r="W136" s="903"/>
      <c r="X136" s="906"/>
      <c r="Y136" s="906"/>
      <c r="Z136" s="903"/>
      <c r="AA136" s="976"/>
    </row>
    <row r="137" spans="1:27" ht="13.5" customHeight="1">
      <c r="A137" s="936"/>
      <c r="B137" s="906"/>
      <c r="C137" s="906"/>
      <c r="D137" s="906"/>
      <c r="E137" s="906"/>
      <c r="F137" s="950"/>
      <c r="G137" s="975"/>
      <c r="H137" s="2111"/>
      <c r="I137" s="1698"/>
      <c r="J137" s="1698"/>
      <c r="K137" s="1698"/>
      <c r="L137" s="975"/>
      <c r="M137" s="2111"/>
      <c r="N137" s="1698"/>
      <c r="O137" s="1698"/>
      <c r="P137" s="1698"/>
      <c r="Q137" s="975"/>
      <c r="R137" s="2111"/>
      <c r="S137" s="1698"/>
      <c r="T137" s="1698"/>
      <c r="U137" s="1698"/>
      <c r="V137" s="975"/>
      <c r="W137" s="2111"/>
      <c r="X137" s="1698"/>
      <c r="Y137" s="1698"/>
      <c r="Z137" s="1698"/>
      <c r="AA137" s="945"/>
    </row>
    <row r="138" spans="1:27" ht="13.5" customHeight="1">
      <c r="A138" s="936"/>
      <c r="B138" s="906"/>
      <c r="C138" s="906"/>
      <c r="D138" s="906"/>
      <c r="E138" s="906"/>
      <c r="F138" s="906"/>
      <c r="G138" s="906"/>
      <c r="H138" s="906"/>
      <c r="I138" s="950"/>
      <c r="J138" s="906"/>
      <c r="K138" s="906"/>
      <c r="L138" s="906"/>
      <c r="M138" s="906"/>
      <c r="N138" s="2111"/>
      <c r="O138" s="1698"/>
      <c r="P138" s="1698"/>
      <c r="Q138" s="1698"/>
      <c r="R138" s="906"/>
      <c r="S138" s="906"/>
      <c r="T138" s="906"/>
      <c r="U138" s="906"/>
      <c r="V138" s="906"/>
      <c r="W138" s="906"/>
      <c r="X138" s="903"/>
      <c r="Y138" s="906"/>
      <c r="Z138" s="906"/>
      <c r="AA138" s="906"/>
    </row>
    <row r="139" spans="1:27" ht="13.5" customHeight="1">
      <c r="A139" s="936"/>
      <c r="B139" s="906"/>
      <c r="C139" s="906"/>
      <c r="D139" s="906"/>
      <c r="E139" s="906"/>
      <c r="F139" s="906"/>
      <c r="G139" s="906"/>
      <c r="H139" s="906"/>
      <c r="I139" s="950"/>
      <c r="J139" s="906"/>
      <c r="K139" s="906"/>
      <c r="L139" s="906"/>
      <c r="M139" s="906"/>
      <c r="N139" s="2111"/>
      <c r="O139" s="1698"/>
      <c r="P139" s="1698"/>
      <c r="Q139" s="1698"/>
      <c r="R139" s="906"/>
      <c r="S139" s="906"/>
      <c r="T139" s="906"/>
      <c r="U139" s="906"/>
      <c r="V139" s="906"/>
      <c r="W139" s="906"/>
      <c r="X139" s="906"/>
      <c r="Y139" s="906"/>
      <c r="Z139" s="906"/>
      <c r="AA139" s="906"/>
    </row>
    <row r="140" spans="1:27" ht="13.5" customHeight="1">
      <c r="A140" s="936"/>
      <c r="B140" s="906"/>
      <c r="C140" s="906"/>
      <c r="D140" s="906"/>
      <c r="E140" s="906"/>
      <c r="F140" s="906"/>
      <c r="G140" s="906"/>
      <c r="H140" s="906"/>
      <c r="I140" s="950"/>
      <c r="J140" s="906"/>
      <c r="K140" s="906"/>
      <c r="L140" s="906"/>
      <c r="M140" s="906"/>
      <c r="N140" s="906"/>
      <c r="O140" s="906"/>
      <c r="P140" s="906"/>
      <c r="Q140" s="2111"/>
      <c r="R140" s="1698"/>
      <c r="S140" s="1698"/>
      <c r="T140" s="1698"/>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1"/>
      <c r="R141" s="1698"/>
      <c r="S141" s="1698"/>
      <c r="T141" s="1698"/>
      <c r="U141" s="906"/>
      <c r="V141" s="906"/>
      <c r="W141" s="906"/>
      <c r="X141" s="906"/>
      <c r="Y141" s="906"/>
      <c r="Z141" s="906"/>
      <c r="AA141" s="906"/>
    </row>
    <row r="142" spans="1:27" ht="13.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3.5" customHeight="1">
      <c r="A143" s="936"/>
      <c r="B143" s="906"/>
      <c r="C143" s="906"/>
      <c r="D143" s="906"/>
      <c r="E143" s="906"/>
      <c r="F143" s="906"/>
      <c r="G143" s="979"/>
      <c r="H143" s="906"/>
      <c r="I143" s="906"/>
      <c r="J143" s="906"/>
      <c r="K143" s="906"/>
      <c r="L143" s="1796"/>
      <c r="M143" s="1796"/>
      <c r="N143" s="1796"/>
      <c r="O143" s="1796"/>
      <c r="P143" s="1796"/>
      <c r="Q143" s="1796"/>
      <c r="R143" s="1796"/>
      <c r="S143" s="1796"/>
      <c r="T143" s="1796"/>
      <c r="U143" s="1796"/>
      <c r="V143" s="1796"/>
      <c r="W143" s="1796"/>
      <c r="X143" s="1796"/>
      <c r="Y143" s="1796"/>
      <c r="Z143" s="1796"/>
      <c r="AA143" s="1796"/>
    </row>
    <row r="144" spans="1:27" ht="13.5" customHeight="1">
      <c r="A144" s="936"/>
      <c r="B144" s="906"/>
      <c r="C144" s="906"/>
      <c r="D144" s="906"/>
      <c r="E144" s="906"/>
      <c r="F144" s="906"/>
      <c r="G144" s="979"/>
      <c r="H144" s="906"/>
      <c r="I144" s="906"/>
      <c r="J144" s="906"/>
      <c r="K144" s="906"/>
      <c r="L144" s="2137"/>
      <c r="M144" s="2137"/>
      <c r="N144" s="2137"/>
      <c r="O144" s="2137"/>
      <c r="P144" s="2137"/>
      <c r="Q144" s="2137"/>
      <c r="R144" s="2137"/>
      <c r="S144" s="2137"/>
      <c r="T144" s="2137"/>
      <c r="U144" s="2137"/>
      <c r="V144" s="2137"/>
      <c r="W144" s="2137"/>
      <c r="X144" s="2137"/>
      <c r="Y144" s="2137"/>
      <c r="Z144" s="2137"/>
      <c r="AA144" s="2137"/>
    </row>
    <row r="145" spans="1:27">
      <c r="A145" s="93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c r="A146" s="936"/>
      <c r="B146" s="936"/>
      <c r="C146" s="906"/>
      <c r="D146" s="906"/>
      <c r="E146" s="936"/>
      <c r="F146" s="906"/>
      <c r="G146" s="906"/>
      <c r="H146" s="936"/>
      <c r="I146" s="906"/>
      <c r="J146" s="906"/>
      <c r="K146" s="936"/>
      <c r="L146" s="906"/>
      <c r="M146" s="906"/>
      <c r="N146" s="936"/>
      <c r="O146" s="906"/>
      <c r="P146" s="906"/>
      <c r="Q146" s="906"/>
      <c r="R146" s="936"/>
      <c r="S146" s="906"/>
      <c r="T146" s="906"/>
      <c r="U146" s="906"/>
      <c r="V146" s="906"/>
      <c r="W146" s="936"/>
      <c r="X146" s="945"/>
      <c r="Y146" s="906"/>
      <c r="Z146" s="906"/>
      <c r="AA146" s="903"/>
    </row>
    <row r="147" spans="1:27">
      <c r="A147" s="936"/>
      <c r="B147" s="906"/>
      <c r="C147" s="906"/>
      <c r="D147" s="906"/>
      <c r="E147" s="906"/>
      <c r="F147" s="906"/>
      <c r="G147" s="906"/>
      <c r="H147" s="903"/>
      <c r="I147" s="975"/>
      <c r="J147" s="1669"/>
      <c r="K147" s="1669"/>
      <c r="L147" s="1669"/>
      <c r="M147" s="1669"/>
      <c r="N147" s="1669"/>
      <c r="O147" s="975"/>
      <c r="P147" s="1669"/>
      <c r="Q147" s="1669"/>
      <c r="R147" s="1669"/>
      <c r="S147" s="1669"/>
      <c r="T147" s="1669"/>
      <c r="U147" s="975"/>
      <c r="V147" s="1669"/>
      <c r="W147" s="1669"/>
      <c r="X147" s="1669"/>
      <c r="Y147" s="1669"/>
      <c r="Z147" s="1669"/>
      <c r="AA147" s="945"/>
    </row>
    <row r="148" spans="1:27">
      <c r="A148" s="936"/>
      <c r="B148" s="906"/>
      <c r="C148" s="906"/>
      <c r="D148" s="906"/>
      <c r="E148" s="906"/>
      <c r="F148" s="906"/>
      <c r="G148" s="906"/>
      <c r="H148" s="903"/>
      <c r="I148" s="975"/>
      <c r="J148" s="2111"/>
      <c r="K148" s="2111"/>
      <c r="L148" s="2111"/>
      <c r="M148" s="2111"/>
      <c r="N148" s="2111"/>
      <c r="O148" s="975"/>
      <c r="P148" s="2111"/>
      <c r="Q148" s="2111"/>
      <c r="R148" s="2111"/>
      <c r="S148" s="2111"/>
      <c r="T148" s="2111"/>
      <c r="U148" s="975"/>
      <c r="V148" s="2111"/>
      <c r="W148" s="2111"/>
      <c r="X148" s="2111"/>
      <c r="Y148" s="2111"/>
      <c r="Z148" s="2111"/>
      <c r="AA148" s="945"/>
    </row>
    <row r="149" spans="1:27">
      <c r="A149" s="936"/>
      <c r="B149" s="906"/>
      <c r="C149" s="906"/>
      <c r="D149" s="906"/>
      <c r="E149" s="906"/>
      <c r="F149" s="906"/>
      <c r="G149" s="906"/>
      <c r="H149" s="906"/>
      <c r="I149" s="975"/>
      <c r="J149" s="906"/>
      <c r="K149" s="2111"/>
      <c r="L149" s="2111"/>
      <c r="M149" s="2111"/>
      <c r="N149" s="2111"/>
      <c r="O149" s="975"/>
      <c r="P149" s="906"/>
      <c r="Q149" s="906"/>
      <c r="R149" s="906"/>
      <c r="S149" s="906"/>
      <c r="T149" s="906"/>
      <c r="U149" s="975"/>
      <c r="V149" s="906"/>
      <c r="W149" s="906"/>
      <c r="X149" s="906"/>
      <c r="Y149" s="906"/>
      <c r="Z149" s="906"/>
      <c r="AA149" s="975"/>
    </row>
    <row r="150" spans="1:27">
      <c r="A150" s="936"/>
      <c r="B150" s="906"/>
      <c r="C150" s="906"/>
      <c r="D150" s="906"/>
      <c r="E150" s="906"/>
      <c r="F150" s="906"/>
      <c r="G150" s="906"/>
      <c r="H150" s="903"/>
      <c r="I150" s="975"/>
      <c r="J150" s="1669"/>
      <c r="K150" s="1669"/>
      <c r="L150" s="1669"/>
      <c r="M150" s="1669"/>
      <c r="N150" s="1669"/>
      <c r="O150" s="975"/>
      <c r="P150" s="1669"/>
      <c r="Q150" s="1669"/>
      <c r="R150" s="1669"/>
      <c r="S150" s="1669"/>
      <c r="T150" s="1669"/>
      <c r="U150" s="975"/>
      <c r="V150" s="1669"/>
      <c r="W150" s="1669"/>
      <c r="X150" s="1669"/>
      <c r="Y150" s="1669"/>
      <c r="Z150" s="1669"/>
      <c r="AA150" s="945"/>
    </row>
    <row r="151" spans="1:27">
      <c r="A151" s="936"/>
      <c r="B151" s="906"/>
      <c r="C151" s="906"/>
      <c r="D151" s="906"/>
      <c r="E151" s="906"/>
      <c r="F151" s="906"/>
      <c r="G151" s="906"/>
      <c r="H151" s="975"/>
      <c r="I151" s="975"/>
      <c r="J151" s="2111"/>
      <c r="K151" s="2111"/>
      <c r="L151" s="2111"/>
      <c r="M151" s="2111"/>
      <c r="N151" s="2111"/>
      <c r="O151" s="975"/>
      <c r="P151" s="2111"/>
      <c r="Q151" s="2111"/>
      <c r="R151" s="2111"/>
      <c r="S151" s="2111"/>
      <c r="T151" s="2111"/>
      <c r="U151" s="975"/>
      <c r="V151" s="2111"/>
      <c r="W151" s="2111"/>
      <c r="X151" s="2111"/>
      <c r="Y151" s="2111"/>
      <c r="Z151" s="2111"/>
      <c r="AA151" s="945"/>
    </row>
    <row r="152" spans="1:27">
      <c r="A152" s="936"/>
      <c r="B152" s="906"/>
      <c r="C152" s="906"/>
      <c r="D152" s="906"/>
      <c r="E152" s="906"/>
      <c r="F152" s="906"/>
      <c r="G152" s="906"/>
      <c r="H152" s="975"/>
      <c r="I152" s="975"/>
      <c r="J152" s="2111"/>
      <c r="K152" s="2111"/>
      <c r="L152" s="2111"/>
      <c r="M152" s="2111"/>
      <c r="N152" s="2111"/>
      <c r="O152" s="975"/>
      <c r="P152" s="2111"/>
      <c r="Q152" s="2111"/>
      <c r="R152" s="2111"/>
      <c r="S152" s="2111"/>
      <c r="T152" s="2111"/>
      <c r="U152" s="975"/>
      <c r="V152" s="2111"/>
      <c r="W152" s="2111"/>
      <c r="X152" s="2111"/>
      <c r="Y152" s="2111"/>
      <c r="Z152" s="2111"/>
      <c r="AA152" s="945"/>
    </row>
    <row r="153" spans="1:27">
      <c r="A153" s="93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row>
    <row r="154" spans="1:27">
      <c r="A154" s="936"/>
      <c r="B154" s="906"/>
      <c r="C154" s="906"/>
      <c r="D154" s="906"/>
      <c r="E154" s="906"/>
      <c r="F154" s="906"/>
      <c r="G154" s="906"/>
      <c r="H154" s="906"/>
      <c r="I154" s="975"/>
      <c r="J154" s="2111"/>
      <c r="K154" s="2111"/>
      <c r="L154" s="2111"/>
      <c r="M154" s="2111"/>
      <c r="N154" s="2111"/>
      <c r="O154" s="975"/>
      <c r="P154" s="2111"/>
      <c r="Q154" s="2111"/>
      <c r="R154" s="2111"/>
      <c r="S154" s="2111"/>
      <c r="T154" s="2111"/>
      <c r="U154" s="975"/>
      <c r="V154" s="2111"/>
      <c r="W154" s="2111"/>
      <c r="X154" s="2111"/>
      <c r="Y154" s="2111"/>
      <c r="Z154" s="2111"/>
      <c r="AA154" s="945"/>
    </row>
    <row r="155" spans="1:27">
      <c r="A155" s="936"/>
      <c r="B155" s="906"/>
      <c r="C155" s="906"/>
      <c r="D155" s="906"/>
      <c r="E155" s="906"/>
      <c r="F155" s="906"/>
      <c r="G155" s="906"/>
      <c r="H155" s="906"/>
      <c r="I155" s="975"/>
      <c r="J155" s="2111"/>
      <c r="K155" s="2111"/>
      <c r="L155" s="2111"/>
      <c r="M155" s="2111"/>
      <c r="N155" s="2111"/>
      <c r="O155" s="975"/>
      <c r="P155" s="2111"/>
      <c r="Q155" s="2111"/>
      <c r="R155" s="2111"/>
      <c r="S155" s="2111"/>
      <c r="T155" s="2111"/>
      <c r="U155" s="975"/>
      <c r="V155" s="2111"/>
      <c r="W155" s="2111"/>
      <c r="X155" s="2111"/>
      <c r="Y155" s="2111"/>
      <c r="Z155" s="2111"/>
      <c r="AA155" s="945"/>
    </row>
    <row r="156" spans="1:27">
      <c r="A156" s="936"/>
      <c r="B156" s="906"/>
      <c r="C156" s="906"/>
      <c r="D156" s="906"/>
      <c r="E156" s="906"/>
      <c r="F156" s="906"/>
      <c r="G156" s="906"/>
      <c r="H156" s="906"/>
      <c r="I156" s="975"/>
      <c r="J156" s="2111"/>
      <c r="K156" s="2111"/>
      <c r="L156" s="2111"/>
      <c r="M156" s="2111"/>
      <c r="N156" s="2111"/>
      <c r="O156" s="975"/>
      <c r="P156" s="2111"/>
      <c r="Q156" s="2111"/>
      <c r="R156" s="2111"/>
      <c r="S156" s="2111"/>
      <c r="T156" s="2111"/>
      <c r="U156" s="975"/>
      <c r="V156" s="2111"/>
      <c r="W156" s="2111"/>
      <c r="X156" s="2111"/>
      <c r="Y156" s="2111"/>
      <c r="Z156" s="2111"/>
      <c r="AA156" s="945"/>
    </row>
    <row r="157" spans="1:27">
      <c r="A157" s="936"/>
      <c r="B157" s="906"/>
      <c r="C157" s="906"/>
      <c r="D157" s="906"/>
      <c r="E157" s="906"/>
      <c r="F157" s="906"/>
      <c r="G157" s="906"/>
      <c r="H157" s="906"/>
      <c r="I157" s="906"/>
      <c r="J157" s="906"/>
      <c r="K157" s="906"/>
      <c r="L157" s="906"/>
      <c r="M157" s="2111"/>
      <c r="N157" s="2111"/>
      <c r="O157" s="2111"/>
      <c r="P157" s="2111"/>
      <c r="Q157" s="2111"/>
      <c r="R157" s="906"/>
      <c r="S157" s="906"/>
      <c r="T157" s="906"/>
      <c r="U157" s="906"/>
      <c r="V157" s="906"/>
      <c r="W157" s="906"/>
      <c r="X157" s="906"/>
      <c r="Y157" s="906"/>
      <c r="Z157" s="906"/>
      <c r="AA157" s="906"/>
    </row>
    <row r="158" spans="1:27">
      <c r="A158" s="936"/>
      <c r="B158" s="906"/>
      <c r="C158" s="906"/>
      <c r="D158" s="906"/>
      <c r="E158" s="906"/>
      <c r="F158" s="906"/>
      <c r="G158" s="906"/>
      <c r="H158" s="906"/>
      <c r="I158" s="906"/>
      <c r="J158" s="906"/>
      <c r="K158" s="906"/>
      <c r="L158" s="906"/>
      <c r="M158" s="2111"/>
      <c r="N158" s="2111"/>
      <c r="O158" s="2111"/>
      <c r="P158" s="2111"/>
      <c r="Q158" s="2111"/>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1741"/>
      <c r="M160" s="1741"/>
      <c r="N160" s="1741"/>
      <c r="O160" s="1741"/>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741"/>
      <c r="M161" s="1741"/>
      <c r="N161" s="1741"/>
      <c r="O161" s="1741"/>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75"/>
      <c r="J162" s="1669"/>
      <c r="K162" s="1669"/>
      <c r="L162" s="1669"/>
      <c r="M162" s="1669"/>
      <c r="N162" s="1669"/>
      <c r="O162" s="975"/>
      <c r="P162" s="1669"/>
      <c r="Q162" s="1669"/>
      <c r="R162" s="1669"/>
      <c r="S162" s="1669"/>
      <c r="T162" s="1669"/>
      <c r="U162" s="906"/>
      <c r="V162" s="906"/>
      <c r="W162" s="906"/>
      <c r="X162" s="906"/>
      <c r="Y162" s="906"/>
      <c r="Z162" s="906"/>
      <c r="AA162" s="906"/>
    </row>
    <row r="163" spans="1:27">
      <c r="A163" s="936"/>
      <c r="B163" s="906"/>
      <c r="C163" s="906"/>
      <c r="D163" s="906"/>
      <c r="E163" s="906"/>
      <c r="F163" s="906"/>
      <c r="G163" s="906"/>
      <c r="H163" s="906"/>
      <c r="I163" s="975"/>
      <c r="J163" s="2113"/>
      <c r="K163" s="2113"/>
      <c r="L163" s="2113"/>
      <c r="M163" s="2113"/>
      <c r="N163" s="2113"/>
      <c r="O163" s="975"/>
      <c r="P163" s="2113"/>
      <c r="Q163" s="2113"/>
      <c r="R163" s="2113"/>
      <c r="S163" s="2113"/>
      <c r="T163" s="2113"/>
      <c r="U163" s="906"/>
      <c r="V163" s="906"/>
      <c r="W163" s="906"/>
      <c r="X163" s="906"/>
      <c r="Y163" s="906"/>
      <c r="Z163" s="906"/>
      <c r="AA163" s="906"/>
    </row>
    <row r="164" spans="1:27">
      <c r="A164" s="936"/>
      <c r="B164" s="906"/>
      <c r="C164" s="906"/>
      <c r="D164" s="906"/>
      <c r="E164" s="906"/>
      <c r="F164" s="906"/>
      <c r="G164" s="906"/>
      <c r="H164" s="906"/>
      <c r="I164" s="975"/>
      <c r="J164" s="1669"/>
      <c r="K164" s="1669"/>
      <c r="L164" s="1669"/>
      <c r="M164" s="1669"/>
      <c r="N164" s="1669"/>
      <c r="O164" s="975"/>
      <c r="P164" s="1669"/>
      <c r="Q164" s="1669"/>
      <c r="R164" s="1669"/>
      <c r="S164" s="1669"/>
      <c r="T164" s="1669"/>
      <c r="U164" s="906"/>
      <c r="V164" s="906"/>
      <c r="W164" s="906"/>
      <c r="X164" s="906"/>
      <c r="Y164" s="906"/>
      <c r="Z164" s="906"/>
      <c r="AA164" s="906"/>
    </row>
    <row r="165" spans="1:27">
      <c r="A165" s="936"/>
      <c r="B165" s="906"/>
      <c r="C165" s="906"/>
      <c r="D165" s="906"/>
      <c r="E165" s="906"/>
      <c r="F165" s="906"/>
      <c r="G165" s="906"/>
      <c r="H165" s="906"/>
      <c r="I165" s="975"/>
      <c r="J165" s="1669"/>
      <c r="K165" s="1669"/>
      <c r="L165" s="1669"/>
      <c r="M165" s="1669"/>
      <c r="N165" s="1669"/>
      <c r="O165" s="975"/>
      <c r="P165" s="1669"/>
      <c r="Q165" s="1669"/>
      <c r="R165" s="1669"/>
      <c r="S165" s="1669"/>
      <c r="T165" s="1669"/>
      <c r="U165" s="906"/>
      <c r="V165" s="906"/>
      <c r="W165" s="906"/>
      <c r="X165" s="906"/>
      <c r="Y165" s="906"/>
      <c r="Z165" s="906"/>
      <c r="AA165" s="906"/>
    </row>
    <row r="166" spans="1:27">
      <c r="A166" s="936"/>
      <c r="B166" s="906"/>
      <c r="C166" s="906"/>
      <c r="D166" s="906"/>
      <c r="E166" s="906"/>
      <c r="F166" s="906"/>
      <c r="G166" s="945"/>
      <c r="H166" s="906"/>
      <c r="I166" s="1744"/>
      <c r="J166" s="1744"/>
      <c r="K166" s="1744"/>
      <c r="L166" s="1744"/>
      <c r="M166" s="1744"/>
      <c r="N166" s="1744"/>
      <c r="O166" s="1744"/>
      <c r="P166" s="1744"/>
      <c r="Q166" s="1744"/>
      <c r="R166" s="1744"/>
      <c r="S166" s="1744"/>
      <c r="T166" s="1744"/>
      <c r="U166" s="1744"/>
      <c r="V166" s="1744"/>
      <c r="W166" s="903"/>
      <c r="X166" s="906"/>
      <c r="Y166" s="906"/>
      <c r="Z166" s="906"/>
      <c r="AA166" s="906"/>
    </row>
    <row r="167" spans="1:27">
      <c r="A167" s="936"/>
      <c r="B167" s="906"/>
      <c r="C167" s="906"/>
      <c r="D167" s="906"/>
      <c r="E167" s="906"/>
      <c r="F167" s="906"/>
      <c r="G167" s="906"/>
      <c r="H167" s="906"/>
      <c r="I167" s="906"/>
      <c r="J167" s="906"/>
      <c r="K167" s="906"/>
      <c r="L167" s="906"/>
      <c r="M167" s="906"/>
      <c r="N167" s="906"/>
      <c r="O167" s="906"/>
      <c r="P167" s="906"/>
      <c r="Q167" s="936"/>
      <c r="R167" s="903"/>
      <c r="S167" s="903"/>
      <c r="T167" s="936"/>
      <c r="U167" s="903"/>
      <c r="V167" s="903"/>
      <c r="W167" s="906"/>
      <c r="X167" s="906"/>
      <c r="Y167" s="906"/>
      <c r="Z167" s="906"/>
      <c r="AA167" s="906"/>
    </row>
    <row r="168" spans="1:27">
      <c r="A168" s="936"/>
      <c r="B168" s="906"/>
      <c r="C168" s="906"/>
      <c r="D168" s="906"/>
      <c r="E168" s="906"/>
      <c r="F168" s="906"/>
      <c r="G168" s="906"/>
      <c r="H168" s="906"/>
      <c r="I168" s="906"/>
      <c r="J168" s="936"/>
      <c r="K168" s="906"/>
      <c r="L168" s="906"/>
      <c r="M168" s="906"/>
      <c r="N168" s="906"/>
      <c r="O168" s="906"/>
      <c r="P168" s="936"/>
      <c r="Q168" s="906"/>
      <c r="R168" s="903"/>
      <c r="S168" s="906"/>
      <c r="T168" s="906"/>
      <c r="U168" s="906"/>
      <c r="V168" s="936"/>
      <c r="W168" s="906"/>
      <c r="X168" s="906"/>
      <c r="Y168" s="903"/>
      <c r="Z168" s="906"/>
      <c r="AA168" s="906"/>
    </row>
    <row r="169" spans="1:27" ht="13.5" customHeight="1">
      <c r="A169" s="936"/>
      <c r="B169" s="906"/>
      <c r="C169" s="906"/>
      <c r="D169" s="906"/>
      <c r="E169" s="906"/>
      <c r="F169" s="906"/>
      <c r="G169" s="906"/>
      <c r="H169" s="2107"/>
      <c r="I169" s="2107"/>
      <c r="J169" s="2107"/>
      <c r="K169" s="2107"/>
      <c r="L169" s="2107"/>
      <c r="M169" s="2107"/>
      <c r="N169" s="2107"/>
      <c r="O169" s="2107"/>
      <c r="P169" s="2107"/>
      <c r="Q169" s="2107"/>
      <c r="R169" s="2107"/>
      <c r="S169" s="2107"/>
      <c r="T169" s="2107"/>
      <c r="U169" s="2107"/>
      <c r="V169" s="2107"/>
      <c r="W169" s="2107"/>
      <c r="X169" s="2107"/>
      <c r="Y169" s="2107"/>
      <c r="Z169" s="2107"/>
      <c r="AA169" s="2107"/>
    </row>
    <row r="170" spans="1:27">
      <c r="A170" s="936"/>
      <c r="B170" s="906"/>
      <c r="C170" s="906"/>
      <c r="D170" s="906"/>
      <c r="E170" s="906"/>
      <c r="F170" s="906"/>
      <c r="G170" s="906"/>
      <c r="H170" s="2107"/>
      <c r="I170" s="2107"/>
      <c r="J170" s="2107"/>
      <c r="K170" s="2107"/>
      <c r="L170" s="2107"/>
      <c r="M170" s="2107"/>
      <c r="N170" s="2107"/>
      <c r="O170" s="2107"/>
      <c r="P170" s="2107"/>
      <c r="Q170" s="2107"/>
      <c r="R170" s="2107"/>
      <c r="S170" s="2107"/>
      <c r="T170" s="2107"/>
      <c r="U170" s="2107"/>
      <c r="V170" s="2107"/>
      <c r="W170" s="2107"/>
      <c r="X170" s="2107"/>
      <c r="Y170" s="2107"/>
      <c r="Z170" s="2107"/>
      <c r="AA170" s="2107"/>
    </row>
    <row r="171" spans="1:27">
      <c r="A171" s="936"/>
      <c r="B171" s="906"/>
      <c r="C171" s="906"/>
      <c r="D171" s="906"/>
      <c r="E171" s="906"/>
      <c r="F171" s="906"/>
      <c r="G171" s="906"/>
      <c r="H171" s="2107"/>
      <c r="I171" s="2107"/>
      <c r="J171" s="2107"/>
      <c r="K171" s="2107"/>
      <c r="L171" s="2107"/>
      <c r="M171" s="2107"/>
      <c r="N171" s="2107"/>
      <c r="O171" s="2107"/>
      <c r="P171" s="2107"/>
      <c r="Q171" s="2107"/>
      <c r="R171" s="2107"/>
      <c r="S171" s="2107"/>
      <c r="T171" s="2107"/>
      <c r="U171" s="2107"/>
      <c r="V171" s="2107"/>
      <c r="W171" s="2107"/>
      <c r="X171" s="2107"/>
      <c r="Y171" s="2107"/>
      <c r="Z171" s="2107"/>
      <c r="AA171" s="2107"/>
    </row>
    <row r="172" spans="1:27">
      <c r="A172" s="936"/>
      <c r="B172" s="906"/>
      <c r="C172" s="906"/>
      <c r="D172" s="906"/>
      <c r="E172" s="906"/>
      <c r="F172" s="906"/>
      <c r="G172" s="906"/>
      <c r="H172" s="906"/>
      <c r="I172" s="906"/>
      <c r="J172" s="906"/>
      <c r="K172" s="906"/>
      <c r="L172" s="936"/>
      <c r="M172" s="906"/>
      <c r="N172" s="936"/>
      <c r="O172" s="906"/>
      <c r="P172" s="936"/>
      <c r="Q172" s="906"/>
      <c r="R172" s="906"/>
      <c r="S172" s="903"/>
      <c r="T172" s="903"/>
      <c r="U172" s="906"/>
      <c r="V172" s="906"/>
      <c r="W172" s="906"/>
      <c r="X172" s="906"/>
      <c r="Y172" s="906"/>
      <c r="Z172" s="906"/>
      <c r="AA172" s="906"/>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ht="13.5" customHeight="1">
      <c r="A174" s="936"/>
      <c r="B174" s="906"/>
      <c r="C174" s="906"/>
      <c r="D174" s="906"/>
      <c r="E174" s="906"/>
      <c r="F174" s="906"/>
      <c r="G174" s="906"/>
      <c r="H174" s="906"/>
      <c r="I174" s="906"/>
      <c r="J174" s="906"/>
      <c r="K174" s="906"/>
      <c r="L174" s="906"/>
      <c r="M174" s="906"/>
      <c r="N174" s="906"/>
      <c r="O174" s="906"/>
      <c r="P174" s="906"/>
      <c r="Q174" s="906"/>
      <c r="R174" s="906"/>
      <c r="S174" s="903"/>
      <c r="T174" s="903"/>
      <c r="U174" s="906"/>
      <c r="V174" s="906"/>
      <c r="W174" s="906"/>
      <c r="X174" s="906"/>
      <c r="Y174" s="906"/>
      <c r="Z174" s="906"/>
      <c r="AA174" s="906"/>
    </row>
    <row r="175" spans="1:27" ht="15" customHeight="1">
      <c r="A175" s="936"/>
      <c r="B175" s="906"/>
      <c r="C175" s="906"/>
      <c r="D175" s="906"/>
      <c r="E175" s="975"/>
      <c r="F175" s="1669"/>
      <c r="G175" s="1669"/>
      <c r="H175" s="1669"/>
      <c r="I175" s="975"/>
      <c r="J175" s="906"/>
      <c r="K175" s="906"/>
      <c r="L175" s="936"/>
      <c r="M175" s="906"/>
      <c r="N175" s="906"/>
      <c r="O175" s="906"/>
      <c r="P175" s="906"/>
      <c r="Q175" s="906"/>
      <c r="R175" s="975"/>
      <c r="S175" s="1669"/>
      <c r="T175" s="1669"/>
      <c r="U175" s="1669"/>
      <c r="V175" s="1669"/>
      <c r="W175" s="1669"/>
      <c r="X175" s="1669"/>
      <c r="Y175" s="1669"/>
      <c r="Z175" s="1669"/>
      <c r="AA175" s="975"/>
    </row>
    <row r="176" spans="1:27" ht="15" customHeight="1">
      <c r="A176" s="903"/>
      <c r="B176" s="903"/>
      <c r="C176" s="903"/>
      <c r="D176" s="903"/>
      <c r="E176" s="975"/>
      <c r="F176" s="1669"/>
      <c r="G176" s="1669"/>
      <c r="H176" s="1669"/>
      <c r="I176" s="975"/>
      <c r="J176" s="903"/>
      <c r="K176" s="906"/>
      <c r="L176" s="906"/>
      <c r="M176" s="906"/>
      <c r="N176" s="906"/>
      <c r="O176" s="906"/>
      <c r="P176" s="906"/>
      <c r="Q176" s="906"/>
      <c r="R176" s="975"/>
      <c r="S176" s="1669"/>
      <c r="T176" s="1669"/>
      <c r="U176" s="1669"/>
      <c r="V176" s="1669"/>
      <c r="W176" s="1669"/>
      <c r="X176" s="1669"/>
      <c r="Y176" s="1669"/>
      <c r="Z176" s="1669"/>
      <c r="AA176" s="934"/>
    </row>
    <row r="177" spans="1:27" ht="15" customHeight="1">
      <c r="A177" s="903"/>
      <c r="B177" s="903"/>
      <c r="C177" s="903"/>
      <c r="D177" s="903"/>
      <c r="E177" s="975"/>
      <c r="F177" s="1669"/>
      <c r="G177" s="1669"/>
      <c r="H177" s="1669"/>
      <c r="I177" s="975"/>
      <c r="J177" s="903"/>
      <c r="K177" s="906"/>
      <c r="L177" s="906"/>
      <c r="M177" s="906"/>
      <c r="N177" s="906"/>
      <c r="O177" s="906"/>
      <c r="P177" s="906"/>
      <c r="Q177" s="906"/>
      <c r="R177" s="975"/>
      <c r="S177" s="1669"/>
      <c r="T177" s="1669"/>
      <c r="U177" s="1669"/>
      <c r="V177" s="1669"/>
      <c r="W177" s="1669"/>
      <c r="X177" s="1669"/>
      <c r="Y177" s="1669"/>
      <c r="Z177" s="1669"/>
      <c r="AA177" s="934"/>
    </row>
    <row r="178" spans="1:27" ht="13.5" customHeight="1">
      <c r="A178" s="936"/>
      <c r="B178" s="906"/>
      <c r="C178" s="906"/>
      <c r="D178" s="906"/>
      <c r="E178" s="906"/>
      <c r="F178" s="906"/>
      <c r="G178" s="906"/>
      <c r="H178" s="906"/>
      <c r="I178" s="1783"/>
      <c r="J178" s="1783"/>
      <c r="K178" s="1783"/>
      <c r="L178" s="1783"/>
      <c r="M178" s="1783"/>
      <c r="N178" s="1783"/>
      <c r="O178" s="1783"/>
      <c r="P178" s="1783"/>
      <c r="Q178" s="1783"/>
      <c r="R178" s="1783"/>
      <c r="S178" s="1783"/>
      <c r="T178" s="1783"/>
      <c r="U178" s="1783"/>
      <c r="V178" s="1783"/>
      <c r="W178" s="1783"/>
      <c r="X178" s="1783"/>
      <c r="Y178" s="1783"/>
      <c r="Z178" s="1783"/>
      <c r="AA178" s="1783"/>
    </row>
    <row r="179" spans="1:27" ht="15.75" customHeight="1">
      <c r="A179" s="903"/>
      <c r="B179" s="903"/>
      <c r="C179" s="903"/>
      <c r="D179" s="903"/>
      <c r="E179" s="903"/>
      <c r="F179" s="903"/>
      <c r="G179" s="903"/>
      <c r="H179" s="903"/>
      <c r="I179" s="1783"/>
      <c r="J179" s="1783"/>
      <c r="K179" s="1783"/>
      <c r="L179" s="1783"/>
      <c r="M179" s="1783"/>
      <c r="N179" s="1783"/>
      <c r="O179" s="1783"/>
      <c r="P179" s="1783"/>
      <c r="Q179" s="1783"/>
      <c r="R179" s="1783"/>
      <c r="S179" s="1783"/>
      <c r="T179" s="1783"/>
      <c r="U179" s="1783"/>
      <c r="V179" s="1783"/>
      <c r="W179" s="1783"/>
      <c r="X179" s="1783"/>
      <c r="Y179" s="1783"/>
      <c r="Z179" s="1783"/>
      <c r="AA179" s="1783"/>
    </row>
    <row r="180" spans="1:27" ht="15.75" customHeight="1">
      <c r="A180" s="936"/>
      <c r="B180" s="906"/>
      <c r="C180" s="906"/>
      <c r="D180" s="906"/>
      <c r="E180" s="906"/>
      <c r="F180" s="906"/>
      <c r="G180" s="906"/>
      <c r="H180" s="906"/>
      <c r="I180" s="1783"/>
      <c r="J180" s="1728"/>
      <c r="K180" s="1728"/>
      <c r="L180" s="1728"/>
      <c r="M180" s="1728"/>
      <c r="N180" s="1728"/>
      <c r="O180" s="1728"/>
      <c r="P180" s="1728"/>
      <c r="Q180" s="1728"/>
      <c r="R180" s="1728"/>
      <c r="S180" s="1728"/>
      <c r="T180" s="1728"/>
      <c r="U180" s="1728"/>
      <c r="V180" s="1728"/>
      <c r="W180" s="1728"/>
      <c r="X180" s="1728"/>
      <c r="Y180" s="1728"/>
      <c r="Z180" s="1728"/>
      <c r="AA180" s="1728"/>
    </row>
    <row r="181" spans="1:27" ht="15.75" customHeight="1">
      <c r="A181" s="903"/>
      <c r="B181" s="903"/>
      <c r="C181" s="903"/>
      <c r="D181" s="903"/>
      <c r="E181" s="903"/>
      <c r="F181" s="903"/>
      <c r="G181" s="903"/>
      <c r="H181" s="903"/>
      <c r="I181" s="1728"/>
      <c r="J181" s="1728"/>
      <c r="K181" s="1728"/>
      <c r="L181" s="1728"/>
      <c r="M181" s="1728"/>
      <c r="N181" s="1728"/>
      <c r="O181" s="1728"/>
      <c r="P181" s="1728"/>
      <c r="Q181" s="1728"/>
      <c r="R181" s="1728"/>
      <c r="S181" s="1728"/>
      <c r="T181" s="1728"/>
      <c r="U181" s="1728"/>
      <c r="V181" s="1728"/>
      <c r="W181" s="1728"/>
      <c r="X181" s="1728"/>
      <c r="Y181" s="1728"/>
      <c r="Z181" s="1728"/>
      <c r="AA181" s="1728"/>
    </row>
    <row r="182" spans="1:27" ht="18" customHeight="1">
      <c r="A182" s="1698"/>
      <c r="B182" s="1698"/>
      <c r="C182" s="1698"/>
      <c r="D182" s="1698"/>
      <c r="E182" s="1698"/>
      <c r="F182" s="1698"/>
      <c r="G182" s="1698"/>
      <c r="H182" s="1698"/>
      <c r="I182" s="1698"/>
      <c r="J182" s="1698"/>
      <c r="K182" s="1698"/>
      <c r="L182" s="1698"/>
      <c r="M182" s="1698"/>
      <c r="N182" s="1698"/>
      <c r="O182" s="1698"/>
      <c r="P182" s="1698"/>
      <c r="Q182" s="1698"/>
      <c r="R182" s="1698"/>
      <c r="S182" s="1698"/>
      <c r="T182" s="1698"/>
      <c r="U182" s="1698"/>
      <c r="V182" s="1698"/>
      <c r="W182" s="1698"/>
      <c r="X182" s="1698"/>
      <c r="Y182" s="1698"/>
      <c r="Z182" s="1698"/>
      <c r="AA182" s="1698"/>
    </row>
    <row r="183" spans="1:27" ht="15.75" customHeight="1">
      <c r="A183" s="906"/>
      <c r="B183" s="906"/>
      <c r="C183" s="906"/>
      <c r="D183" s="906"/>
      <c r="E183" s="906"/>
      <c r="F183" s="906"/>
      <c r="G183" s="906"/>
      <c r="H183" s="906"/>
      <c r="I183" s="906"/>
      <c r="J183" s="906"/>
      <c r="K183" s="906"/>
      <c r="L183" s="906"/>
      <c r="M183" s="906"/>
      <c r="N183" s="906"/>
      <c r="O183" s="906"/>
      <c r="P183" s="906"/>
      <c r="Q183" s="906"/>
      <c r="R183" s="906"/>
      <c r="S183" s="906"/>
      <c r="T183" s="906"/>
      <c r="U183" s="906"/>
      <c r="V183" s="906"/>
      <c r="W183" s="906"/>
      <c r="X183" s="906"/>
      <c r="Y183" s="906"/>
      <c r="Z183" s="906"/>
      <c r="AA183" s="906"/>
    </row>
    <row r="184" spans="1:27" ht="15.75" customHeight="1">
      <c r="A184" s="936"/>
      <c r="B184" s="906"/>
      <c r="C184" s="906"/>
      <c r="D184" s="906"/>
      <c r="E184" s="906"/>
      <c r="F184" s="1669"/>
      <c r="G184" s="1669"/>
      <c r="H184" s="1669"/>
      <c r="I184" s="1669"/>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906"/>
      <c r="G185" s="1669"/>
      <c r="H185" s="1669"/>
      <c r="I185" s="906"/>
      <c r="J185" s="1744"/>
      <c r="K185" s="1744"/>
      <c r="L185" s="1744"/>
      <c r="M185" s="1744"/>
      <c r="N185" s="1744"/>
      <c r="O185" s="1744"/>
      <c r="P185" s="1744"/>
      <c r="Q185" s="1744"/>
      <c r="R185" s="1744"/>
      <c r="S185" s="1744"/>
      <c r="T185" s="1744"/>
      <c r="U185" s="1744"/>
      <c r="V185" s="1744"/>
      <c r="W185" s="1744"/>
      <c r="X185" s="1744"/>
      <c r="Y185" s="1744"/>
      <c r="Z185" s="1744"/>
      <c r="AA185" s="1744"/>
    </row>
    <row r="186" spans="1:27" ht="15.75" customHeight="1">
      <c r="A186" s="906"/>
      <c r="B186" s="906"/>
      <c r="C186" s="906"/>
      <c r="D186" s="906"/>
      <c r="E186" s="906"/>
      <c r="F186" s="906"/>
      <c r="G186" s="1669"/>
      <c r="H186" s="1669"/>
      <c r="I186" s="906"/>
      <c r="J186" s="1744"/>
      <c r="K186" s="1744"/>
      <c r="L186" s="1744"/>
      <c r="M186" s="1744"/>
      <c r="N186" s="1744"/>
      <c r="O186" s="1744"/>
      <c r="P186" s="1744"/>
      <c r="Q186" s="1744"/>
      <c r="R186" s="1744"/>
      <c r="S186" s="1744"/>
      <c r="T186" s="1744"/>
      <c r="U186" s="1744"/>
      <c r="V186" s="1744"/>
      <c r="W186" s="1744"/>
      <c r="X186" s="1744"/>
      <c r="Y186" s="1744"/>
      <c r="Z186" s="1744"/>
      <c r="AA186" s="1744"/>
    </row>
    <row r="187" spans="1:27" ht="15.75" customHeight="1">
      <c r="A187" s="906"/>
      <c r="B187" s="906"/>
      <c r="C187" s="906"/>
      <c r="D187" s="906"/>
      <c r="E187" s="906"/>
      <c r="F187" s="906"/>
      <c r="G187" s="1669"/>
      <c r="H187" s="1669"/>
      <c r="I187" s="906"/>
      <c r="J187" s="1744"/>
      <c r="K187" s="1744"/>
      <c r="L187" s="1744"/>
      <c r="M187" s="1744"/>
      <c r="N187" s="1744"/>
      <c r="O187" s="1744"/>
      <c r="P187" s="1744"/>
      <c r="Q187" s="1744"/>
      <c r="R187" s="1744"/>
      <c r="S187" s="1744"/>
      <c r="T187" s="1744"/>
      <c r="U187" s="1744"/>
      <c r="V187" s="1744"/>
      <c r="W187" s="1744"/>
      <c r="X187" s="1744"/>
      <c r="Y187" s="1744"/>
      <c r="Z187" s="1744"/>
      <c r="AA187" s="1744"/>
    </row>
    <row r="188" spans="1:27"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c r="A190" s="936"/>
      <c r="B190" s="936"/>
      <c r="C190" s="906"/>
      <c r="D190" s="906"/>
      <c r="E190" s="936"/>
      <c r="F190" s="906"/>
      <c r="G190" s="906"/>
      <c r="H190" s="936"/>
      <c r="I190" s="906"/>
      <c r="J190" s="906"/>
      <c r="K190" s="936"/>
      <c r="L190" s="906"/>
      <c r="M190" s="906"/>
      <c r="N190" s="936"/>
      <c r="O190" s="906"/>
      <c r="P190" s="906"/>
      <c r="Q190" s="906"/>
      <c r="R190" s="936"/>
      <c r="S190" s="906"/>
      <c r="T190" s="906"/>
      <c r="U190" s="906"/>
      <c r="V190" s="906"/>
      <c r="W190" s="936"/>
      <c r="X190" s="945"/>
      <c r="Y190" s="906"/>
      <c r="Z190" s="906"/>
      <c r="AA190" s="903"/>
    </row>
    <row r="191" spans="1:27"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06"/>
      <c r="B194" s="906"/>
      <c r="C194" s="906"/>
      <c r="D194" s="906"/>
      <c r="E194" s="906"/>
      <c r="F194" s="906"/>
      <c r="G194" s="906"/>
      <c r="H194" s="906"/>
      <c r="I194" s="906"/>
      <c r="J194" s="906"/>
      <c r="K194" s="1669"/>
      <c r="L194" s="1669"/>
      <c r="M194" s="1669"/>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9"/>
      <c r="L195" s="1669"/>
      <c r="M195" s="1669"/>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9"/>
      <c r="L196" s="1669"/>
      <c r="M196" s="1669"/>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9"/>
      <c r="L197" s="1669"/>
      <c r="M197" s="1669"/>
      <c r="N197" s="906"/>
      <c r="O197" s="906"/>
      <c r="P197" s="906"/>
      <c r="Q197" s="906"/>
      <c r="R197" s="906"/>
      <c r="S197" s="906"/>
      <c r="T197" s="906"/>
      <c r="U197" s="906"/>
      <c r="V197" s="906"/>
      <c r="W197" s="906"/>
      <c r="X197" s="906"/>
      <c r="Y197" s="906"/>
      <c r="Z197" s="906"/>
      <c r="AA197" s="906"/>
    </row>
    <row r="198" spans="1:27"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7" ht="15.75" customHeight="1">
      <c r="A199" s="906"/>
      <c r="B199" s="906"/>
      <c r="C199" s="906"/>
      <c r="D199" s="906"/>
      <c r="E199" s="906"/>
      <c r="F199" s="906"/>
      <c r="G199" s="906"/>
      <c r="H199" s="906"/>
      <c r="I199" s="906"/>
      <c r="J199" s="906"/>
      <c r="K199" s="2113"/>
      <c r="L199" s="2113"/>
      <c r="M199" s="2113"/>
      <c r="N199" s="2113"/>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3"/>
      <c r="L200" s="2113"/>
      <c r="M200" s="2113"/>
      <c r="N200" s="2113"/>
      <c r="O200" s="906"/>
      <c r="P200" s="906"/>
      <c r="Q200" s="906"/>
      <c r="R200" s="906"/>
      <c r="S200" s="906"/>
      <c r="T200" s="906"/>
      <c r="U200" s="906"/>
      <c r="V200" s="906"/>
      <c r="W200" s="906"/>
      <c r="X200" s="906"/>
      <c r="Y200" s="906"/>
      <c r="Z200" s="906"/>
      <c r="AA200" s="906"/>
    </row>
    <row r="201" spans="1:27" ht="15.75" customHeight="1">
      <c r="A201" s="93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36"/>
      <c r="V203" s="906"/>
      <c r="W203" s="906"/>
      <c r="X203" s="93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06"/>
      <c r="V204" s="906"/>
      <c r="W204" s="906"/>
      <c r="X204" s="90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3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06"/>
      <c r="B211" s="906"/>
      <c r="C211" s="906"/>
      <c r="D211" s="906"/>
      <c r="E211" s="906"/>
      <c r="F211" s="906"/>
      <c r="G211" s="906"/>
      <c r="H211" s="906"/>
      <c r="I211" s="975"/>
      <c r="J211" s="1669"/>
      <c r="K211" s="1669"/>
      <c r="L211" s="1669"/>
      <c r="M211" s="1669"/>
      <c r="N211" s="975"/>
      <c r="O211" s="975"/>
      <c r="P211" s="1669"/>
      <c r="Q211" s="1669"/>
      <c r="R211" s="1669"/>
      <c r="S211" s="1669"/>
      <c r="T211" s="975"/>
      <c r="U211" s="975"/>
      <c r="V211" s="1669"/>
      <c r="W211" s="1669"/>
      <c r="X211" s="1669"/>
      <c r="Y211" s="1669"/>
      <c r="Z211" s="945"/>
      <c r="AA211" s="906"/>
    </row>
    <row r="212" spans="1:27" ht="15.75" customHeight="1">
      <c r="A212" s="906"/>
      <c r="B212" s="906"/>
      <c r="C212" s="906"/>
      <c r="D212" s="975"/>
      <c r="E212" s="1669"/>
      <c r="F212" s="1669"/>
      <c r="G212" s="975"/>
      <c r="H212" s="906"/>
      <c r="I212" s="975"/>
      <c r="J212" s="2111"/>
      <c r="K212" s="2111"/>
      <c r="L212" s="2111"/>
      <c r="M212" s="2111"/>
      <c r="N212" s="975"/>
      <c r="O212" s="975"/>
      <c r="P212" s="2111"/>
      <c r="Q212" s="2111"/>
      <c r="R212" s="2111"/>
      <c r="S212" s="2111"/>
      <c r="T212" s="975"/>
      <c r="U212" s="975"/>
      <c r="V212" s="1694"/>
      <c r="W212" s="1694"/>
      <c r="X212" s="1694"/>
      <c r="Y212" s="1694"/>
      <c r="Z212" s="906"/>
      <c r="AA212" s="906"/>
    </row>
    <row r="213" spans="1:27" ht="15.75" customHeight="1">
      <c r="A213" s="906"/>
      <c r="B213" s="906"/>
      <c r="C213" s="906"/>
      <c r="D213" s="975"/>
      <c r="E213" s="1669"/>
      <c r="F213" s="1669"/>
      <c r="G213" s="975"/>
      <c r="H213" s="906"/>
      <c r="I213" s="975"/>
      <c r="J213" s="2111"/>
      <c r="K213" s="2111"/>
      <c r="L213" s="2111"/>
      <c r="M213" s="2111"/>
      <c r="N213" s="975"/>
      <c r="O213" s="975"/>
      <c r="P213" s="2111"/>
      <c r="Q213" s="2111"/>
      <c r="R213" s="2111"/>
      <c r="S213" s="2111"/>
      <c r="T213" s="975"/>
      <c r="U213" s="975"/>
      <c r="V213" s="1694"/>
      <c r="W213" s="1694"/>
      <c r="X213" s="1694"/>
      <c r="Y213" s="1694"/>
      <c r="Z213" s="906"/>
      <c r="AA213" s="906"/>
    </row>
    <row r="214" spans="1:27" ht="15.75" customHeight="1">
      <c r="A214" s="906"/>
      <c r="B214" s="906"/>
      <c r="C214" s="906"/>
      <c r="D214" s="975"/>
      <c r="E214" s="1669"/>
      <c r="F214" s="1669"/>
      <c r="G214" s="975"/>
      <c r="H214" s="906"/>
      <c r="I214" s="975"/>
      <c r="J214" s="2111"/>
      <c r="K214" s="2111"/>
      <c r="L214" s="2111"/>
      <c r="M214" s="2111"/>
      <c r="N214" s="975"/>
      <c r="O214" s="975"/>
      <c r="P214" s="2111"/>
      <c r="Q214" s="2111"/>
      <c r="R214" s="2111"/>
      <c r="S214" s="2111"/>
      <c r="T214" s="975"/>
      <c r="U214" s="975"/>
      <c r="V214" s="1694"/>
      <c r="W214" s="1694"/>
      <c r="X214" s="1694"/>
      <c r="Y214" s="1694"/>
      <c r="Z214" s="906"/>
      <c r="AA214" s="906"/>
    </row>
    <row r="215" spans="1:27" ht="15.75" customHeight="1">
      <c r="A215" s="906"/>
      <c r="B215" s="906"/>
      <c r="C215" s="906"/>
      <c r="D215" s="975"/>
      <c r="E215" s="1669"/>
      <c r="F215" s="1669"/>
      <c r="G215" s="975"/>
      <c r="H215" s="906"/>
      <c r="I215" s="975"/>
      <c r="J215" s="2111"/>
      <c r="K215" s="2111"/>
      <c r="L215" s="2111"/>
      <c r="M215" s="2111"/>
      <c r="N215" s="975"/>
      <c r="O215" s="975"/>
      <c r="P215" s="2111"/>
      <c r="Q215" s="2111"/>
      <c r="R215" s="2111"/>
      <c r="S215" s="2111"/>
      <c r="T215" s="975"/>
      <c r="U215" s="975"/>
      <c r="V215" s="1694"/>
      <c r="W215" s="1694"/>
      <c r="X215" s="1694"/>
      <c r="Y215" s="1694"/>
      <c r="Z215" s="906"/>
      <c r="AA215" s="906"/>
    </row>
    <row r="216" spans="1:27" ht="15.75" customHeight="1">
      <c r="A216" s="906"/>
      <c r="B216" s="906"/>
      <c r="C216" s="906"/>
      <c r="D216" s="975"/>
      <c r="E216" s="906"/>
      <c r="F216" s="906"/>
      <c r="G216" s="975"/>
      <c r="H216" s="906"/>
      <c r="I216" s="975"/>
      <c r="J216" s="906"/>
      <c r="K216" s="906"/>
      <c r="L216" s="906"/>
      <c r="M216" s="906"/>
      <c r="N216" s="975"/>
      <c r="O216" s="975"/>
      <c r="P216" s="975"/>
      <c r="Q216" s="906"/>
      <c r="R216" s="906"/>
      <c r="S216" s="975"/>
      <c r="T216" s="975"/>
      <c r="U216" s="975"/>
      <c r="V216" s="906"/>
      <c r="W216" s="906"/>
      <c r="X216" s="906"/>
      <c r="Y216" s="90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06"/>
      <c r="E220" s="906"/>
      <c r="F220" s="906"/>
      <c r="G220" s="906"/>
      <c r="H220" s="906"/>
      <c r="I220" s="975"/>
      <c r="J220" s="2111"/>
      <c r="K220" s="2111"/>
      <c r="L220" s="2111"/>
      <c r="M220" s="2111"/>
      <c r="N220" s="975"/>
      <c r="O220" s="975"/>
      <c r="P220" s="2111"/>
      <c r="Q220" s="2111"/>
      <c r="R220" s="2111"/>
      <c r="S220" s="2111"/>
      <c r="T220" s="975"/>
      <c r="U220" s="975"/>
      <c r="V220" s="2111"/>
      <c r="W220" s="2111"/>
      <c r="X220" s="2111"/>
      <c r="Y220" s="2111"/>
      <c r="Z220" s="906"/>
      <c r="AA220" s="906"/>
    </row>
    <row r="221" spans="1:27" ht="15.75" customHeight="1">
      <c r="A221" s="936"/>
      <c r="B221" s="906"/>
      <c r="C221" s="906"/>
      <c r="D221" s="906"/>
      <c r="E221" s="906"/>
      <c r="F221" s="906"/>
      <c r="G221" s="906"/>
      <c r="H221" s="906"/>
      <c r="I221" s="906"/>
      <c r="J221" s="906"/>
      <c r="K221" s="906"/>
      <c r="L221" s="906"/>
      <c r="M221" s="906"/>
      <c r="N221" s="906"/>
      <c r="O221" s="906"/>
      <c r="P221" s="906"/>
      <c r="Q221" s="906"/>
      <c r="R221" s="906"/>
      <c r="S221" s="906"/>
      <c r="T221" s="906"/>
      <c r="U221" s="906"/>
      <c r="V221" s="906"/>
      <c r="W221" s="906"/>
      <c r="X221" s="906"/>
      <c r="Y221" s="90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1764"/>
      <c r="K224" s="1764"/>
      <c r="L224" s="1764"/>
      <c r="M224" s="1764"/>
      <c r="N224" s="1764"/>
      <c r="O224" s="975"/>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906"/>
      <c r="K225" s="906"/>
      <c r="L225" s="1669"/>
      <c r="M225" s="1669"/>
      <c r="N225" s="1669"/>
      <c r="O225" s="1669"/>
      <c r="P225" s="1669"/>
      <c r="Q225" s="1669"/>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1727"/>
      <c r="J226" s="1727"/>
      <c r="K226" s="1727"/>
      <c r="L226" s="1727"/>
      <c r="M226" s="1727"/>
      <c r="N226" s="1727"/>
      <c r="O226" s="1727"/>
      <c r="P226" s="1727"/>
      <c r="Q226" s="1727"/>
      <c r="R226" s="1727"/>
      <c r="S226" s="1727"/>
      <c r="T226" s="1727"/>
      <c r="U226" s="1727"/>
      <c r="V226" s="1727"/>
      <c r="W226" s="1727"/>
      <c r="X226" s="1727"/>
      <c r="Y226" s="1727"/>
      <c r="Z226" s="1727"/>
      <c r="AA226" s="1727"/>
    </row>
    <row r="227" spans="1:28">
      <c r="I227" s="2112"/>
      <c r="J227" s="2112"/>
      <c r="K227" s="2112"/>
      <c r="L227" s="2112"/>
      <c r="M227" s="2112"/>
      <c r="N227" s="2112"/>
      <c r="O227" s="2112"/>
      <c r="P227" s="2112"/>
      <c r="Q227" s="2112"/>
      <c r="R227" s="2112"/>
      <c r="S227" s="2112"/>
      <c r="T227" s="2112"/>
      <c r="U227" s="2112"/>
      <c r="V227" s="2112"/>
      <c r="W227" s="2112"/>
      <c r="X227" s="2112"/>
      <c r="Y227" s="2112"/>
      <c r="Z227" s="2112"/>
      <c r="AA227" s="2112"/>
    </row>
    <row r="228" spans="1:28" ht="13.5" customHeight="1">
      <c r="A228" s="936"/>
      <c r="B228" s="906"/>
      <c r="C228" s="906"/>
      <c r="D228" s="906"/>
      <c r="E228" s="906"/>
      <c r="F228" s="1727"/>
      <c r="G228" s="1727"/>
      <c r="H228" s="1727"/>
      <c r="I228" s="1727"/>
      <c r="J228" s="1727"/>
      <c r="K228" s="1727"/>
      <c r="L228" s="1727"/>
      <c r="M228" s="1727"/>
      <c r="N228" s="1727"/>
      <c r="O228" s="1727"/>
      <c r="P228" s="1727"/>
      <c r="Q228" s="1727"/>
      <c r="R228" s="1727"/>
      <c r="S228" s="1727"/>
      <c r="T228" s="1727"/>
      <c r="U228" s="1727"/>
      <c r="V228" s="1727"/>
      <c r="W228" s="1727"/>
      <c r="X228" s="1727"/>
      <c r="Y228" s="1727"/>
      <c r="Z228" s="1727"/>
      <c r="AA228" s="1727"/>
    </row>
    <row r="229" spans="1:28">
      <c r="A229" s="906"/>
      <c r="B229" s="906"/>
      <c r="C229" s="906"/>
      <c r="D229" s="906"/>
      <c r="E229" s="906"/>
      <c r="F229" s="1724"/>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c r="AA229" s="1724"/>
    </row>
    <row r="230" spans="1:28">
      <c r="A230" s="906"/>
      <c r="B230" s="906"/>
      <c r="C230" s="906"/>
      <c r="D230" s="906"/>
      <c r="E230" s="906"/>
      <c r="F230" s="906"/>
      <c r="G230" s="906"/>
      <c r="H230" s="906"/>
      <c r="I230" s="906"/>
      <c r="J230" s="906"/>
      <c r="K230" s="906"/>
      <c r="L230" s="906"/>
      <c r="M230" s="906"/>
      <c r="N230" s="906"/>
      <c r="O230" s="906"/>
      <c r="P230" s="906"/>
      <c r="Q230" s="906"/>
      <c r="R230" s="906"/>
      <c r="S230" s="906"/>
      <c r="T230" s="906"/>
      <c r="U230" s="906"/>
      <c r="V230" s="906"/>
      <c r="W230" s="906"/>
      <c r="X230" s="906"/>
      <c r="Y230" s="906"/>
      <c r="Z230" s="906"/>
      <c r="AA230" s="906"/>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8.75" customHeight="1">
      <c r="A233" s="1669"/>
      <c r="B233" s="1669"/>
      <c r="C233" s="1669"/>
      <c r="D233" s="1669"/>
      <c r="E233" s="1669"/>
      <c r="F233" s="1669"/>
      <c r="G233" s="1669"/>
      <c r="H233" s="1669"/>
      <c r="I233" s="1669"/>
      <c r="J233" s="1669"/>
      <c r="K233" s="1669"/>
      <c r="L233" s="1669"/>
      <c r="M233" s="1669"/>
      <c r="N233" s="1669"/>
      <c r="O233" s="1669"/>
      <c r="P233" s="1669"/>
      <c r="Q233" s="1669"/>
      <c r="R233" s="1669"/>
      <c r="S233" s="1669"/>
      <c r="T233" s="1669"/>
      <c r="U233" s="1669"/>
      <c r="V233" s="1669"/>
      <c r="W233" s="1669"/>
      <c r="X233" s="1669"/>
      <c r="Y233" s="1669"/>
      <c r="Z233" s="1669"/>
      <c r="AA233" s="1669"/>
      <c r="AB233" s="903"/>
    </row>
    <row r="234" spans="1:28" ht="15.75" customHeight="1">
      <c r="A234" s="90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36"/>
      <c r="B235" s="906"/>
      <c r="C235" s="906"/>
      <c r="D235" s="906"/>
      <c r="E235" s="906"/>
      <c r="F235" s="906"/>
      <c r="G235" s="903"/>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3"/>
      <c r="I236" s="906"/>
      <c r="J236" s="906"/>
      <c r="K236" s="906"/>
      <c r="L236" s="903"/>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6"/>
      <c r="H237" s="906"/>
      <c r="I237" s="906"/>
      <c r="J237" s="1764"/>
      <c r="K237" s="1764"/>
      <c r="L237" s="1764"/>
      <c r="M237" s="1764"/>
      <c r="N237" s="1000"/>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4"/>
      <c r="K238" s="1764"/>
      <c r="L238" s="1764"/>
      <c r="M238" s="1764"/>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4"/>
      <c r="K239" s="1764"/>
      <c r="L239" s="1764"/>
      <c r="M239" s="1764"/>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4"/>
      <c r="K240" s="1764"/>
      <c r="L240" s="1764"/>
      <c r="M240" s="1764"/>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906"/>
      <c r="K241" s="906"/>
      <c r="L241" s="906"/>
      <c r="M241" s="906"/>
      <c r="N241" s="906"/>
      <c r="O241" s="906"/>
      <c r="P241" s="906"/>
      <c r="Q241" s="906"/>
      <c r="R241" s="906"/>
      <c r="S241" s="906"/>
      <c r="T241" s="906"/>
      <c r="U241" s="906"/>
      <c r="V241" s="906"/>
      <c r="W241" s="906"/>
      <c r="X241" s="906"/>
      <c r="Y241" s="906"/>
      <c r="Z241" s="906"/>
      <c r="AA241" s="906"/>
      <c r="AB241" s="903"/>
    </row>
    <row r="242" spans="1:28" ht="15.75" customHeight="1">
      <c r="A242" s="906"/>
      <c r="B242" s="906"/>
      <c r="C242" s="906"/>
      <c r="D242" s="1669"/>
      <c r="E242" s="1669"/>
      <c r="F242" s="1669"/>
      <c r="G242" s="1669"/>
      <c r="H242" s="975"/>
      <c r="I242" s="1669"/>
      <c r="J242" s="1669"/>
      <c r="K242" s="1669"/>
      <c r="L242" s="1669"/>
      <c r="M242" s="1669"/>
      <c r="N242" s="1669"/>
      <c r="O242" s="1669"/>
      <c r="P242" s="1669"/>
      <c r="Q242" s="1669"/>
      <c r="R242" s="1669"/>
      <c r="S242" s="1669"/>
      <c r="T242" s="1669"/>
      <c r="U242" s="1669"/>
      <c r="V242" s="975"/>
      <c r="W242" s="975"/>
      <c r="X242" s="1669"/>
      <c r="Y242" s="1669"/>
      <c r="Z242" s="1669"/>
      <c r="AA242" s="906"/>
      <c r="AB242" s="903"/>
    </row>
    <row r="243" spans="1:28" ht="15.75" customHeight="1">
      <c r="A243" s="906"/>
      <c r="B243" s="906"/>
      <c r="C243" s="906"/>
      <c r="D243" s="975"/>
      <c r="E243" s="1698"/>
      <c r="F243" s="1698"/>
      <c r="G243" s="975"/>
      <c r="H243" s="975"/>
      <c r="I243" s="906"/>
      <c r="J243" s="906"/>
      <c r="K243" s="906"/>
      <c r="L243" s="903"/>
      <c r="M243" s="906"/>
      <c r="N243" s="906"/>
      <c r="O243" s="906"/>
      <c r="P243" s="906"/>
      <c r="Q243" s="906"/>
      <c r="R243" s="903"/>
      <c r="S243" s="903"/>
      <c r="T243" s="903"/>
      <c r="U243" s="903"/>
      <c r="V243" s="975"/>
      <c r="W243" s="975"/>
      <c r="X243" s="1760"/>
      <c r="Y243" s="1760"/>
      <c r="Z243" s="1760"/>
      <c r="AA243" s="906"/>
      <c r="AB243" s="903"/>
    </row>
    <row r="244" spans="1:28" ht="15.75" customHeight="1">
      <c r="A244" s="906"/>
      <c r="B244" s="906"/>
      <c r="C244" s="906"/>
      <c r="D244" s="975"/>
      <c r="E244" s="1698"/>
      <c r="F244" s="1698"/>
      <c r="G244" s="975"/>
      <c r="H244" s="975"/>
      <c r="I244" s="906"/>
      <c r="J244" s="906"/>
      <c r="K244" s="906"/>
      <c r="L244" s="903"/>
      <c r="M244" s="906"/>
      <c r="N244" s="906"/>
      <c r="O244" s="906"/>
      <c r="P244" s="906"/>
      <c r="Q244" s="906"/>
      <c r="R244" s="903"/>
      <c r="S244" s="903"/>
      <c r="T244" s="903"/>
      <c r="U244" s="903"/>
      <c r="V244" s="975"/>
      <c r="W244" s="975"/>
      <c r="X244" s="1760"/>
      <c r="Y244" s="1760"/>
      <c r="Z244" s="1760"/>
      <c r="AA244" s="906"/>
      <c r="AB244" s="903"/>
    </row>
    <row r="245" spans="1:28" ht="15.75" customHeight="1">
      <c r="A245" s="906"/>
      <c r="B245" s="906"/>
      <c r="C245" s="906"/>
      <c r="D245" s="975"/>
      <c r="E245" s="1698"/>
      <c r="F245" s="1698"/>
      <c r="G245" s="975"/>
      <c r="H245" s="975"/>
      <c r="I245" s="906"/>
      <c r="J245" s="906"/>
      <c r="K245" s="906"/>
      <c r="L245" s="903"/>
      <c r="M245" s="906"/>
      <c r="N245" s="906"/>
      <c r="O245" s="906"/>
      <c r="P245" s="906"/>
      <c r="Q245" s="906"/>
      <c r="R245" s="903"/>
      <c r="S245" s="903"/>
      <c r="T245" s="903"/>
      <c r="U245" s="903"/>
      <c r="V245" s="975"/>
      <c r="W245" s="975"/>
      <c r="X245" s="1760"/>
      <c r="Y245" s="1760"/>
      <c r="Z245" s="1760"/>
      <c r="AA245" s="906"/>
      <c r="AB245" s="903"/>
    </row>
    <row r="246" spans="1:28" ht="15.75" customHeight="1">
      <c r="A246" s="906"/>
      <c r="B246" s="906"/>
      <c r="C246" s="906"/>
      <c r="D246" s="975"/>
      <c r="E246" s="1698"/>
      <c r="F246" s="1698"/>
      <c r="G246" s="975"/>
      <c r="H246" s="975"/>
      <c r="I246" s="906"/>
      <c r="J246" s="906"/>
      <c r="K246" s="906"/>
      <c r="L246" s="903"/>
      <c r="M246" s="906"/>
      <c r="N246" s="906"/>
      <c r="O246" s="906"/>
      <c r="P246" s="906"/>
      <c r="Q246" s="906"/>
      <c r="R246" s="903"/>
      <c r="S246" s="903"/>
      <c r="T246" s="903"/>
      <c r="U246" s="903"/>
      <c r="V246" s="975"/>
      <c r="W246" s="975"/>
      <c r="X246" s="1760"/>
      <c r="Y246" s="1760"/>
      <c r="Z246" s="1760"/>
      <c r="AA246" s="906"/>
      <c r="AB246" s="903"/>
    </row>
    <row r="247" spans="1:28" ht="15.75" customHeight="1">
      <c r="A247" s="906"/>
      <c r="B247" s="906"/>
      <c r="C247" s="906"/>
      <c r="D247" s="975"/>
      <c r="E247" s="1698"/>
      <c r="F247" s="1698"/>
      <c r="G247" s="975"/>
      <c r="H247" s="975"/>
      <c r="I247" s="906"/>
      <c r="J247" s="906"/>
      <c r="K247" s="906"/>
      <c r="L247" s="903"/>
      <c r="M247" s="906"/>
      <c r="N247" s="906"/>
      <c r="O247" s="906"/>
      <c r="P247" s="906"/>
      <c r="Q247" s="906"/>
      <c r="R247" s="903"/>
      <c r="S247" s="903"/>
      <c r="T247" s="903"/>
      <c r="U247" s="903"/>
      <c r="V247" s="975"/>
      <c r="W247" s="975"/>
      <c r="X247" s="1760"/>
      <c r="Y247" s="1760"/>
      <c r="Z247" s="1760"/>
      <c r="AA247" s="906"/>
      <c r="AB247" s="903"/>
    </row>
    <row r="248" spans="1:28" ht="15.75" customHeight="1">
      <c r="A248" s="906"/>
      <c r="B248" s="906"/>
      <c r="C248" s="906"/>
      <c r="D248" s="975"/>
      <c r="E248" s="1698"/>
      <c r="F248" s="1698"/>
      <c r="G248" s="975"/>
      <c r="H248" s="975"/>
      <c r="I248" s="906"/>
      <c r="J248" s="906"/>
      <c r="K248" s="906"/>
      <c r="L248" s="903"/>
      <c r="M248" s="906"/>
      <c r="N248" s="906"/>
      <c r="O248" s="906"/>
      <c r="P248" s="906"/>
      <c r="Q248" s="906"/>
      <c r="R248" s="903"/>
      <c r="S248" s="903"/>
      <c r="T248" s="903"/>
      <c r="U248" s="903"/>
      <c r="V248" s="975"/>
      <c r="W248" s="975"/>
      <c r="X248" s="1760"/>
      <c r="Y248" s="1760"/>
      <c r="Z248" s="1760"/>
      <c r="AA248" s="906"/>
      <c r="AB248" s="903"/>
    </row>
    <row r="249" spans="1:28" ht="15.75" customHeight="1">
      <c r="A249" s="936"/>
      <c r="B249" s="906"/>
      <c r="C249" s="906"/>
      <c r="D249" s="906"/>
      <c r="E249" s="906"/>
      <c r="F249" s="906"/>
      <c r="G249" s="906"/>
      <c r="H249" s="906"/>
      <c r="I249" s="906"/>
      <c r="J249" s="906"/>
      <c r="K249" s="906"/>
      <c r="L249" s="906"/>
      <c r="M249" s="906"/>
      <c r="N249" s="906"/>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2107"/>
      <c r="G250" s="2107"/>
      <c r="H250" s="2107"/>
      <c r="I250" s="2107"/>
      <c r="J250" s="2107"/>
      <c r="K250" s="2107"/>
      <c r="L250" s="2107"/>
      <c r="M250" s="2107"/>
      <c r="N250" s="2107"/>
      <c r="O250" s="2107"/>
      <c r="P250" s="2107"/>
      <c r="Q250" s="2107"/>
      <c r="R250" s="2107"/>
      <c r="S250" s="2107"/>
      <c r="T250" s="2107"/>
      <c r="U250" s="2107"/>
      <c r="V250" s="2107"/>
      <c r="W250" s="2107"/>
      <c r="X250" s="2107"/>
      <c r="Y250" s="2107"/>
      <c r="Z250" s="2107"/>
      <c r="AA250" s="2107"/>
      <c r="AB250" s="903"/>
    </row>
    <row r="251" spans="1:28" ht="15.75" customHeight="1">
      <c r="A251" s="906"/>
      <c r="B251" s="906"/>
      <c r="C251" s="906"/>
      <c r="D251" s="906"/>
      <c r="E251" s="906"/>
      <c r="F251" s="2107"/>
      <c r="G251" s="2107"/>
      <c r="H251" s="2107"/>
      <c r="I251" s="2107"/>
      <c r="J251" s="2107"/>
      <c r="K251" s="2107"/>
      <c r="L251" s="2107"/>
      <c r="M251" s="2107"/>
      <c r="N251" s="2107"/>
      <c r="O251" s="2107"/>
      <c r="P251" s="2107"/>
      <c r="Q251" s="2107"/>
      <c r="R251" s="2107"/>
      <c r="S251" s="2107"/>
      <c r="T251" s="2107"/>
      <c r="U251" s="2107"/>
      <c r="V251" s="2107"/>
      <c r="W251" s="2107"/>
      <c r="X251" s="2107"/>
      <c r="Y251" s="2107"/>
      <c r="Z251" s="2107"/>
      <c r="AA251" s="2107"/>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906"/>
      <c r="E253" s="906"/>
      <c r="F253" s="2107"/>
      <c r="G253" s="2107"/>
      <c r="H253" s="2107"/>
      <c r="I253" s="2107"/>
      <c r="J253" s="2107"/>
      <c r="K253" s="2107"/>
      <c r="L253" s="2107"/>
      <c r="M253" s="2107"/>
      <c r="N253" s="2107"/>
      <c r="O253" s="2107"/>
      <c r="P253" s="2107"/>
      <c r="Q253" s="2107"/>
      <c r="R253" s="2107"/>
      <c r="S253" s="2107"/>
      <c r="T253" s="2107"/>
      <c r="U253" s="2107"/>
      <c r="V253" s="2107"/>
      <c r="W253" s="2107"/>
      <c r="X253" s="2107"/>
      <c r="Y253" s="2107"/>
      <c r="Z253" s="2107"/>
      <c r="AA253" s="2107"/>
      <c r="AB253" s="903"/>
    </row>
    <row r="254" spans="1:28" ht="15.75" customHeight="1">
      <c r="A254" s="906"/>
      <c r="B254" s="906"/>
      <c r="C254" s="906"/>
      <c r="D254" s="906"/>
      <c r="E254" s="906"/>
      <c r="F254" s="2107"/>
      <c r="G254" s="2107"/>
      <c r="H254" s="2107"/>
      <c r="I254" s="2107"/>
      <c r="J254" s="2107"/>
      <c r="K254" s="2107"/>
      <c r="L254" s="2107"/>
      <c r="M254" s="2107"/>
      <c r="N254" s="2107"/>
      <c r="O254" s="2107"/>
      <c r="P254" s="2107"/>
      <c r="Q254" s="2107"/>
      <c r="R254" s="2107"/>
      <c r="S254" s="2107"/>
      <c r="T254" s="2107"/>
      <c r="U254" s="2107"/>
      <c r="V254" s="2107"/>
      <c r="W254" s="2107"/>
      <c r="X254" s="2107"/>
      <c r="Y254" s="2107"/>
      <c r="Z254" s="2107"/>
      <c r="AA254" s="2107"/>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c r="Z256" s="1091"/>
      <c r="AA256" s="1091"/>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8.75" customHeight="1">
      <c r="A259" s="1669"/>
      <c r="B259" s="1669"/>
      <c r="C259" s="1669"/>
      <c r="D259" s="1669"/>
      <c r="E259" s="1669"/>
      <c r="F259" s="1669"/>
      <c r="G259" s="1669"/>
      <c r="H259" s="1669"/>
      <c r="I259" s="1669"/>
      <c r="J259" s="1669"/>
      <c r="K259" s="1669"/>
      <c r="L259" s="1669"/>
      <c r="M259" s="1669"/>
      <c r="N259" s="1669"/>
      <c r="O259" s="1669"/>
      <c r="P259" s="1669"/>
      <c r="Q259" s="1669"/>
      <c r="R259" s="1669"/>
      <c r="S259" s="1669"/>
      <c r="T259" s="1669"/>
      <c r="U259" s="1669"/>
      <c r="V259" s="1669"/>
      <c r="W259" s="1669"/>
      <c r="X259" s="1669"/>
      <c r="Y259" s="1669"/>
      <c r="Z259" s="1669"/>
      <c r="AA259" s="1669"/>
      <c r="AB259" s="903"/>
    </row>
    <row r="260" spans="1:28" ht="15.75" customHeight="1">
      <c r="A260" s="90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3"/>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3"/>
      <c r="I262" s="906"/>
      <c r="J262" s="906"/>
      <c r="K262" s="906"/>
      <c r="L262" s="903"/>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6"/>
      <c r="H263" s="906"/>
      <c r="I263" s="906"/>
      <c r="J263" s="1764"/>
      <c r="K263" s="1764"/>
      <c r="L263" s="1764"/>
      <c r="M263" s="1764"/>
      <c r="N263" s="1000"/>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4"/>
      <c r="K264" s="1764"/>
      <c r="L264" s="1764"/>
      <c r="M264" s="1764"/>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4"/>
      <c r="K265" s="1764"/>
      <c r="L265" s="1764"/>
      <c r="M265" s="1764"/>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4"/>
      <c r="K266" s="1764"/>
      <c r="L266" s="1764"/>
      <c r="M266" s="1764"/>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906"/>
      <c r="K267" s="906"/>
      <c r="L267" s="906"/>
      <c r="M267" s="906"/>
      <c r="N267" s="906"/>
      <c r="O267" s="906"/>
      <c r="P267" s="906"/>
      <c r="Q267" s="906"/>
      <c r="R267" s="906"/>
      <c r="S267" s="906"/>
      <c r="T267" s="906"/>
      <c r="U267" s="906"/>
      <c r="V267" s="906"/>
      <c r="W267" s="906"/>
      <c r="X267" s="906"/>
      <c r="Y267" s="906"/>
      <c r="Z267" s="906"/>
      <c r="AA267" s="906"/>
      <c r="AB267" s="903"/>
    </row>
    <row r="268" spans="1:28" ht="15.75" customHeight="1">
      <c r="A268" s="906"/>
      <c r="B268" s="906"/>
      <c r="C268" s="906"/>
      <c r="D268" s="1669"/>
      <c r="E268" s="1669"/>
      <c r="F268" s="1669"/>
      <c r="G268" s="1669"/>
      <c r="H268" s="975"/>
      <c r="I268" s="1669"/>
      <c r="J268" s="1669"/>
      <c r="K268" s="1669"/>
      <c r="L268" s="1669"/>
      <c r="M268" s="1669"/>
      <c r="N268" s="1669"/>
      <c r="O268" s="1669"/>
      <c r="P268" s="1669"/>
      <c r="Q268" s="1669"/>
      <c r="R268" s="1669"/>
      <c r="S268" s="1669"/>
      <c r="T268" s="1669"/>
      <c r="U268" s="1669"/>
      <c r="V268" s="975"/>
      <c r="W268" s="975"/>
      <c r="X268" s="1669"/>
      <c r="Y268" s="1669"/>
      <c r="Z268" s="1669"/>
      <c r="AA268" s="906"/>
      <c r="AB268" s="903"/>
    </row>
    <row r="269" spans="1:28" ht="15.75" customHeight="1">
      <c r="A269" s="906"/>
      <c r="B269" s="906"/>
      <c r="C269" s="906"/>
      <c r="D269" s="975"/>
      <c r="E269" s="1698"/>
      <c r="F269" s="1698"/>
      <c r="G269" s="975"/>
      <c r="H269" s="975"/>
      <c r="I269" s="906"/>
      <c r="J269" s="906"/>
      <c r="K269" s="906"/>
      <c r="L269" s="903"/>
      <c r="M269" s="906"/>
      <c r="N269" s="906"/>
      <c r="O269" s="906"/>
      <c r="P269" s="906"/>
      <c r="Q269" s="906"/>
      <c r="R269" s="903"/>
      <c r="S269" s="903"/>
      <c r="T269" s="903"/>
      <c r="U269" s="903"/>
      <c r="V269" s="975"/>
      <c r="W269" s="975"/>
      <c r="X269" s="1760"/>
      <c r="Y269" s="1760"/>
      <c r="Z269" s="1760"/>
      <c r="AA269" s="906"/>
      <c r="AB269" s="903"/>
    </row>
    <row r="270" spans="1:28" ht="15.75" customHeight="1">
      <c r="A270" s="906"/>
      <c r="B270" s="906"/>
      <c r="C270" s="906"/>
      <c r="D270" s="975"/>
      <c r="E270" s="1698"/>
      <c r="F270" s="1698"/>
      <c r="G270" s="975"/>
      <c r="H270" s="975"/>
      <c r="I270" s="906"/>
      <c r="J270" s="906"/>
      <c r="K270" s="906"/>
      <c r="L270" s="903"/>
      <c r="M270" s="906"/>
      <c r="N270" s="906"/>
      <c r="O270" s="906"/>
      <c r="P270" s="906"/>
      <c r="Q270" s="906"/>
      <c r="R270" s="903"/>
      <c r="S270" s="903"/>
      <c r="T270" s="903"/>
      <c r="U270" s="903"/>
      <c r="V270" s="975"/>
      <c r="W270" s="975"/>
      <c r="X270" s="1760"/>
      <c r="Y270" s="1760"/>
      <c r="Z270" s="1760"/>
      <c r="AA270" s="906"/>
      <c r="AB270" s="903"/>
    </row>
    <row r="271" spans="1:28" ht="15.75" customHeight="1">
      <c r="A271" s="906"/>
      <c r="B271" s="906"/>
      <c r="C271" s="906"/>
      <c r="D271" s="975"/>
      <c r="E271" s="1698"/>
      <c r="F271" s="1698"/>
      <c r="G271" s="975"/>
      <c r="H271" s="975"/>
      <c r="I271" s="906"/>
      <c r="J271" s="906"/>
      <c r="K271" s="906"/>
      <c r="L271" s="903"/>
      <c r="M271" s="906"/>
      <c r="N271" s="906"/>
      <c r="O271" s="906"/>
      <c r="P271" s="906"/>
      <c r="Q271" s="906"/>
      <c r="R271" s="903"/>
      <c r="S271" s="903"/>
      <c r="T271" s="903"/>
      <c r="U271" s="903"/>
      <c r="V271" s="975"/>
      <c r="W271" s="975"/>
      <c r="X271" s="1760"/>
      <c r="Y271" s="1760"/>
      <c r="Z271" s="1760"/>
      <c r="AA271" s="906"/>
      <c r="AB271" s="903"/>
    </row>
    <row r="272" spans="1:28" ht="15.75" customHeight="1">
      <c r="A272" s="906"/>
      <c r="B272" s="906"/>
      <c r="C272" s="906"/>
      <c r="D272" s="975"/>
      <c r="E272" s="1698"/>
      <c r="F272" s="1698"/>
      <c r="G272" s="975"/>
      <c r="H272" s="975"/>
      <c r="I272" s="906"/>
      <c r="J272" s="906"/>
      <c r="K272" s="906"/>
      <c r="L272" s="903"/>
      <c r="M272" s="906"/>
      <c r="N272" s="906"/>
      <c r="O272" s="906"/>
      <c r="P272" s="906"/>
      <c r="Q272" s="906"/>
      <c r="R272" s="903"/>
      <c r="S272" s="903"/>
      <c r="T272" s="903"/>
      <c r="U272" s="903"/>
      <c r="V272" s="975"/>
      <c r="W272" s="975"/>
      <c r="X272" s="1760"/>
      <c r="Y272" s="1760"/>
      <c r="Z272" s="1760"/>
      <c r="AA272" s="906"/>
      <c r="AB272" s="903"/>
    </row>
    <row r="273" spans="1:28" ht="15.75" customHeight="1">
      <c r="A273" s="906"/>
      <c r="B273" s="906"/>
      <c r="C273" s="906"/>
      <c r="D273" s="975"/>
      <c r="E273" s="1698"/>
      <c r="F273" s="1698"/>
      <c r="G273" s="975"/>
      <c r="H273" s="975"/>
      <c r="I273" s="906"/>
      <c r="J273" s="906"/>
      <c r="K273" s="906"/>
      <c r="L273" s="903"/>
      <c r="M273" s="906"/>
      <c r="N273" s="906"/>
      <c r="O273" s="906"/>
      <c r="P273" s="906"/>
      <c r="Q273" s="906"/>
      <c r="R273" s="903"/>
      <c r="S273" s="903"/>
      <c r="T273" s="903"/>
      <c r="U273" s="903"/>
      <c r="V273" s="975"/>
      <c r="W273" s="975"/>
      <c r="X273" s="1760"/>
      <c r="Y273" s="1760"/>
      <c r="Z273" s="1760"/>
      <c r="AA273" s="906"/>
      <c r="AB273" s="903"/>
    </row>
    <row r="274" spans="1:28" ht="15.75" customHeight="1">
      <c r="A274" s="906"/>
      <c r="B274" s="906"/>
      <c r="C274" s="906"/>
      <c r="D274" s="975"/>
      <c r="E274" s="1698"/>
      <c r="F274" s="1698"/>
      <c r="G274" s="975"/>
      <c r="H274" s="975"/>
      <c r="I274" s="906"/>
      <c r="J274" s="906"/>
      <c r="K274" s="906"/>
      <c r="L274" s="903"/>
      <c r="M274" s="906"/>
      <c r="N274" s="906"/>
      <c r="O274" s="906"/>
      <c r="P274" s="906"/>
      <c r="Q274" s="906"/>
      <c r="R274" s="903"/>
      <c r="S274" s="903"/>
      <c r="T274" s="903"/>
      <c r="U274" s="903"/>
      <c r="V274" s="975"/>
      <c r="W274" s="975"/>
      <c r="X274" s="1760"/>
      <c r="Y274" s="1760"/>
      <c r="Z274" s="1760"/>
      <c r="AA274" s="906"/>
      <c r="AB274" s="903"/>
    </row>
    <row r="275" spans="1:28" ht="15.75" customHeight="1">
      <c r="A275" s="936"/>
      <c r="B275" s="906"/>
      <c r="C275" s="906"/>
      <c r="D275" s="906"/>
      <c r="E275" s="906"/>
      <c r="F275" s="906"/>
      <c r="G275" s="906"/>
      <c r="H275" s="906"/>
      <c r="I275" s="906"/>
      <c r="J275" s="906"/>
      <c r="K275" s="906"/>
      <c r="L275" s="906"/>
      <c r="M275" s="906"/>
      <c r="N275" s="906"/>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2107"/>
      <c r="G276" s="2107"/>
      <c r="H276" s="2107"/>
      <c r="I276" s="2107"/>
      <c r="J276" s="2107"/>
      <c r="K276" s="2107"/>
      <c r="L276" s="2107"/>
      <c r="M276" s="2107"/>
      <c r="N276" s="2107"/>
      <c r="O276" s="2107"/>
      <c r="P276" s="2107"/>
      <c r="Q276" s="2107"/>
      <c r="R276" s="2107"/>
      <c r="S276" s="2107"/>
      <c r="T276" s="2107"/>
      <c r="U276" s="2107"/>
      <c r="V276" s="2107"/>
      <c r="W276" s="2107"/>
      <c r="X276" s="2107"/>
      <c r="Y276" s="2107"/>
      <c r="Z276" s="2107"/>
      <c r="AA276" s="2107"/>
      <c r="AB276" s="903"/>
    </row>
    <row r="277" spans="1:28" ht="15.75" customHeight="1">
      <c r="A277" s="906"/>
      <c r="B277" s="906"/>
      <c r="C277" s="906"/>
      <c r="D277" s="906"/>
      <c r="E277" s="906"/>
      <c r="F277" s="2107"/>
      <c r="G277" s="2107"/>
      <c r="H277" s="2107"/>
      <c r="I277" s="2107"/>
      <c r="J277" s="2107"/>
      <c r="K277" s="2107"/>
      <c r="L277" s="2107"/>
      <c r="M277" s="2107"/>
      <c r="N277" s="2107"/>
      <c r="O277" s="2107"/>
      <c r="P277" s="2107"/>
      <c r="Q277" s="2107"/>
      <c r="R277" s="2107"/>
      <c r="S277" s="2107"/>
      <c r="T277" s="2107"/>
      <c r="U277" s="2107"/>
      <c r="V277" s="2107"/>
      <c r="W277" s="2107"/>
      <c r="X277" s="2107"/>
      <c r="Y277" s="2107"/>
      <c r="Z277" s="2107"/>
      <c r="AA277" s="2107"/>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906"/>
      <c r="E279" s="906"/>
      <c r="F279" s="2107"/>
      <c r="G279" s="2107"/>
      <c r="H279" s="2107"/>
      <c r="I279" s="2107"/>
      <c r="J279" s="2107"/>
      <c r="K279" s="2107"/>
      <c r="L279" s="2107"/>
      <c r="M279" s="2107"/>
      <c r="N279" s="2107"/>
      <c r="O279" s="2107"/>
      <c r="P279" s="2107"/>
      <c r="Q279" s="2107"/>
      <c r="R279" s="2107"/>
      <c r="S279" s="2107"/>
      <c r="T279" s="2107"/>
      <c r="U279" s="2107"/>
      <c r="V279" s="2107"/>
      <c r="W279" s="2107"/>
      <c r="X279" s="2107"/>
      <c r="Y279" s="2107"/>
      <c r="Z279" s="2107"/>
      <c r="AA279" s="2107"/>
      <c r="AB279" s="903"/>
    </row>
    <row r="280" spans="1:28" ht="15.75" customHeight="1">
      <c r="A280" s="906"/>
      <c r="B280" s="906"/>
      <c r="C280" s="906"/>
      <c r="D280" s="906"/>
      <c r="E280" s="906"/>
      <c r="F280" s="2107"/>
      <c r="G280" s="2107"/>
      <c r="H280" s="2107"/>
      <c r="I280" s="2107"/>
      <c r="J280" s="2107"/>
      <c r="K280" s="2107"/>
      <c r="L280" s="2107"/>
      <c r="M280" s="2107"/>
      <c r="N280" s="2107"/>
      <c r="O280" s="2107"/>
      <c r="P280" s="2107"/>
      <c r="Q280" s="2107"/>
      <c r="R280" s="2107"/>
      <c r="S280" s="2107"/>
      <c r="T280" s="2107"/>
      <c r="U280" s="2107"/>
      <c r="V280" s="2107"/>
      <c r="W280" s="2107"/>
      <c r="X280" s="2107"/>
      <c r="Y280" s="2107"/>
      <c r="Z280" s="2107"/>
      <c r="AA280" s="2107"/>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7" spans="1:28" ht="18.75" customHeight="1">
      <c r="A287" s="1669"/>
      <c r="B287" s="1669"/>
      <c r="C287" s="1669"/>
      <c r="D287" s="1669"/>
      <c r="E287" s="1669"/>
      <c r="F287" s="1669"/>
      <c r="G287" s="1669"/>
      <c r="H287" s="1669"/>
      <c r="I287" s="1669"/>
      <c r="J287" s="1669"/>
      <c r="K287" s="1669"/>
      <c r="L287" s="1669"/>
      <c r="M287" s="1669"/>
      <c r="N287" s="1669"/>
      <c r="O287" s="1669"/>
      <c r="P287" s="1669"/>
      <c r="Q287" s="1669"/>
      <c r="R287" s="1669"/>
      <c r="S287" s="1669"/>
      <c r="T287" s="1669"/>
      <c r="U287" s="1669"/>
      <c r="V287" s="1669"/>
      <c r="W287" s="1669"/>
      <c r="X287" s="1669"/>
      <c r="Y287" s="1669"/>
      <c r="Z287" s="1669"/>
      <c r="AA287" s="1669"/>
      <c r="AB287" s="903"/>
    </row>
    <row r="288" spans="1:28" ht="15.75" customHeight="1">
      <c r="A288" s="90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36"/>
      <c r="B289" s="906"/>
      <c r="C289" s="906"/>
      <c r="D289" s="906"/>
      <c r="E289" s="906"/>
      <c r="F289" s="906"/>
      <c r="G289" s="903"/>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3"/>
      <c r="I290" s="906"/>
      <c r="J290" s="906"/>
      <c r="K290" s="906"/>
      <c r="L290" s="903"/>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6"/>
      <c r="H291" s="906"/>
      <c r="I291" s="906"/>
      <c r="J291" s="1764"/>
      <c r="K291" s="1764"/>
      <c r="L291" s="1764"/>
      <c r="M291" s="1764"/>
      <c r="N291" s="1000"/>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4"/>
      <c r="K292" s="1764"/>
      <c r="L292" s="1764"/>
      <c r="M292" s="1764"/>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4"/>
      <c r="K293" s="1764"/>
      <c r="L293" s="1764"/>
      <c r="M293" s="1764"/>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4"/>
      <c r="K294" s="1764"/>
      <c r="L294" s="1764"/>
      <c r="M294" s="1764"/>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3"/>
    </row>
    <row r="296" spans="1:28" ht="15.75" customHeight="1">
      <c r="A296" s="906"/>
      <c r="B296" s="906"/>
      <c r="C296" s="906"/>
      <c r="D296" s="1669"/>
      <c r="E296" s="1669"/>
      <c r="F296" s="1669"/>
      <c r="G296" s="1669"/>
      <c r="H296" s="975"/>
      <c r="I296" s="1669"/>
      <c r="J296" s="1669"/>
      <c r="K296" s="1669"/>
      <c r="L296" s="1669"/>
      <c r="M296" s="1669"/>
      <c r="N296" s="1669"/>
      <c r="O296" s="1669"/>
      <c r="P296" s="1669"/>
      <c r="Q296" s="1669"/>
      <c r="R296" s="1669"/>
      <c r="S296" s="1669"/>
      <c r="T296" s="1669"/>
      <c r="U296" s="1669"/>
      <c r="V296" s="975"/>
      <c r="W296" s="975"/>
      <c r="X296" s="1669"/>
      <c r="Y296" s="1669"/>
      <c r="Z296" s="1669"/>
      <c r="AA296" s="906"/>
      <c r="AB296" s="903"/>
    </row>
    <row r="297" spans="1:28" ht="15.75" customHeight="1">
      <c r="A297" s="906"/>
      <c r="B297" s="906"/>
      <c r="C297" s="906"/>
      <c r="D297" s="975"/>
      <c r="E297" s="1698"/>
      <c r="F297" s="1698"/>
      <c r="G297" s="975"/>
      <c r="H297" s="975"/>
      <c r="I297" s="906"/>
      <c r="J297" s="906"/>
      <c r="K297" s="906"/>
      <c r="L297" s="903"/>
      <c r="M297" s="906"/>
      <c r="N297" s="906"/>
      <c r="O297" s="906"/>
      <c r="P297" s="906"/>
      <c r="Q297" s="906"/>
      <c r="R297" s="903"/>
      <c r="S297" s="903"/>
      <c r="T297" s="903"/>
      <c r="U297" s="903"/>
      <c r="V297" s="975"/>
      <c r="W297" s="975"/>
      <c r="X297" s="1760"/>
      <c r="Y297" s="1760"/>
      <c r="Z297" s="1760"/>
      <c r="AA297" s="906"/>
      <c r="AB297" s="903"/>
    </row>
    <row r="298" spans="1:28" ht="15.75" customHeight="1">
      <c r="A298" s="906"/>
      <c r="B298" s="906"/>
      <c r="C298" s="906"/>
      <c r="D298" s="975"/>
      <c r="E298" s="1698"/>
      <c r="F298" s="1698"/>
      <c r="G298" s="975"/>
      <c r="H298" s="975"/>
      <c r="I298" s="906"/>
      <c r="J298" s="906"/>
      <c r="K298" s="906"/>
      <c r="L298" s="903"/>
      <c r="M298" s="906"/>
      <c r="N298" s="906"/>
      <c r="O298" s="906"/>
      <c r="P298" s="906"/>
      <c r="Q298" s="906"/>
      <c r="R298" s="903"/>
      <c r="S298" s="903"/>
      <c r="T298" s="903"/>
      <c r="U298" s="903"/>
      <c r="V298" s="975"/>
      <c r="W298" s="975"/>
      <c r="X298" s="1760"/>
      <c r="Y298" s="1760"/>
      <c r="Z298" s="1760"/>
      <c r="AA298" s="906"/>
      <c r="AB298" s="903"/>
    </row>
    <row r="299" spans="1:28" ht="15.75" customHeight="1">
      <c r="A299" s="906"/>
      <c r="B299" s="906"/>
      <c r="C299" s="906"/>
      <c r="D299" s="975"/>
      <c r="E299" s="1698"/>
      <c r="F299" s="1698"/>
      <c r="G299" s="975"/>
      <c r="H299" s="975"/>
      <c r="I299" s="906"/>
      <c r="J299" s="906"/>
      <c r="K299" s="906"/>
      <c r="L299" s="903"/>
      <c r="M299" s="906"/>
      <c r="N299" s="906"/>
      <c r="O299" s="906"/>
      <c r="P299" s="906"/>
      <c r="Q299" s="906"/>
      <c r="R299" s="903"/>
      <c r="S299" s="903"/>
      <c r="T299" s="903"/>
      <c r="U299" s="903"/>
      <c r="V299" s="975"/>
      <c r="W299" s="975"/>
      <c r="X299" s="1760"/>
      <c r="Y299" s="1760"/>
      <c r="Z299" s="1760"/>
      <c r="AA299" s="906"/>
      <c r="AB299" s="903"/>
    </row>
    <row r="300" spans="1:28" ht="15.75" customHeight="1">
      <c r="A300" s="906"/>
      <c r="B300" s="906"/>
      <c r="C300" s="906"/>
      <c r="D300" s="975"/>
      <c r="E300" s="1698"/>
      <c r="F300" s="1698"/>
      <c r="G300" s="975"/>
      <c r="H300" s="975"/>
      <c r="I300" s="906"/>
      <c r="J300" s="906"/>
      <c r="K300" s="906"/>
      <c r="L300" s="903"/>
      <c r="M300" s="906"/>
      <c r="N300" s="906"/>
      <c r="O300" s="906"/>
      <c r="P300" s="906"/>
      <c r="Q300" s="906"/>
      <c r="R300" s="903"/>
      <c r="S300" s="903"/>
      <c r="T300" s="903"/>
      <c r="U300" s="903"/>
      <c r="V300" s="975"/>
      <c r="W300" s="975"/>
      <c r="X300" s="1760"/>
      <c r="Y300" s="1760"/>
      <c r="Z300" s="1760"/>
      <c r="AA300" s="906"/>
      <c r="AB300" s="903"/>
    </row>
    <row r="301" spans="1:28" ht="15.75" customHeight="1">
      <c r="A301" s="906"/>
      <c r="B301" s="906"/>
      <c r="C301" s="906"/>
      <c r="D301" s="975"/>
      <c r="E301" s="1698"/>
      <c r="F301" s="1698"/>
      <c r="G301" s="975"/>
      <c r="H301" s="975"/>
      <c r="I301" s="906"/>
      <c r="J301" s="906"/>
      <c r="K301" s="906"/>
      <c r="L301" s="903"/>
      <c r="M301" s="906"/>
      <c r="N301" s="906"/>
      <c r="O301" s="906"/>
      <c r="P301" s="906"/>
      <c r="Q301" s="906"/>
      <c r="R301" s="903"/>
      <c r="S301" s="903"/>
      <c r="T301" s="903"/>
      <c r="U301" s="903"/>
      <c r="V301" s="975"/>
      <c r="W301" s="975"/>
      <c r="X301" s="1760"/>
      <c r="Y301" s="1760"/>
      <c r="Z301" s="1760"/>
      <c r="AA301" s="906"/>
      <c r="AB301" s="903"/>
    </row>
    <row r="302" spans="1:28" ht="15.75" customHeight="1">
      <c r="A302" s="906"/>
      <c r="B302" s="906"/>
      <c r="C302" s="906"/>
      <c r="D302" s="975"/>
      <c r="E302" s="1698"/>
      <c r="F302" s="1698"/>
      <c r="G302" s="975"/>
      <c r="H302" s="975"/>
      <c r="I302" s="906"/>
      <c r="J302" s="906"/>
      <c r="K302" s="906"/>
      <c r="L302" s="903"/>
      <c r="M302" s="906"/>
      <c r="N302" s="906"/>
      <c r="O302" s="906"/>
      <c r="P302" s="906"/>
      <c r="Q302" s="906"/>
      <c r="R302" s="903"/>
      <c r="S302" s="903"/>
      <c r="T302" s="903"/>
      <c r="U302" s="903"/>
      <c r="V302" s="975"/>
      <c r="W302" s="975"/>
      <c r="X302" s="1760"/>
      <c r="Y302" s="1760"/>
      <c r="Z302" s="1760"/>
      <c r="AA302" s="906"/>
      <c r="AB302" s="903"/>
    </row>
    <row r="303" spans="1:28" ht="15.75" customHeight="1">
      <c r="A303" s="936"/>
      <c r="B303" s="906"/>
      <c r="C303" s="906"/>
      <c r="D303" s="906"/>
      <c r="E303" s="906"/>
      <c r="F303" s="906"/>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3"/>
    </row>
    <row r="304" spans="1:28" ht="15.75" customHeight="1">
      <c r="A304" s="936"/>
      <c r="B304" s="906"/>
      <c r="C304" s="906"/>
      <c r="D304" s="906"/>
      <c r="E304" s="906"/>
      <c r="F304" s="2107"/>
      <c r="G304" s="2107"/>
      <c r="H304" s="2107"/>
      <c r="I304" s="2107"/>
      <c r="J304" s="2107"/>
      <c r="K304" s="2107"/>
      <c r="L304" s="2107"/>
      <c r="M304" s="2107"/>
      <c r="N304" s="2107"/>
      <c r="O304" s="2107"/>
      <c r="P304" s="2107"/>
      <c r="Q304" s="2107"/>
      <c r="R304" s="2107"/>
      <c r="S304" s="2107"/>
      <c r="T304" s="2107"/>
      <c r="U304" s="2107"/>
      <c r="V304" s="2107"/>
      <c r="W304" s="2107"/>
      <c r="X304" s="2107"/>
      <c r="Y304" s="2107"/>
      <c r="Z304" s="2107"/>
      <c r="AA304" s="2107"/>
      <c r="AB304" s="903"/>
    </row>
    <row r="305" spans="1:28" ht="15.75" customHeight="1">
      <c r="A305" s="906"/>
      <c r="B305" s="906"/>
      <c r="C305" s="906"/>
      <c r="D305" s="906"/>
      <c r="E305" s="906"/>
      <c r="F305" s="2107"/>
      <c r="G305" s="2107"/>
      <c r="H305" s="2107"/>
      <c r="I305" s="2107"/>
      <c r="J305" s="2107"/>
      <c r="K305" s="2107"/>
      <c r="L305" s="2107"/>
      <c r="M305" s="2107"/>
      <c r="N305" s="2107"/>
      <c r="O305" s="2107"/>
      <c r="P305" s="2107"/>
      <c r="Q305" s="2107"/>
      <c r="R305" s="2107"/>
      <c r="S305" s="2107"/>
      <c r="T305" s="2107"/>
      <c r="U305" s="2107"/>
      <c r="V305" s="2107"/>
      <c r="W305" s="2107"/>
      <c r="X305" s="2107"/>
      <c r="Y305" s="2107"/>
      <c r="Z305" s="2107"/>
      <c r="AA305" s="2107"/>
      <c r="AB305" s="903"/>
    </row>
    <row r="306" spans="1:28" ht="15.75" customHeight="1">
      <c r="A306" s="936"/>
      <c r="B306" s="906"/>
      <c r="C306" s="906"/>
      <c r="D306" s="906"/>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3"/>
    </row>
    <row r="307" spans="1:28" ht="15.75" customHeight="1">
      <c r="A307" s="906"/>
      <c r="B307" s="906"/>
      <c r="C307" s="906"/>
      <c r="D307" s="906"/>
      <c r="E307" s="906"/>
      <c r="F307" s="2107"/>
      <c r="G307" s="2107"/>
      <c r="H307" s="2107"/>
      <c r="I307" s="2107"/>
      <c r="J307" s="2107"/>
      <c r="K307" s="2107"/>
      <c r="L307" s="2107"/>
      <c r="M307" s="2107"/>
      <c r="N307" s="2107"/>
      <c r="O307" s="2107"/>
      <c r="P307" s="2107"/>
      <c r="Q307" s="2107"/>
      <c r="R307" s="2107"/>
      <c r="S307" s="2107"/>
      <c r="T307" s="2107"/>
      <c r="U307" s="2107"/>
      <c r="V307" s="2107"/>
      <c r="W307" s="2107"/>
      <c r="X307" s="2107"/>
      <c r="Y307" s="2107"/>
      <c r="Z307" s="2107"/>
      <c r="AA307" s="2107"/>
      <c r="AB307" s="903"/>
    </row>
    <row r="308" spans="1:28" ht="15.75" customHeight="1">
      <c r="A308" s="906"/>
      <c r="B308" s="906"/>
      <c r="C308" s="906"/>
      <c r="D308" s="906"/>
      <c r="E308" s="906"/>
      <c r="F308" s="2107"/>
      <c r="G308" s="2107"/>
      <c r="H308" s="2107"/>
      <c r="I308" s="2107"/>
      <c r="J308" s="2107"/>
      <c r="K308" s="2107"/>
      <c r="L308" s="2107"/>
      <c r="M308" s="2107"/>
      <c r="N308" s="2107"/>
      <c r="O308" s="2107"/>
      <c r="P308" s="2107"/>
      <c r="Q308" s="2107"/>
      <c r="R308" s="2107"/>
      <c r="S308" s="2107"/>
      <c r="T308" s="2107"/>
      <c r="U308" s="2107"/>
      <c r="V308" s="2107"/>
      <c r="W308" s="2107"/>
      <c r="X308" s="2107"/>
      <c r="Y308" s="2107"/>
      <c r="Z308" s="2107"/>
      <c r="AA308" s="2107"/>
      <c r="AB308" s="903"/>
    </row>
    <row r="309" spans="1:28" ht="15.75" customHeight="1">
      <c r="A309" s="906"/>
      <c r="B309" s="906"/>
      <c r="C309" s="906"/>
      <c r="D309" s="906"/>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3"/>
    </row>
    <row r="310" spans="1:28" ht="15.7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c r="Z310" s="1091"/>
      <c r="AA310" s="1091"/>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8.75" customHeight="1">
      <c r="A313" s="1669"/>
      <c r="B313" s="1669"/>
      <c r="C313" s="1669"/>
      <c r="D313" s="1669"/>
      <c r="E313" s="1669"/>
      <c r="F313" s="1669"/>
      <c r="G313" s="1669"/>
      <c r="H313" s="1669"/>
      <c r="I313" s="1669"/>
      <c r="J313" s="1669"/>
      <c r="K313" s="1669"/>
      <c r="L313" s="1669"/>
      <c r="M313" s="1669"/>
      <c r="N313" s="1669"/>
      <c r="O313" s="1669"/>
      <c r="P313" s="1669"/>
      <c r="Q313" s="1669"/>
      <c r="R313" s="1669"/>
      <c r="S313" s="1669"/>
      <c r="T313" s="1669"/>
      <c r="U313" s="1669"/>
      <c r="V313" s="1669"/>
      <c r="W313" s="1669"/>
      <c r="X313" s="1669"/>
      <c r="Y313" s="1669"/>
      <c r="Z313" s="1669"/>
      <c r="AA313" s="1669"/>
      <c r="AB313" s="903"/>
    </row>
    <row r="314" spans="1:28" ht="15.75" customHeight="1">
      <c r="A314" s="906"/>
      <c r="B314" s="906"/>
      <c r="C314" s="906"/>
      <c r="D314" s="906"/>
      <c r="E314" s="906"/>
      <c r="F314" s="906"/>
      <c r="G314" s="906"/>
      <c r="H314" s="906"/>
      <c r="I314" s="906"/>
      <c r="J314" s="906"/>
      <c r="K314" s="906"/>
      <c r="L314" s="906"/>
      <c r="M314" s="906"/>
      <c r="N314" s="906"/>
      <c r="O314" s="906"/>
      <c r="P314" s="906"/>
      <c r="Q314" s="906"/>
      <c r="R314" s="906"/>
      <c r="S314" s="906"/>
      <c r="T314" s="906"/>
      <c r="U314" s="906"/>
      <c r="V314" s="906"/>
      <c r="W314" s="906"/>
      <c r="X314" s="906"/>
      <c r="Y314" s="906"/>
      <c r="Z314" s="906"/>
      <c r="AA314" s="906"/>
      <c r="AB314" s="903"/>
    </row>
    <row r="315" spans="1:28" ht="15.75" customHeight="1">
      <c r="A315" s="936"/>
      <c r="B315" s="906"/>
      <c r="C315" s="906"/>
      <c r="D315" s="906"/>
      <c r="E315" s="906"/>
      <c r="F315" s="906"/>
      <c r="G315" s="903"/>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3"/>
      <c r="I316" s="906"/>
      <c r="J316" s="906"/>
      <c r="K316" s="906"/>
      <c r="L316" s="903"/>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6"/>
      <c r="H317" s="906"/>
      <c r="I317" s="906"/>
      <c r="J317" s="1764"/>
      <c r="K317" s="1764"/>
      <c r="L317" s="1764"/>
      <c r="M317" s="1764"/>
      <c r="N317" s="1000"/>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4"/>
      <c r="K318" s="1764"/>
      <c r="L318" s="1764"/>
      <c r="M318" s="1764"/>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4"/>
      <c r="K319" s="1764"/>
      <c r="L319" s="1764"/>
      <c r="M319" s="1764"/>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4"/>
      <c r="K320" s="1764"/>
      <c r="L320" s="1764"/>
      <c r="M320" s="1764"/>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906"/>
      <c r="K321" s="906"/>
      <c r="L321" s="906"/>
      <c r="M321" s="906"/>
      <c r="N321" s="906"/>
      <c r="O321" s="906"/>
      <c r="P321" s="906"/>
      <c r="Q321" s="906"/>
      <c r="R321" s="906"/>
      <c r="S321" s="906"/>
      <c r="T321" s="906"/>
      <c r="U321" s="906"/>
      <c r="V321" s="906"/>
      <c r="W321" s="906"/>
      <c r="X321" s="906"/>
      <c r="Y321" s="906"/>
      <c r="Z321" s="906"/>
      <c r="AA321" s="906"/>
      <c r="AB321" s="903"/>
    </row>
    <row r="322" spans="1:28" ht="15.75" customHeight="1">
      <c r="A322" s="906"/>
      <c r="B322" s="906"/>
      <c r="C322" s="906"/>
      <c r="D322" s="1669"/>
      <c r="E322" s="1669"/>
      <c r="F322" s="1669"/>
      <c r="G322" s="1669"/>
      <c r="H322" s="975"/>
      <c r="I322" s="1669"/>
      <c r="J322" s="1669"/>
      <c r="K322" s="1669"/>
      <c r="L322" s="1669"/>
      <c r="M322" s="1669"/>
      <c r="N322" s="1669"/>
      <c r="O322" s="1669"/>
      <c r="P322" s="1669"/>
      <c r="Q322" s="1669"/>
      <c r="R322" s="1669"/>
      <c r="S322" s="1669"/>
      <c r="T322" s="1669"/>
      <c r="U322" s="1669"/>
      <c r="V322" s="975"/>
      <c r="W322" s="975"/>
      <c r="X322" s="1669"/>
      <c r="Y322" s="1669"/>
      <c r="Z322" s="1669"/>
      <c r="AA322" s="906"/>
      <c r="AB322" s="903"/>
    </row>
    <row r="323" spans="1:28" ht="15.75" customHeight="1">
      <c r="A323" s="906"/>
      <c r="B323" s="906"/>
      <c r="C323" s="906"/>
      <c r="D323" s="975"/>
      <c r="E323" s="1698"/>
      <c r="F323" s="1698"/>
      <c r="G323" s="975"/>
      <c r="H323" s="975"/>
      <c r="I323" s="906"/>
      <c r="J323" s="906"/>
      <c r="K323" s="906"/>
      <c r="L323" s="903"/>
      <c r="M323" s="906"/>
      <c r="N323" s="906"/>
      <c r="O323" s="906"/>
      <c r="P323" s="906"/>
      <c r="Q323" s="906"/>
      <c r="R323" s="903"/>
      <c r="S323" s="903"/>
      <c r="T323" s="903"/>
      <c r="U323" s="903"/>
      <c r="V323" s="975"/>
      <c r="W323" s="975"/>
      <c r="X323" s="1760"/>
      <c r="Y323" s="1760"/>
      <c r="Z323" s="1760"/>
      <c r="AA323" s="906"/>
      <c r="AB323" s="903"/>
    </row>
    <row r="324" spans="1:28" ht="15.75" customHeight="1">
      <c r="A324" s="906"/>
      <c r="B324" s="906"/>
      <c r="C324" s="906"/>
      <c r="D324" s="975"/>
      <c r="E324" s="1698"/>
      <c r="F324" s="1698"/>
      <c r="G324" s="975"/>
      <c r="H324" s="975"/>
      <c r="I324" s="906"/>
      <c r="J324" s="906"/>
      <c r="K324" s="906"/>
      <c r="L324" s="903"/>
      <c r="M324" s="906"/>
      <c r="N324" s="906"/>
      <c r="O324" s="906"/>
      <c r="P324" s="906"/>
      <c r="Q324" s="906"/>
      <c r="R324" s="903"/>
      <c r="S324" s="903"/>
      <c r="T324" s="903"/>
      <c r="U324" s="903"/>
      <c r="V324" s="975"/>
      <c r="W324" s="975"/>
      <c r="X324" s="1760"/>
      <c r="Y324" s="1760"/>
      <c r="Z324" s="1760"/>
      <c r="AA324" s="906"/>
      <c r="AB324" s="903"/>
    </row>
    <row r="325" spans="1:28" ht="15.75" customHeight="1">
      <c r="A325" s="906"/>
      <c r="B325" s="906"/>
      <c r="C325" s="906"/>
      <c r="D325" s="975"/>
      <c r="E325" s="1698"/>
      <c r="F325" s="1698"/>
      <c r="G325" s="975"/>
      <c r="H325" s="975"/>
      <c r="I325" s="906"/>
      <c r="J325" s="906"/>
      <c r="K325" s="906"/>
      <c r="L325" s="903"/>
      <c r="M325" s="906"/>
      <c r="N325" s="906"/>
      <c r="O325" s="906"/>
      <c r="P325" s="906"/>
      <c r="Q325" s="906"/>
      <c r="R325" s="903"/>
      <c r="S325" s="903"/>
      <c r="T325" s="903"/>
      <c r="U325" s="903"/>
      <c r="V325" s="975"/>
      <c r="W325" s="975"/>
      <c r="X325" s="1760"/>
      <c r="Y325" s="1760"/>
      <c r="Z325" s="1760"/>
      <c r="AA325" s="906"/>
      <c r="AB325" s="903"/>
    </row>
    <row r="326" spans="1:28" ht="15.75" customHeight="1">
      <c r="A326" s="906"/>
      <c r="B326" s="906"/>
      <c r="C326" s="906"/>
      <c r="D326" s="975"/>
      <c r="E326" s="1698"/>
      <c r="F326" s="1698"/>
      <c r="G326" s="975"/>
      <c r="H326" s="975"/>
      <c r="I326" s="906"/>
      <c r="J326" s="906"/>
      <c r="K326" s="906"/>
      <c r="L326" s="903"/>
      <c r="M326" s="906"/>
      <c r="N326" s="906"/>
      <c r="O326" s="906"/>
      <c r="P326" s="906"/>
      <c r="Q326" s="906"/>
      <c r="R326" s="903"/>
      <c r="S326" s="903"/>
      <c r="T326" s="903"/>
      <c r="U326" s="903"/>
      <c r="V326" s="975"/>
      <c r="W326" s="975"/>
      <c r="X326" s="1760"/>
      <c r="Y326" s="1760"/>
      <c r="Z326" s="1760"/>
      <c r="AA326" s="906"/>
      <c r="AB326" s="903"/>
    </row>
    <row r="327" spans="1:28" ht="15.75" customHeight="1">
      <c r="A327" s="906"/>
      <c r="B327" s="906"/>
      <c r="C327" s="906"/>
      <c r="D327" s="975"/>
      <c r="E327" s="1698"/>
      <c r="F327" s="1698"/>
      <c r="G327" s="975"/>
      <c r="H327" s="975"/>
      <c r="I327" s="906"/>
      <c r="J327" s="906"/>
      <c r="K327" s="906"/>
      <c r="L327" s="903"/>
      <c r="M327" s="906"/>
      <c r="N327" s="906"/>
      <c r="O327" s="906"/>
      <c r="P327" s="906"/>
      <c r="Q327" s="906"/>
      <c r="R327" s="903"/>
      <c r="S327" s="903"/>
      <c r="T327" s="903"/>
      <c r="U327" s="903"/>
      <c r="V327" s="975"/>
      <c r="W327" s="975"/>
      <c r="X327" s="1760"/>
      <c r="Y327" s="1760"/>
      <c r="Z327" s="1760"/>
      <c r="AA327" s="906"/>
      <c r="AB327" s="903"/>
    </row>
    <row r="328" spans="1:28" ht="15.75" customHeight="1">
      <c r="A328" s="906"/>
      <c r="B328" s="906"/>
      <c r="C328" s="906"/>
      <c r="D328" s="975"/>
      <c r="E328" s="1698"/>
      <c r="F328" s="1698"/>
      <c r="G328" s="975"/>
      <c r="H328" s="975"/>
      <c r="I328" s="906"/>
      <c r="J328" s="906"/>
      <c r="K328" s="906"/>
      <c r="L328" s="903"/>
      <c r="M328" s="906"/>
      <c r="N328" s="906"/>
      <c r="O328" s="906"/>
      <c r="P328" s="906"/>
      <c r="Q328" s="906"/>
      <c r="R328" s="903"/>
      <c r="S328" s="903"/>
      <c r="T328" s="903"/>
      <c r="U328" s="903"/>
      <c r="V328" s="975"/>
      <c r="W328" s="975"/>
      <c r="X328" s="1760"/>
      <c r="Y328" s="1760"/>
      <c r="Z328" s="1760"/>
      <c r="AA328" s="906"/>
      <c r="AB328" s="903"/>
    </row>
    <row r="329" spans="1:28" ht="15.75" customHeight="1">
      <c r="A329" s="936"/>
      <c r="B329" s="906"/>
      <c r="C329" s="906"/>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c r="AB329" s="903"/>
    </row>
    <row r="330" spans="1:28" ht="15.75" customHeight="1">
      <c r="A330" s="936"/>
      <c r="B330" s="906"/>
      <c r="C330" s="906"/>
      <c r="D330" s="906"/>
      <c r="E330" s="906"/>
      <c r="F330" s="2107"/>
      <c r="G330" s="2107"/>
      <c r="H330" s="2107"/>
      <c r="I330" s="2107"/>
      <c r="J330" s="2107"/>
      <c r="K330" s="2107"/>
      <c r="L330" s="2107"/>
      <c r="M330" s="2107"/>
      <c r="N330" s="2107"/>
      <c r="O330" s="2107"/>
      <c r="P330" s="2107"/>
      <c r="Q330" s="2107"/>
      <c r="R330" s="2107"/>
      <c r="S330" s="2107"/>
      <c r="T330" s="2107"/>
      <c r="U330" s="2107"/>
      <c r="V330" s="2107"/>
      <c r="W330" s="2107"/>
      <c r="X330" s="2107"/>
      <c r="Y330" s="2107"/>
      <c r="Z330" s="2107"/>
      <c r="AA330" s="2107"/>
      <c r="AB330" s="903"/>
    </row>
    <row r="331" spans="1:28" ht="15.75" customHeight="1">
      <c r="A331" s="906"/>
      <c r="B331" s="906"/>
      <c r="C331" s="906"/>
      <c r="D331" s="906"/>
      <c r="E331" s="906"/>
      <c r="F331" s="2107"/>
      <c r="G331" s="2107"/>
      <c r="H331" s="2107"/>
      <c r="I331" s="2107"/>
      <c r="J331" s="2107"/>
      <c r="K331" s="2107"/>
      <c r="L331" s="2107"/>
      <c r="M331" s="2107"/>
      <c r="N331" s="2107"/>
      <c r="O331" s="2107"/>
      <c r="P331" s="2107"/>
      <c r="Q331" s="2107"/>
      <c r="R331" s="2107"/>
      <c r="S331" s="2107"/>
      <c r="T331" s="2107"/>
      <c r="U331" s="2107"/>
      <c r="V331" s="2107"/>
      <c r="W331" s="2107"/>
      <c r="X331" s="2107"/>
      <c r="Y331" s="2107"/>
      <c r="Z331" s="2107"/>
      <c r="AA331" s="2107"/>
      <c r="AB331" s="903"/>
    </row>
    <row r="332" spans="1:28" ht="15.75" customHeight="1">
      <c r="A332" s="936"/>
      <c r="B332" s="906"/>
      <c r="C332" s="906"/>
      <c r="D332" s="906"/>
      <c r="E332" s="906"/>
      <c r="F332" s="906"/>
      <c r="G332" s="906"/>
      <c r="H332" s="906"/>
      <c r="I332" s="906"/>
      <c r="J332" s="906"/>
      <c r="K332" s="906"/>
      <c r="L332" s="906"/>
      <c r="M332" s="906"/>
      <c r="N332" s="906"/>
      <c r="O332" s="906"/>
      <c r="P332" s="906"/>
      <c r="Q332" s="906"/>
      <c r="R332" s="906"/>
      <c r="S332" s="906"/>
      <c r="T332" s="906"/>
      <c r="U332" s="906"/>
      <c r="V332" s="906"/>
      <c r="W332" s="906"/>
      <c r="X332" s="906"/>
      <c r="Y332" s="906"/>
      <c r="Z332" s="906"/>
      <c r="AA332" s="906"/>
      <c r="AB332" s="903"/>
    </row>
    <row r="333" spans="1:28" ht="15.75" customHeight="1">
      <c r="A333" s="906"/>
      <c r="B333" s="906"/>
      <c r="C333" s="906"/>
      <c r="D333" s="906"/>
      <c r="E333" s="906"/>
      <c r="F333" s="2107"/>
      <c r="G333" s="2107"/>
      <c r="H333" s="2107"/>
      <c r="I333" s="2107"/>
      <c r="J333" s="2107"/>
      <c r="K333" s="2107"/>
      <c r="L333" s="2107"/>
      <c r="M333" s="2107"/>
      <c r="N333" s="2107"/>
      <c r="O333" s="2107"/>
      <c r="P333" s="2107"/>
      <c r="Q333" s="2107"/>
      <c r="R333" s="2107"/>
      <c r="S333" s="2107"/>
      <c r="T333" s="2107"/>
      <c r="U333" s="2107"/>
      <c r="V333" s="2107"/>
      <c r="W333" s="2107"/>
      <c r="X333" s="2107"/>
      <c r="Y333" s="2107"/>
      <c r="Z333" s="2107"/>
      <c r="AA333" s="2107"/>
      <c r="AB333" s="903"/>
    </row>
    <row r="334" spans="1:28" ht="15.75" customHeight="1">
      <c r="A334" s="906"/>
      <c r="B334" s="906"/>
      <c r="C334" s="906"/>
      <c r="D334" s="906"/>
      <c r="E334" s="906"/>
      <c r="F334" s="2107"/>
      <c r="G334" s="2107"/>
      <c r="H334" s="2107"/>
      <c r="I334" s="2107"/>
      <c r="J334" s="2107"/>
      <c r="K334" s="2107"/>
      <c r="L334" s="2107"/>
      <c r="M334" s="2107"/>
      <c r="N334" s="2107"/>
      <c r="O334" s="2107"/>
      <c r="P334" s="2107"/>
      <c r="Q334" s="2107"/>
      <c r="R334" s="2107"/>
      <c r="S334" s="2107"/>
      <c r="T334" s="2107"/>
      <c r="U334" s="2107"/>
      <c r="V334" s="2107"/>
      <c r="W334" s="2107"/>
      <c r="X334" s="2107"/>
      <c r="Y334" s="2107"/>
      <c r="Z334" s="2107"/>
      <c r="AA334" s="2107"/>
      <c r="AB334" s="903"/>
    </row>
    <row r="335" spans="1:28" ht="15.75" customHeight="1">
      <c r="A335" s="906"/>
      <c r="B335" s="906"/>
      <c r="C335" s="906"/>
      <c r="D335" s="906"/>
      <c r="E335" s="906"/>
      <c r="F335" s="906"/>
      <c r="G335" s="906"/>
      <c r="H335" s="906"/>
      <c r="I335" s="906"/>
      <c r="J335" s="906"/>
      <c r="K335" s="906"/>
      <c r="L335" s="906"/>
      <c r="M335" s="906"/>
      <c r="N335" s="906"/>
      <c r="O335" s="906"/>
      <c r="P335" s="906"/>
      <c r="Q335" s="906"/>
      <c r="R335" s="906"/>
      <c r="S335" s="906"/>
      <c r="T335" s="906"/>
      <c r="U335" s="906"/>
      <c r="V335" s="906"/>
      <c r="W335" s="906"/>
      <c r="X335" s="906"/>
      <c r="Y335" s="906"/>
      <c r="Z335" s="906"/>
      <c r="AA335" s="906"/>
      <c r="AB335" s="903"/>
    </row>
  </sheetData>
  <mergeCells count="235">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 ref="A313:AA313"/>
    <mergeCell ref="J317:M317"/>
    <mergeCell ref="J318:M318"/>
    <mergeCell ref="J319:M319"/>
    <mergeCell ref="E300:F300"/>
    <mergeCell ref="X300:Z300"/>
    <mergeCell ref="E301:F301"/>
    <mergeCell ref="X301:Z301"/>
    <mergeCell ref="E302:F302"/>
    <mergeCell ref="X302:Z30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K199:N199"/>
    <mergeCell ref="K200:N200"/>
    <mergeCell ref="J211:M211"/>
    <mergeCell ref="P211:S211"/>
    <mergeCell ref="V211:Y211"/>
    <mergeCell ref="E212:F212"/>
    <mergeCell ref="J212:M212"/>
    <mergeCell ref="P212:S212"/>
    <mergeCell ref="V212:Y212"/>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M157:Q157"/>
    <mergeCell ref="M158:Q158"/>
    <mergeCell ref="L160:O160"/>
    <mergeCell ref="L161:O161"/>
    <mergeCell ref="J165:N165"/>
    <mergeCell ref="P165:T165"/>
    <mergeCell ref="J162:N162"/>
    <mergeCell ref="P162:T162"/>
    <mergeCell ref="J163:N163"/>
    <mergeCell ref="P163:T163"/>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R131:U131"/>
    <mergeCell ref="W131:Z131"/>
    <mergeCell ref="H132:K132"/>
    <mergeCell ref="M132:P132"/>
    <mergeCell ref="R132:U132"/>
    <mergeCell ref="W132:Z132"/>
    <mergeCell ref="N128:Q128"/>
    <mergeCell ref="N129:Q129"/>
    <mergeCell ref="H131:K131"/>
    <mergeCell ref="M131:P131"/>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63"/>
  <sheetViews>
    <sheetView topLeftCell="A218" workbookViewId="0">
      <selection activeCell="D397" sqref="D397"/>
    </sheetView>
  </sheetViews>
  <sheetFormatPr defaultColWidth="3.08203125" defaultRowHeight="12" customHeight="1"/>
  <cols>
    <col min="1" max="11" width="3.08203125" style="172"/>
    <col min="12" max="16384" width="3.08203125" style="174"/>
  </cols>
  <sheetData>
    <row r="1" spans="1:51" s="169" customFormat="1" ht="38.15" customHeight="1" thickBot="1">
      <c r="A1" s="167" t="s">
        <v>242</v>
      </c>
      <c r="B1" s="168"/>
      <c r="C1" s="168"/>
      <c r="D1" s="168"/>
      <c r="E1" s="168"/>
      <c r="F1" s="168"/>
      <c r="G1" s="168"/>
      <c r="H1" s="168"/>
      <c r="I1" s="168"/>
      <c r="J1" s="168"/>
      <c r="K1" s="168"/>
      <c r="X1" s="170" t="s">
        <v>64</v>
      </c>
      <c r="Y1" s="171"/>
      <c r="Z1" s="171"/>
      <c r="AA1" s="171"/>
    </row>
    <row r="2" spans="1:51" ht="21" customHeight="1" thickTop="1">
      <c r="B2" s="173" t="s">
        <v>1935</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82" t="s">
        <v>240</v>
      </c>
      <c r="N4" s="1583"/>
      <c r="O4" s="1583"/>
      <c r="P4" s="1583"/>
      <c r="Q4" s="1583"/>
      <c r="R4" s="1583"/>
      <c r="S4" s="1583"/>
      <c r="T4" s="1583"/>
      <c r="U4" s="1583"/>
      <c r="V4" s="1583"/>
      <c r="W4" s="1583"/>
      <c r="X4" s="1583"/>
      <c r="Y4" s="1583"/>
      <c r="Z4" s="1583"/>
      <c r="AA4" s="1583"/>
      <c r="AB4" s="1584"/>
    </row>
    <row r="5" spans="1:51" ht="19.5" customHeight="1">
      <c r="M5" s="1585"/>
      <c r="N5" s="1586"/>
      <c r="O5" s="1586"/>
      <c r="P5" s="1586"/>
      <c r="Q5" s="1586"/>
      <c r="R5" s="1586"/>
      <c r="S5" s="1586"/>
      <c r="T5" s="1586"/>
      <c r="U5" s="1586"/>
      <c r="V5" s="1586"/>
      <c r="W5" s="1586"/>
      <c r="X5" s="1586"/>
      <c r="Y5" s="1586"/>
      <c r="Z5" s="1586"/>
      <c r="AA5" s="1586"/>
      <c r="AB5" s="1587"/>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96"/>
      <c r="N8" s="1597"/>
      <c r="O8" s="1597"/>
      <c r="P8" s="1597"/>
      <c r="Q8" s="1597"/>
      <c r="R8" s="1598"/>
      <c r="S8" s="4" t="s">
        <v>2805</v>
      </c>
      <c r="Z8" s="4"/>
      <c r="AA8" s="4"/>
      <c r="AE8" s="1593"/>
      <c r="AF8" s="1593"/>
      <c r="AG8" s="1593"/>
      <c r="AH8" s="1593"/>
      <c r="AI8" s="1593"/>
      <c r="AJ8" s="1594"/>
      <c r="AK8" s="1594"/>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503"/>
      <c r="N10" s="1591"/>
      <c r="O10" s="1591"/>
      <c r="P10" s="1591"/>
      <c r="Q10" s="1591"/>
      <c r="R10" s="1591"/>
      <c r="S10" s="1591"/>
      <c r="T10" s="1591"/>
      <c r="U10" s="1591"/>
      <c r="V10" s="1591"/>
      <c r="W10" s="1591"/>
      <c r="X10" s="1591"/>
      <c r="Y10" s="1591"/>
      <c r="Z10" s="1591"/>
      <c r="AA10" s="1591"/>
      <c r="AB10" s="1591"/>
      <c r="AC10" s="1591"/>
      <c r="AD10" s="1591"/>
      <c r="AE10" s="1591"/>
      <c r="AF10" s="1591"/>
      <c r="AG10" s="1591"/>
      <c r="AH10" s="1592"/>
      <c r="AI10" s="181"/>
      <c r="AJ10" s="182"/>
      <c r="AK10" s="182"/>
      <c r="AM10" s="4"/>
    </row>
    <row r="11" spans="1:51" ht="18" customHeight="1" thickBot="1">
      <c r="B11" s="178" t="s">
        <v>236</v>
      </c>
      <c r="C11" s="178"/>
      <c r="D11" s="178"/>
      <c r="E11" s="178"/>
      <c r="F11" s="178"/>
      <c r="G11" s="178"/>
      <c r="H11" s="178"/>
      <c r="I11" s="178"/>
      <c r="J11" s="178"/>
      <c r="K11" s="178"/>
      <c r="M11" s="1503"/>
      <c r="N11" s="1591"/>
      <c r="O11" s="1591"/>
      <c r="P11" s="1591"/>
      <c r="Q11" s="1591"/>
      <c r="R11" s="1591"/>
      <c r="S11" s="1591"/>
      <c r="T11" s="1591"/>
      <c r="U11" s="1591"/>
      <c r="V11" s="1591"/>
      <c r="W11" s="1591"/>
      <c r="X11" s="1591"/>
      <c r="Y11" s="1591"/>
      <c r="Z11" s="1591"/>
      <c r="AA11" s="1591"/>
      <c r="AB11" s="1591"/>
      <c r="AC11" s="1591"/>
      <c r="AD11" s="1591"/>
      <c r="AE11" s="1591"/>
      <c r="AF11" s="1591"/>
      <c r="AG11" s="1591"/>
      <c r="AH11" s="1592"/>
      <c r="AI11" s="4"/>
      <c r="AJ11" s="4"/>
      <c r="AK11" s="1552" t="s">
        <v>235</v>
      </c>
      <c r="AL11" s="1552"/>
      <c r="AM11" s="1552"/>
      <c r="AN11" s="1552"/>
      <c r="AO11" s="1553"/>
      <c r="AP11" s="1549"/>
      <c r="AQ11" s="1550"/>
      <c r="AR11" s="1550"/>
      <c r="AS11" s="1550"/>
      <c r="AT11" s="1550"/>
      <c r="AU11" s="1550"/>
      <c r="AV11" s="1550"/>
      <c r="AW11" s="1550"/>
      <c r="AX11" s="1551"/>
    </row>
    <row r="12" spans="1:51" ht="11.25" customHeight="1">
      <c r="B12" s="1595"/>
      <c r="C12" s="1595"/>
      <c r="D12" s="1595"/>
      <c r="E12" s="1595"/>
      <c r="F12" s="1595"/>
      <c r="G12" s="1595"/>
      <c r="H12" s="1595"/>
      <c r="I12" s="1595"/>
      <c r="J12" s="1595"/>
      <c r="K12" s="159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1445"/>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2654</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88"/>
      <c r="N15" s="1589"/>
      <c r="O15" s="1589"/>
      <c r="P15" s="1589"/>
      <c r="Q15" s="1589"/>
      <c r="R15" s="1589"/>
      <c r="S15" s="1589"/>
      <c r="T15" s="1589"/>
      <c r="U15" s="1589"/>
      <c r="V15" s="1589"/>
      <c r="W15" s="1589"/>
      <c r="X15" s="1589"/>
      <c r="Y15" s="1589"/>
      <c r="Z15" s="1589"/>
      <c r="AA15" s="1589"/>
      <c r="AB15" s="1589"/>
      <c r="AC15" s="1590"/>
      <c r="AD15" s="178" t="s">
        <v>230</v>
      </c>
      <c r="AF15" s="195"/>
      <c r="AG15" s="195"/>
      <c r="AH15" s="195"/>
      <c r="AI15" s="195"/>
      <c r="AJ15" s="195"/>
    </row>
    <row r="16" spans="1:51" ht="18" customHeight="1">
      <c r="B16" s="178" t="s">
        <v>229</v>
      </c>
      <c r="C16" s="178"/>
      <c r="D16" s="178"/>
      <c r="E16" s="178"/>
      <c r="F16" s="178"/>
      <c r="G16" s="178"/>
      <c r="H16" s="178"/>
      <c r="I16" s="178"/>
      <c r="J16" s="178"/>
      <c r="K16" s="178"/>
      <c r="M16" s="1588"/>
      <c r="N16" s="1589"/>
      <c r="O16" s="1589"/>
      <c r="P16" s="1589"/>
      <c r="Q16" s="1589"/>
      <c r="R16" s="1589"/>
      <c r="S16" s="1589"/>
      <c r="T16" s="1589"/>
      <c r="U16" s="1589"/>
      <c r="V16" s="1589"/>
      <c r="W16" s="1589"/>
      <c r="X16" s="1589"/>
      <c r="Y16" s="1589"/>
      <c r="Z16" s="1589"/>
      <c r="AA16" s="1589"/>
      <c r="AB16" s="1589"/>
      <c r="AC16" s="1590"/>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2686</v>
      </c>
      <c r="C18" s="178"/>
      <c r="D18" s="178"/>
      <c r="E18" s="178"/>
      <c r="F18" s="178"/>
      <c r="G18" s="178"/>
      <c r="H18" s="178"/>
      <c r="I18" s="178"/>
      <c r="J18" s="178"/>
      <c r="K18" s="178"/>
      <c r="L18" s="4"/>
      <c r="M18" s="1503"/>
      <c r="N18" s="1504"/>
      <c r="O18" s="1504"/>
      <c r="P18" s="1504"/>
      <c r="Q18" s="1504"/>
      <c r="R18" s="1504"/>
      <c r="S18" s="1504"/>
      <c r="T18" s="1505"/>
      <c r="U18" s="4"/>
      <c r="V18" s="1599" t="str">
        <f>IF(他の建築主入力!$F$4="","",他の建築主入力!$F$4)</f>
        <v/>
      </c>
      <c r="W18" s="1599"/>
      <c r="X18" s="1599"/>
      <c r="Y18" s="1599"/>
      <c r="Z18" s="1599"/>
      <c r="AA18" s="1599"/>
      <c r="AB18" s="1599"/>
      <c r="AC18" s="1599"/>
      <c r="AD18" s="4"/>
      <c r="AE18" s="1599" t="str">
        <f>IF(他の建築主入力!$F$12="","",他の建築主入力!$F$12)</f>
        <v/>
      </c>
      <c r="AF18" s="1599"/>
      <c r="AG18" s="1599"/>
      <c r="AH18" s="1599"/>
      <c r="AI18" s="1599"/>
      <c r="AJ18" s="1599"/>
      <c r="AK18" s="1599"/>
      <c r="AL18" s="1599"/>
      <c r="AN18" s="1599" t="str">
        <f>IF(他の建築主入力!$F$20="","",他の建築主入力!$F$20)</f>
        <v/>
      </c>
      <c r="AO18" s="1599"/>
      <c r="AP18" s="1599"/>
      <c r="AQ18" s="1599"/>
      <c r="AR18" s="1599"/>
      <c r="AS18" s="1599"/>
      <c r="AT18" s="1599"/>
      <c r="AU18" s="1599"/>
    </row>
    <row r="19" spans="1:53" ht="18" customHeight="1">
      <c r="B19" s="178" t="s">
        <v>2687</v>
      </c>
      <c r="C19" s="178"/>
      <c r="D19" s="178"/>
      <c r="E19" s="178"/>
      <c r="F19" s="178"/>
      <c r="G19" s="178"/>
      <c r="H19" s="178"/>
      <c r="I19" s="178"/>
      <c r="J19" s="178"/>
      <c r="K19" s="178"/>
      <c r="L19" s="4"/>
      <c r="M19" s="1503"/>
      <c r="N19" s="1504"/>
      <c r="O19" s="1504"/>
      <c r="P19" s="1504"/>
      <c r="Q19" s="1504"/>
      <c r="R19" s="1504"/>
      <c r="S19" s="1504"/>
      <c r="T19" s="1505"/>
      <c r="U19" s="4"/>
      <c r="V19" s="1599" t="str">
        <f>IF(他の建築主入力!$F$5="","",他の建築主入力!$F$5)</f>
        <v/>
      </c>
      <c r="W19" s="1599"/>
      <c r="X19" s="1599"/>
      <c r="Y19" s="1599"/>
      <c r="Z19" s="1599"/>
      <c r="AA19" s="1599"/>
      <c r="AB19" s="1599"/>
      <c r="AC19" s="1599"/>
      <c r="AD19" s="4"/>
      <c r="AE19" s="1599" t="str">
        <f>IF(他の建築主入力!$F$13="","",他の建築主入力!$F$13)</f>
        <v/>
      </c>
      <c r="AF19" s="1599"/>
      <c r="AG19" s="1599"/>
      <c r="AH19" s="1599"/>
      <c r="AI19" s="1599"/>
      <c r="AJ19" s="1599"/>
      <c r="AK19" s="1599"/>
      <c r="AL19" s="1599"/>
      <c r="AN19" s="1599" t="str">
        <f>IF(他の建築主入力!$F$21="","",他の建築主入力!$F$21)</f>
        <v/>
      </c>
      <c r="AO19" s="1599"/>
      <c r="AP19" s="1599"/>
      <c r="AQ19" s="1599"/>
      <c r="AR19" s="1599"/>
      <c r="AS19" s="1599"/>
      <c r="AT19" s="1599"/>
      <c r="AU19" s="1599"/>
    </row>
    <row r="20" spans="1:53" ht="18" customHeight="1">
      <c r="B20" s="178" t="s">
        <v>2688</v>
      </c>
      <c r="C20" s="178"/>
      <c r="D20" s="178"/>
      <c r="E20" s="178"/>
      <c r="F20" s="178"/>
      <c r="G20" s="178"/>
      <c r="H20" s="178"/>
      <c r="I20" s="178"/>
      <c r="J20" s="178"/>
      <c r="K20" s="178"/>
      <c r="L20" s="4"/>
      <c r="M20" s="1541"/>
      <c r="N20" s="1542"/>
      <c r="O20" s="1542"/>
      <c r="P20" s="1542"/>
      <c r="Q20" s="1542"/>
      <c r="R20" s="1542"/>
      <c r="S20" s="1542"/>
      <c r="T20" s="1543"/>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2689</v>
      </c>
      <c r="C21" s="178"/>
      <c r="D21" s="178"/>
      <c r="E21" s="178"/>
      <c r="F21" s="178"/>
      <c r="G21" s="178"/>
      <c r="H21" s="178"/>
      <c r="I21" s="178"/>
      <c r="J21" s="178"/>
      <c r="K21" s="178"/>
      <c r="L21" s="4"/>
      <c r="M21" s="155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5"/>
      <c r="AP21" s="4"/>
    </row>
    <row r="22" spans="1:53" ht="18" customHeight="1">
      <c r="B22" s="178" t="s">
        <v>2690</v>
      </c>
      <c r="C22" s="178"/>
      <c r="D22" s="178"/>
      <c r="E22" s="178"/>
      <c r="F22" s="178"/>
      <c r="G22" s="178"/>
      <c r="H22" s="178"/>
      <c r="I22" s="178"/>
      <c r="J22" s="178"/>
      <c r="K22" s="178"/>
      <c r="L22" s="4"/>
      <c r="M22" s="1541"/>
      <c r="N22" s="1542"/>
      <c r="O22" s="1542"/>
      <c r="P22" s="1542"/>
      <c r="Q22" s="1542"/>
      <c r="R22" s="1542"/>
      <c r="S22" s="1542"/>
      <c r="T22" s="1543"/>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2658</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2691</v>
      </c>
      <c r="C26" s="178"/>
      <c r="D26" s="178"/>
      <c r="E26" s="178"/>
      <c r="F26" s="178"/>
      <c r="G26" s="178"/>
      <c r="H26" s="178"/>
      <c r="I26" s="178"/>
      <c r="J26" s="178"/>
      <c r="K26" s="178"/>
      <c r="L26" s="4"/>
      <c r="M26" s="193" t="s">
        <v>187</v>
      </c>
      <c r="N26" s="1564" t="str">
        <f>IF($M$27="","",VLOOKUP($M$27,担当者登録!$B$2:$J$51,2,FALSE))</f>
        <v/>
      </c>
      <c r="O26" s="1600"/>
      <c r="P26" s="1600"/>
      <c r="Q26" s="178" t="s">
        <v>210</v>
      </c>
      <c r="R26" s="4"/>
      <c r="S26" s="4"/>
      <c r="T26" s="4"/>
      <c r="U26" s="193" t="s">
        <v>187</v>
      </c>
      <c r="V26" s="1573" t="str">
        <f>IF($M$27="","",VLOOKUP($M$27,担当者登録!$B$2:$J$51,3,FALSE))</f>
        <v/>
      </c>
      <c r="W26" s="1573"/>
      <c r="X26" s="1573"/>
      <c r="Y26" s="1573"/>
      <c r="Z26" s="1573"/>
      <c r="AA26" s="1573"/>
      <c r="AB26" s="178" t="s">
        <v>209</v>
      </c>
      <c r="AC26" s="4"/>
      <c r="AD26" s="4"/>
      <c r="AE26" s="1570" t="str">
        <f>IF($M$27="","",VLOOKUP($M$27,担当者登録!$B$2:$J$51,4,FALSE))</f>
        <v/>
      </c>
      <c r="AF26" s="1571"/>
      <c r="AG26" s="1571"/>
      <c r="AH26" s="1571"/>
      <c r="AI26" s="1571"/>
      <c r="AJ26" s="1572"/>
      <c r="AK26" s="178" t="s">
        <v>111</v>
      </c>
      <c r="AL26" s="4"/>
      <c r="AN26" s="498" t="s">
        <v>2414</v>
      </c>
      <c r="AO26" s="499"/>
      <c r="AP26" s="499"/>
      <c r="AQ26" s="499"/>
      <c r="AR26" s="499"/>
      <c r="AS26" s="499"/>
      <c r="AT26" s="499"/>
      <c r="AU26" s="499"/>
      <c r="AV26" s="496"/>
    </row>
    <row r="27" spans="1:53" ht="18" customHeight="1">
      <c r="B27" s="178" t="s">
        <v>2687</v>
      </c>
      <c r="C27" s="178"/>
      <c r="D27" s="178"/>
      <c r="E27" s="178"/>
      <c r="F27" s="178"/>
      <c r="G27" s="178"/>
      <c r="H27" s="178"/>
      <c r="I27" s="178"/>
      <c r="J27" s="178"/>
      <c r="K27" s="178"/>
      <c r="L27" s="4"/>
      <c r="M27" s="1503"/>
      <c r="N27" s="1504"/>
      <c r="O27" s="1504"/>
      <c r="P27" s="1504"/>
      <c r="Q27" s="1504"/>
      <c r="R27" s="1504"/>
      <c r="S27" s="1504"/>
      <c r="T27" s="1505"/>
      <c r="U27" s="4"/>
      <c r="V27" s="4"/>
      <c r="AJ27" s="4"/>
      <c r="AK27" s="4"/>
      <c r="AO27" s="191"/>
      <c r="AP27" s="191"/>
      <c r="AQ27" s="191"/>
      <c r="AR27" s="191"/>
      <c r="AS27" s="4"/>
      <c r="AT27" s="4"/>
    </row>
    <row r="28" spans="1:53" ht="18" customHeight="1">
      <c r="B28" s="178" t="s">
        <v>2692</v>
      </c>
      <c r="C28" s="178"/>
      <c r="D28" s="178"/>
      <c r="E28" s="178"/>
      <c r="F28" s="178"/>
      <c r="G28" s="178"/>
      <c r="H28" s="178"/>
      <c r="I28" s="178"/>
      <c r="J28" s="178"/>
      <c r="K28" s="178"/>
      <c r="L28" s="4"/>
      <c r="M28" s="193" t="s">
        <v>187</v>
      </c>
      <c r="N28" s="1564" t="str">
        <f>IF($M$27="","",VLOOKUP($M$27,担当者登録!$B$2:$J$51,7,FALSE))</f>
        <v/>
      </c>
      <c r="O28" s="1564"/>
      <c r="P28" s="1564"/>
      <c r="Q28" s="178" t="s">
        <v>207</v>
      </c>
      <c r="R28" s="4"/>
      <c r="S28" s="4"/>
      <c r="T28" s="4"/>
      <c r="U28" s="4"/>
      <c r="V28" s="193" t="s">
        <v>187</v>
      </c>
      <c r="W28" s="1564" t="str">
        <f>IF($M$27="","",VLOOKUP($M$27,担当者登録!$B$2:$J$51,8,FALSE))</f>
        <v/>
      </c>
      <c r="X28" s="1564"/>
      <c r="Y28" s="1564"/>
      <c r="Z28" s="1564"/>
      <c r="AA28" s="178" t="s">
        <v>206</v>
      </c>
      <c r="AB28" s="4"/>
      <c r="AC28" s="4"/>
      <c r="AD28" s="4"/>
      <c r="AE28" s="1570" t="str">
        <f>IF($M$27="","",VLOOKUP($M$27,担当者登録!$B$2:$J$51,9,FALSE))</f>
        <v/>
      </c>
      <c r="AF28" s="1571"/>
      <c r="AG28" s="1571"/>
      <c r="AH28" s="1571"/>
      <c r="AI28" s="1571"/>
      <c r="AJ28" s="1572"/>
      <c r="AK28" s="178" t="s">
        <v>111</v>
      </c>
      <c r="AL28" s="4"/>
      <c r="AO28" s="178"/>
      <c r="AP28" s="4"/>
      <c r="AQ28" s="4"/>
      <c r="AR28" s="4"/>
      <c r="AT28" s="4"/>
    </row>
    <row r="29" spans="1:53" ht="18" customHeight="1">
      <c r="B29" s="178"/>
      <c r="C29" s="178"/>
      <c r="D29" s="178"/>
      <c r="E29" s="178"/>
      <c r="F29" s="178"/>
      <c r="G29" s="178"/>
      <c r="H29" s="178"/>
      <c r="I29" s="178"/>
      <c r="J29" s="178"/>
      <c r="K29" s="178"/>
      <c r="L29" s="4"/>
      <c r="M29" s="1560" t="str">
        <f>IF($M$27="","",VLOOKUP($M$27,担当者登録!$B$2:$J$51,6,FALSE))</f>
        <v/>
      </c>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2"/>
      <c r="AO29" s="178"/>
      <c r="AP29" s="4"/>
      <c r="AQ29" s="4"/>
      <c r="AR29" s="4"/>
      <c r="AS29" s="4"/>
      <c r="AT29" s="4"/>
      <c r="AU29" s="4"/>
      <c r="AV29" s="4"/>
      <c r="AW29" s="4"/>
      <c r="AX29" s="4"/>
      <c r="AY29" s="4"/>
      <c r="AZ29" s="4"/>
      <c r="BA29" s="4"/>
    </row>
    <row r="30" spans="1:53" ht="18" customHeight="1">
      <c r="B30" s="178" t="s">
        <v>2693</v>
      </c>
      <c r="C30" s="178"/>
      <c r="D30" s="178"/>
      <c r="E30" s="178"/>
      <c r="F30" s="178"/>
      <c r="G30" s="178"/>
      <c r="H30" s="178"/>
      <c r="I30" s="178"/>
      <c r="J30" s="178"/>
      <c r="K30" s="178"/>
      <c r="L30" s="4"/>
      <c r="M30" s="1560" t="str">
        <f>IF($M$27="","",VLOOKUP($M$27,担当者登録!$B$2:$M$51,10,FALSE))</f>
        <v/>
      </c>
      <c r="N30" s="1561"/>
      <c r="O30" s="1561"/>
      <c r="P30" s="1561"/>
      <c r="Q30" s="1561"/>
      <c r="R30" s="1561"/>
      <c r="S30" s="1561"/>
      <c r="T30" s="1562"/>
      <c r="U30" s="4"/>
      <c r="V30" s="4"/>
      <c r="W30" s="4"/>
      <c r="X30" s="4"/>
      <c r="Y30" s="4"/>
      <c r="Z30" s="4"/>
      <c r="AA30" s="4"/>
      <c r="AB30" s="4"/>
      <c r="AC30" s="4"/>
      <c r="AD30" s="4"/>
      <c r="AE30" s="4"/>
      <c r="AF30" s="4"/>
      <c r="AG30" s="4"/>
      <c r="AH30" s="4"/>
      <c r="AI30" s="4"/>
      <c r="AJ30" s="4"/>
      <c r="AK30" s="4"/>
      <c r="AL30" s="4"/>
      <c r="AN30" s="4"/>
      <c r="AO30" s="4"/>
      <c r="AP30" s="4"/>
      <c r="AQ30" s="4"/>
      <c r="AR30" s="4"/>
      <c r="AS30" s="1444"/>
      <c r="AT30" s="1444"/>
      <c r="AU30" s="1444"/>
      <c r="AV30" s="1444"/>
      <c r="AW30" s="1444"/>
      <c r="AX30" s="1444"/>
      <c r="AY30" s="1444"/>
      <c r="AZ30" s="1444"/>
    </row>
    <row r="31" spans="1:53" ht="18" customHeight="1">
      <c r="B31" s="178" t="s">
        <v>2694</v>
      </c>
      <c r="C31" s="178"/>
      <c r="D31" s="178"/>
      <c r="E31" s="178"/>
      <c r="F31" s="178"/>
      <c r="G31" s="178"/>
      <c r="H31" s="178"/>
      <c r="I31" s="178"/>
      <c r="J31" s="178"/>
      <c r="K31" s="178"/>
      <c r="L31" s="4"/>
      <c r="M31" s="1563" t="str">
        <f>IF($M$27="","",VLOOKUP($M$27,担当者登録!$B$2:$M$51,11,FALSE))</f>
        <v/>
      </c>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2"/>
    </row>
    <row r="32" spans="1:53" ht="18" customHeight="1">
      <c r="B32" s="178" t="s">
        <v>2695</v>
      </c>
      <c r="C32" s="178"/>
      <c r="D32" s="178"/>
      <c r="E32" s="178"/>
      <c r="F32" s="178"/>
      <c r="G32" s="178"/>
      <c r="H32" s="178"/>
      <c r="I32" s="178"/>
      <c r="J32" s="178"/>
      <c r="K32" s="178"/>
      <c r="L32" s="4"/>
      <c r="M32" s="1560" t="str">
        <f>IF($M$27="","",VLOOKUP($M$27,担当者登録!$B$2:$M$51,12,FALSE))</f>
        <v/>
      </c>
      <c r="N32" s="1561"/>
      <c r="O32" s="1561"/>
      <c r="P32" s="1561"/>
      <c r="Q32" s="1561"/>
      <c r="R32" s="1561"/>
      <c r="S32" s="1561"/>
      <c r="T32" s="1562"/>
      <c r="U32" s="4"/>
      <c r="AI32" s="4"/>
      <c r="AJ32" s="4"/>
      <c r="AK32" s="4"/>
      <c r="AL32" s="4"/>
      <c r="AN32" s="4"/>
      <c r="AO32" s="4"/>
      <c r="AP32" s="4"/>
      <c r="AQ32" s="4"/>
      <c r="AR32" s="4"/>
      <c r="AS32" s="1569"/>
      <c r="AT32" s="1569"/>
      <c r="AU32" s="1569"/>
      <c r="AV32" s="1569"/>
      <c r="AW32" s="1569"/>
      <c r="AX32" s="1569"/>
      <c r="AY32" s="1569"/>
      <c r="AZ32" s="1569"/>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2662</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2691</v>
      </c>
      <c r="C36" s="178"/>
      <c r="D36" s="178"/>
      <c r="E36" s="178"/>
      <c r="F36" s="178"/>
      <c r="G36" s="178"/>
      <c r="H36" s="178"/>
      <c r="I36" s="178"/>
      <c r="J36" s="178"/>
      <c r="K36" s="178"/>
      <c r="L36" s="4"/>
      <c r="M36" s="193" t="s">
        <v>187</v>
      </c>
      <c r="N36" s="1564" t="str">
        <f>IF($M$37="","",VLOOKUP($M$37,担当者登録!$B$2:$J$51,2,FALSE))</f>
        <v/>
      </c>
      <c r="O36" s="1564"/>
      <c r="P36" s="1564"/>
      <c r="Q36" s="178" t="s">
        <v>210</v>
      </c>
      <c r="R36" s="4"/>
      <c r="S36" s="4"/>
      <c r="T36" s="4"/>
      <c r="U36" s="193" t="s">
        <v>187</v>
      </c>
      <c r="V36" s="1573" t="str">
        <f>IF($M$37="","",VLOOKUP($M$37,担当者登録!$B$2:$J$51,3,FALSE))</f>
        <v/>
      </c>
      <c r="W36" s="1573"/>
      <c r="X36" s="1573"/>
      <c r="Y36" s="1573"/>
      <c r="Z36" s="1573"/>
      <c r="AA36" s="1573"/>
      <c r="AB36" s="178" t="s">
        <v>209</v>
      </c>
      <c r="AC36" s="4"/>
      <c r="AD36" s="4"/>
      <c r="AE36" s="1570" t="str">
        <f>IF($M$37="","",VLOOKUP($M$37,担当者登録!$B$2:$J$51,4,FALSE))</f>
        <v/>
      </c>
      <c r="AF36" s="1571"/>
      <c r="AG36" s="1571"/>
      <c r="AH36" s="1571"/>
      <c r="AI36" s="1571"/>
      <c r="AJ36" s="1572"/>
      <c r="AK36" s="178" t="s">
        <v>111</v>
      </c>
      <c r="AL36" s="4"/>
      <c r="AN36" s="498" t="s">
        <v>2414</v>
      </c>
      <c r="AO36" s="499"/>
      <c r="AP36" s="499"/>
      <c r="AQ36" s="499"/>
      <c r="AR36" s="499"/>
      <c r="AS36" s="499"/>
      <c r="AT36" s="499"/>
      <c r="AU36" s="499"/>
      <c r="AV36" s="496"/>
    </row>
    <row r="37" spans="1:65" ht="18" customHeight="1">
      <c r="B37" s="178" t="s">
        <v>2687</v>
      </c>
      <c r="C37" s="178"/>
      <c r="D37" s="178"/>
      <c r="E37" s="178"/>
      <c r="F37" s="178"/>
      <c r="G37" s="178"/>
      <c r="H37" s="178"/>
      <c r="I37" s="178"/>
      <c r="J37" s="178"/>
      <c r="K37" s="178"/>
      <c r="L37" s="4"/>
      <c r="M37" s="1503"/>
      <c r="N37" s="1504"/>
      <c r="O37" s="1504"/>
      <c r="P37" s="1504"/>
      <c r="Q37" s="1504"/>
      <c r="R37" s="1504"/>
      <c r="S37" s="1504"/>
      <c r="T37" s="1505"/>
      <c r="U37" s="4"/>
      <c r="V37" s="4"/>
      <c r="AJ37" s="4"/>
      <c r="AK37" s="4"/>
      <c r="AO37" s="191"/>
      <c r="AP37" s="191"/>
      <c r="AQ37" s="191"/>
      <c r="AR37" s="191"/>
      <c r="AS37" s="4"/>
      <c r="AT37" s="1444"/>
      <c r="AU37" s="1445"/>
      <c r="AV37" s="1445"/>
      <c r="AW37" s="1445"/>
      <c r="AX37" s="1445"/>
      <c r="AY37" s="1445"/>
      <c r="AZ37" s="1445"/>
      <c r="BA37" s="1445"/>
      <c r="BB37" s="1445"/>
      <c r="BC37" s="1445"/>
      <c r="BD37" s="1445"/>
      <c r="BE37" s="1445"/>
      <c r="BF37" s="1445"/>
      <c r="BG37" s="1445"/>
      <c r="BH37" s="1445"/>
      <c r="BI37" s="1445"/>
      <c r="BJ37" s="1445"/>
      <c r="BK37" s="1445"/>
      <c r="BL37" s="1445"/>
      <c r="BM37" s="1445"/>
    </row>
    <row r="38" spans="1:65" ht="18" customHeight="1">
      <c r="B38" s="178" t="s">
        <v>2692</v>
      </c>
      <c r="C38" s="178"/>
      <c r="D38" s="178"/>
      <c r="E38" s="178"/>
      <c r="F38" s="178"/>
      <c r="G38" s="178"/>
      <c r="H38" s="178"/>
      <c r="I38" s="178"/>
      <c r="J38" s="178"/>
      <c r="K38" s="178"/>
      <c r="L38" s="4"/>
      <c r="M38" s="193" t="s">
        <v>187</v>
      </c>
      <c r="N38" s="1564" t="str">
        <f>IF($M$37="","",VLOOKUP($M$37,担当者登録!$B$2:$J$51,7,FALSE))</f>
        <v/>
      </c>
      <c r="O38" s="1564"/>
      <c r="P38" s="1564"/>
      <c r="Q38" s="178" t="s">
        <v>207</v>
      </c>
      <c r="R38" s="4"/>
      <c r="S38" s="4"/>
      <c r="T38" s="4"/>
      <c r="U38" s="4"/>
      <c r="V38" s="193" t="s">
        <v>187</v>
      </c>
      <c r="W38" s="1564" t="str">
        <f>IF($M$37="","",VLOOKUP($M$37,担当者登録!$B$2:$J$51,8,FALSE))</f>
        <v/>
      </c>
      <c r="X38" s="1564"/>
      <c r="Y38" s="1564"/>
      <c r="Z38" s="1564"/>
      <c r="AA38" s="178" t="s">
        <v>206</v>
      </c>
      <c r="AB38" s="4"/>
      <c r="AC38" s="4"/>
      <c r="AD38" s="4"/>
      <c r="AE38" s="1570" t="str">
        <f>IF($M$37="","",VLOOKUP($M$37,担当者登録!$B$2:$J$51,9,FALSE))</f>
        <v/>
      </c>
      <c r="AF38" s="1571"/>
      <c r="AG38" s="1571"/>
      <c r="AH38" s="1571"/>
      <c r="AI38" s="1571"/>
      <c r="AJ38" s="1572"/>
      <c r="AK38" s="178" t="s">
        <v>111</v>
      </c>
      <c r="AL38" s="4"/>
      <c r="AO38" s="178"/>
      <c r="AP38" s="4"/>
      <c r="AQ38" s="4"/>
      <c r="AR38" s="4"/>
      <c r="AT38" s="1444"/>
      <c r="AU38" s="1445"/>
      <c r="AV38" s="1445"/>
      <c r="AW38" s="1445"/>
      <c r="AX38" s="1445"/>
      <c r="AY38" s="1445"/>
      <c r="AZ38" s="1445"/>
      <c r="BA38" s="1445"/>
      <c r="BB38" s="1445"/>
      <c r="BC38" s="1445"/>
      <c r="BD38" s="1445"/>
      <c r="BE38" s="1445"/>
      <c r="BF38" s="1445"/>
      <c r="BG38" s="1445"/>
      <c r="BH38" s="1445"/>
      <c r="BI38" s="1445"/>
      <c r="BJ38" s="1445"/>
      <c r="BK38" s="1445"/>
      <c r="BL38" s="1445"/>
      <c r="BM38" s="1445"/>
    </row>
    <row r="39" spans="1:65" ht="18" customHeight="1">
      <c r="B39" s="178"/>
      <c r="C39" s="178"/>
      <c r="D39" s="178"/>
      <c r="E39" s="178"/>
      <c r="F39" s="178"/>
      <c r="G39" s="178"/>
      <c r="H39" s="178"/>
      <c r="I39" s="178"/>
      <c r="J39" s="178"/>
      <c r="K39" s="178"/>
      <c r="L39" s="4"/>
      <c r="M39" s="1560" t="str">
        <f>IF($M$37="","",VLOOKUP($M$37,担当者登録!$B$2:$J$51,6,FALSE))</f>
        <v/>
      </c>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2"/>
      <c r="AO39" s="178"/>
      <c r="AP39" s="4"/>
      <c r="AQ39" s="4"/>
      <c r="AR39" s="4"/>
      <c r="AS39" s="4"/>
      <c r="AT39" s="1444"/>
      <c r="AU39" s="1444"/>
      <c r="AV39" s="1444"/>
      <c r="AW39" s="1444"/>
      <c r="AX39" s="1444"/>
      <c r="AY39" s="1444"/>
      <c r="AZ39" s="1444"/>
      <c r="BA39" s="1444"/>
    </row>
    <row r="40" spans="1:65" ht="18" customHeight="1">
      <c r="B40" s="178" t="s">
        <v>2693</v>
      </c>
      <c r="C40" s="178"/>
      <c r="D40" s="178"/>
      <c r="E40" s="178"/>
      <c r="F40" s="178"/>
      <c r="G40" s="178"/>
      <c r="H40" s="178"/>
      <c r="I40" s="178"/>
      <c r="J40" s="178"/>
      <c r="K40" s="178"/>
      <c r="L40" s="4"/>
      <c r="M40" s="1560" t="str">
        <f>IF($M$37="","",VLOOKUP($M$37,担当者登録!$B$2:$M$51,10,FALSE))</f>
        <v/>
      </c>
      <c r="N40" s="1561"/>
      <c r="O40" s="1561"/>
      <c r="P40" s="1561"/>
      <c r="Q40" s="1561"/>
      <c r="R40" s="1561"/>
      <c r="S40" s="1561"/>
      <c r="T40" s="1562"/>
      <c r="U40" s="4"/>
      <c r="V40" s="4"/>
      <c r="W40" s="4"/>
      <c r="X40" s="4"/>
      <c r="Y40" s="4"/>
      <c r="Z40" s="4"/>
      <c r="AA40" s="4"/>
      <c r="AB40" s="4"/>
      <c r="AC40" s="4"/>
      <c r="AD40" s="4"/>
      <c r="AE40" s="4"/>
      <c r="AF40" s="4"/>
      <c r="AG40" s="4"/>
      <c r="AH40" s="4"/>
      <c r="AI40" s="4"/>
      <c r="AJ40" s="4"/>
      <c r="AK40" s="4"/>
      <c r="AL40" s="4"/>
    </row>
    <row r="41" spans="1:65" ht="18" customHeight="1">
      <c r="B41" s="178" t="s">
        <v>2694</v>
      </c>
      <c r="C41" s="178"/>
      <c r="D41" s="178"/>
      <c r="E41" s="178"/>
      <c r="F41" s="178"/>
      <c r="G41" s="178"/>
      <c r="H41" s="178"/>
      <c r="I41" s="178"/>
      <c r="J41" s="178"/>
      <c r="K41" s="178"/>
      <c r="L41" s="4"/>
      <c r="M41" s="1563" t="str">
        <f>IF($M$37="","",VLOOKUP($M$37,担当者登録!$B$2:$M$51,11,FALSE))</f>
        <v/>
      </c>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2"/>
    </row>
    <row r="42" spans="1:65" ht="18" customHeight="1">
      <c r="B42" s="178" t="s">
        <v>2695</v>
      </c>
      <c r="C42" s="178"/>
      <c r="D42" s="178"/>
      <c r="E42" s="178"/>
      <c r="F42" s="178"/>
      <c r="G42" s="178"/>
      <c r="H42" s="178"/>
      <c r="I42" s="178"/>
      <c r="J42" s="178"/>
      <c r="K42" s="178"/>
      <c r="L42" s="4"/>
      <c r="M42" s="1560" t="str">
        <f>IF($M$37="","",VLOOKUP($M$37,担当者登録!$B$2:$M$51,12,FALSE))</f>
        <v/>
      </c>
      <c r="N42" s="1561"/>
      <c r="O42" s="1561"/>
      <c r="P42" s="1561"/>
      <c r="Q42" s="1561"/>
      <c r="R42" s="1561"/>
      <c r="S42" s="1561"/>
      <c r="T42" s="1562"/>
      <c r="U42" s="4"/>
      <c r="AI42" s="4"/>
      <c r="AJ42" s="4"/>
      <c r="AK42" s="4"/>
      <c r="AL42" s="4"/>
      <c r="AN42" s="4"/>
      <c r="AO42" s="4"/>
      <c r="AP42" s="4"/>
      <c r="AQ42" s="4"/>
      <c r="AR42" s="4"/>
      <c r="AS42" s="1569"/>
      <c r="AT42" s="1569"/>
      <c r="AU42" s="1569"/>
      <c r="AV42" s="1569"/>
      <c r="AW42" s="1569"/>
      <c r="AX42" s="1569"/>
      <c r="AY42" s="1569"/>
      <c r="AZ42" s="1569"/>
    </row>
    <row r="43" spans="1:65" ht="18" customHeight="1">
      <c r="B43" s="178" t="s">
        <v>2696</v>
      </c>
      <c r="C43" s="178"/>
      <c r="D43" s="178"/>
      <c r="E43" s="178"/>
      <c r="F43" s="178"/>
      <c r="G43" s="178"/>
      <c r="H43" s="178"/>
      <c r="I43" s="178"/>
      <c r="J43" s="178"/>
      <c r="K43" s="178"/>
      <c r="L43" s="4"/>
      <c r="M43" s="1554"/>
      <c r="N43" s="1504"/>
      <c r="O43" s="1504"/>
      <c r="P43" s="1504"/>
      <c r="Q43" s="1504"/>
      <c r="R43" s="1504"/>
      <c r="S43" s="1504"/>
      <c r="T43" s="1504"/>
      <c r="U43" s="1504"/>
      <c r="V43" s="1504"/>
      <c r="W43" s="1504"/>
      <c r="X43" s="1504"/>
      <c r="Y43" s="1504"/>
      <c r="Z43" s="1504"/>
      <c r="AA43" s="1504"/>
      <c r="AB43" s="1504"/>
      <c r="AC43" s="1504"/>
      <c r="AD43" s="1504"/>
      <c r="AE43" s="1504"/>
      <c r="AF43" s="1504"/>
      <c r="AG43" s="1504"/>
      <c r="AH43" s="1504"/>
      <c r="AI43" s="1504"/>
      <c r="AJ43" s="1504"/>
      <c r="AK43" s="1504"/>
      <c r="AL43" s="1505"/>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2691</v>
      </c>
      <c r="C46" s="178"/>
      <c r="D46" s="178"/>
      <c r="E46" s="178"/>
      <c r="F46" s="178"/>
      <c r="G46" s="178"/>
      <c r="H46" s="178"/>
      <c r="I46" s="178"/>
      <c r="J46" s="178"/>
      <c r="K46" s="178"/>
      <c r="L46" s="4"/>
      <c r="M46" s="193" t="s">
        <v>187</v>
      </c>
      <c r="N46" s="1564" t="str">
        <f>IF($M$47="","",VLOOKUP($M$47,担当者登録!$B$2:$J$51,2,FALSE))</f>
        <v/>
      </c>
      <c r="O46" s="1564"/>
      <c r="P46" s="1564"/>
      <c r="Q46" s="178" t="s">
        <v>210</v>
      </c>
      <c r="R46" s="4"/>
      <c r="S46" s="4"/>
      <c r="T46" s="4"/>
      <c r="U46" s="193" t="s">
        <v>187</v>
      </c>
      <c r="V46" s="1573" t="str">
        <f>IF($M$47="","",VLOOKUP($M$47,担当者登録!$B$2:$J$51,3,FALSE))</f>
        <v/>
      </c>
      <c r="W46" s="1573"/>
      <c r="X46" s="1573"/>
      <c r="Y46" s="1573"/>
      <c r="Z46" s="1573"/>
      <c r="AA46" s="1573"/>
      <c r="AB46" s="178" t="s">
        <v>209</v>
      </c>
      <c r="AC46" s="4"/>
      <c r="AD46" s="4"/>
      <c r="AE46" s="1570" t="str">
        <f>IF($M$47="","",VLOOKUP($M$47,担当者登録!$B$2:$J$51,4,FALSE))</f>
        <v/>
      </c>
      <c r="AF46" s="1571"/>
      <c r="AG46" s="1571"/>
      <c r="AH46" s="1571"/>
      <c r="AI46" s="1571"/>
      <c r="AJ46" s="1572"/>
      <c r="AK46" s="178" t="s">
        <v>111</v>
      </c>
      <c r="AL46" s="4"/>
    </row>
    <row r="47" spans="1:65" ht="18" customHeight="1">
      <c r="B47" s="178" t="s">
        <v>2687</v>
      </c>
      <c r="C47" s="178"/>
      <c r="D47" s="178"/>
      <c r="E47" s="178"/>
      <c r="F47" s="178"/>
      <c r="G47" s="178"/>
      <c r="H47" s="178"/>
      <c r="I47" s="178"/>
      <c r="J47" s="178"/>
      <c r="K47" s="178"/>
      <c r="L47" s="4"/>
      <c r="M47" s="1503"/>
      <c r="N47" s="1504"/>
      <c r="O47" s="1504"/>
      <c r="P47" s="1504"/>
      <c r="Q47" s="1504"/>
      <c r="R47" s="1504"/>
      <c r="S47" s="1504"/>
      <c r="T47" s="1505"/>
      <c r="U47" s="4"/>
      <c r="V47" s="4"/>
      <c r="AJ47" s="4"/>
      <c r="AK47" s="4"/>
      <c r="AN47" s="4"/>
      <c r="AO47" s="4"/>
      <c r="AP47" s="4"/>
      <c r="AQ47" s="4"/>
      <c r="AR47" s="4"/>
      <c r="AS47" s="1444"/>
      <c r="AT47" s="1444"/>
      <c r="AU47" s="1444"/>
      <c r="AV47" s="1444"/>
      <c r="AW47" s="1444"/>
      <c r="AX47" s="1444"/>
      <c r="AY47" s="1444"/>
      <c r="AZ47" s="1444"/>
    </row>
    <row r="48" spans="1:65" ht="18" customHeight="1">
      <c r="B48" s="178" t="s">
        <v>2692</v>
      </c>
      <c r="C48" s="178"/>
      <c r="D48" s="178"/>
      <c r="E48" s="178"/>
      <c r="F48" s="178"/>
      <c r="G48" s="178"/>
      <c r="H48" s="178"/>
      <c r="I48" s="178"/>
      <c r="J48" s="178"/>
      <c r="K48" s="178"/>
      <c r="L48" s="4"/>
      <c r="M48" s="193" t="s">
        <v>187</v>
      </c>
      <c r="N48" s="1564" t="str">
        <f>IF($M$47="","",VLOOKUP($M$47,担当者登録!$B$2:$J$51,7,FALSE))</f>
        <v/>
      </c>
      <c r="O48" s="1564"/>
      <c r="P48" s="1564"/>
      <c r="Q48" s="178" t="s">
        <v>207</v>
      </c>
      <c r="R48" s="4"/>
      <c r="S48" s="4"/>
      <c r="T48" s="4"/>
      <c r="U48" s="4"/>
      <c r="V48" s="193" t="s">
        <v>187</v>
      </c>
      <c r="W48" s="1564" t="str">
        <f>IF($M$47="","",VLOOKUP($M$47,担当者登録!$B$2:$J$51,8,FALSE))</f>
        <v/>
      </c>
      <c r="X48" s="1564"/>
      <c r="Y48" s="1564"/>
      <c r="Z48" s="1564"/>
      <c r="AA48" s="178" t="s">
        <v>206</v>
      </c>
      <c r="AB48" s="4"/>
      <c r="AC48" s="4"/>
      <c r="AD48" s="4"/>
      <c r="AE48" s="1570" t="str">
        <f>IF($M$47="","",VLOOKUP($M$47,担当者登録!$B$2:$J$51,9,FALSE))</f>
        <v/>
      </c>
      <c r="AF48" s="1571"/>
      <c r="AG48" s="1571"/>
      <c r="AH48" s="1571"/>
      <c r="AI48" s="1571"/>
      <c r="AJ48" s="1572"/>
      <c r="AK48" s="178" t="s">
        <v>111</v>
      </c>
      <c r="AL48" s="4"/>
      <c r="AN48" s="4"/>
      <c r="AO48" s="4"/>
      <c r="AP48" s="4"/>
      <c r="AQ48" s="4"/>
      <c r="AR48" s="4"/>
      <c r="AS48" s="1444"/>
      <c r="AT48" s="1444"/>
      <c r="AU48" s="1444"/>
      <c r="AV48" s="1444"/>
      <c r="AW48" s="1444"/>
      <c r="AX48" s="1444"/>
      <c r="AY48" s="1444"/>
      <c r="AZ48" s="1444"/>
    </row>
    <row r="49" spans="2:52" ht="18" customHeight="1">
      <c r="B49" s="178"/>
      <c r="C49" s="178"/>
      <c r="D49" s="178"/>
      <c r="E49" s="178"/>
      <c r="F49" s="178"/>
      <c r="G49" s="178"/>
      <c r="H49" s="178"/>
      <c r="I49" s="178"/>
      <c r="J49" s="178"/>
      <c r="K49" s="178"/>
      <c r="L49" s="4"/>
      <c r="M49" s="1560" t="str">
        <f>IF($M$47="","",VLOOKUP($M$47,担当者登録!$B$2:$J$51,6,FALSE))</f>
        <v/>
      </c>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2"/>
    </row>
    <row r="50" spans="2:52" ht="18" customHeight="1">
      <c r="B50" s="178" t="s">
        <v>2693</v>
      </c>
      <c r="C50" s="178"/>
      <c r="D50" s="178"/>
      <c r="E50" s="178"/>
      <c r="F50" s="178"/>
      <c r="G50" s="178"/>
      <c r="H50" s="178"/>
      <c r="I50" s="178"/>
      <c r="J50" s="178"/>
      <c r="K50" s="178"/>
      <c r="L50" s="4"/>
      <c r="M50" s="1560" t="str">
        <f>IF($M$47="","",VLOOKUP($M$47,担当者登録!$B$2:$M$51,10,FALSE))</f>
        <v/>
      </c>
      <c r="N50" s="1561"/>
      <c r="O50" s="1561"/>
      <c r="P50" s="1561"/>
      <c r="Q50" s="1561"/>
      <c r="R50" s="1561"/>
      <c r="S50" s="1561"/>
      <c r="T50" s="1562"/>
      <c r="U50" s="4"/>
      <c r="V50" s="4"/>
      <c r="W50" s="4"/>
      <c r="X50" s="4"/>
      <c r="Y50" s="4"/>
      <c r="Z50" s="4"/>
      <c r="AA50" s="4"/>
      <c r="AB50" s="4"/>
      <c r="AC50" s="4"/>
      <c r="AD50" s="4"/>
      <c r="AE50" s="4"/>
      <c r="AF50" s="4"/>
      <c r="AG50" s="4"/>
      <c r="AH50" s="4"/>
      <c r="AI50" s="4"/>
      <c r="AJ50" s="4"/>
      <c r="AK50" s="4"/>
      <c r="AL50" s="4"/>
    </row>
    <row r="51" spans="2:52" ht="18" customHeight="1">
      <c r="B51" s="178" t="s">
        <v>2694</v>
      </c>
      <c r="C51" s="178"/>
      <c r="D51" s="178"/>
      <c r="E51" s="178"/>
      <c r="F51" s="178"/>
      <c r="G51" s="178"/>
      <c r="H51" s="178"/>
      <c r="I51" s="178"/>
      <c r="J51" s="178"/>
      <c r="K51" s="178"/>
      <c r="L51" s="4"/>
      <c r="M51" s="1563" t="str">
        <f>IF($M$47="","",VLOOKUP($M$47,担当者登録!$B$2:$M$51,11,FALSE))</f>
        <v/>
      </c>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2"/>
    </row>
    <row r="52" spans="2:52" ht="18" customHeight="1">
      <c r="B52" s="178" t="s">
        <v>2695</v>
      </c>
      <c r="C52" s="178"/>
      <c r="D52" s="178"/>
      <c r="E52" s="178"/>
      <c r="F52" s="178"/>
      <c r="G52" s="178"/>
      <c r="H52" s="178"/>
      <c r="I52" s="178"/>
      <c r="J52" s="178"/>
      <c r="K52" s="178"/>
      <c r="L52" s="4"/>
      <c r="M52" s="1560" t="str">
        <f>IF($M$47="","",VLOOKUP($M$47,担当者登録!$B$2:$M$51,12,FALSE))</f>
        <v/>
      </c>
      <c r="N52" s="1561"/>
      <c r="O52" s="1561"/>
      <c r="P52" s="1561"/>
      <c r="Q52" s="1561"/>
      <c r="R52" s="1561"/>
      <c r="S52" s="1561"/>
      <c r="T52" s="1562"/>
      <c r="U52" s="4"/>
      <c r="AI52" s="4"/>
      <c r="AJ52" s="4"/>
      <c r="AK52" s="4"/>
      <c r="AL52" s="4"/>
      <c r="AN52" s="4"/>
      <c r="AO52" s="4"/>
      <c r="AP52" s="4"/>
      <c r="AQ52" s="4"/>
      <c r="AR52" s="4"/>
      <c r="AS52" s="1569"/>
      <c r="AT52" s="1569"/>
      <c r="AU52" s="1569"/>
      <c r="AV52" s="1569"/>
      <c r="AW52" s="1569"/>
      <c r="AX52" s="1569"/>
      <c r="AY52" s="1569"/>
      <c r="AZ52" s="1569"/>
    </row>
    <row r="53" spans="2:52" ht="18" customHeight="1">
      <c r="B53" s="178" t="s">
        <v>2696</v>
      </c>
      <c r="C53" s="178"/>
      <c r="D53" s="178"/>
      <c r="E53" s="178"/>
      <c r="F53" s="178"/>
      <c r="G53" s="178"/>
      <c r="H53" s="178"/>
      <c r="I53" s="178"/>
      <c r="J53" s="178"/>
      <c r="K53" s="178"/>
      <c r="L53" s="4"/>
      <c r="M53" s="1554"/>
      <c r="N53" s="1555"/>
      <c r="O53" s="1555"/>
      <c r="P53" s="1555"/>
      <c r="Q53" s="1555"/>
      <c r="R53" s="1555"/>
      <c r="S53" s="1555"/>
      <c r="T53" s="1555"/>
      <c r="U53" s="1555"/>
      <c r="V53" s="1555"/>
      <c r="W53" s="1555"/>
      <c r="X53" s="1555"/>
      <c r="Y53" s="1555"/>
      <c r="Z53" s="1555"/>
      <c r="AA53" s="1555"/>
      <c r="AB53" s="1555"/>
      <c r="AC53" s="1555"/>
      <c r="AD53" s="1555"/>
      <c r="AE53" s="1555"/>
      <c r="AF53" s="1555"/>
      <c r="AG53" s="1555"/>
      <c r="AH53" s="1555"/>
      <c r="AI53" s="1555"/>
      <c r="AJ53" s="1555"/>
      <c r="AK53" s="1555"/>
      <c r="AL53" s="1556"/>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2691</v>
      </c>
      <c r="C55" s="178"/>
      <c r="D55" s="178"/>
      <c r="E55" s="178"/>
      <c r="F55" s="178"/>
      <c r="G55" s="178"/>
      <c r="H55" s="178"/>
      <c r="I55" s="178"/>
      <c r="J55" s="178"/>
      <c r="K55" s="178"/>
      <c r="L55" s="4"/>
      <c r="M55" s="193" t="s">
        <v>187</v>
      </c>
      <c r="N55" s="1564" t="str">
        <f>IF($M$56="","",VLOOKUP($M$56,担当者登録!$B$2:$J$51,2,FALSE))</f>
        <v/>
      </c>
      <c r="O55" s="1564"/>
      <c r="P55" s="1564"/>
      <c r="Q55" s="178" t="s">
        <v>210</v>
      </c>
      <c r="R55" s="4"/>
      <c r="S55" s="4"/>
      <c r="T55" s="4"/>
      <c r="U55" s="193" t="s">
        <v>187</v>
      </c>
      <c r="V55" s="1573" t="str">
        <f>IF($M$56="","",VLOOKUP($M$56,担当者登録!$B$2:$J$51,3,FALSE))</f>
        <v/>
      </c>
      <c r="W55" s="1573"/>
      <c r="X55" s="1573"/>
      <c r="Y55" s="1573"/>
      <c r="Z55" s="1573"/>
      <c r="AA55" s="1573"/>
      <c r="AB55" s="178" t="s">
        <v>209</v>
      </c>
      <c r="AC55" s="4"/>
      <c r="AD55" s="4"/>
      <c r="AE55" s="1570" t="str">
        <f>IF($M$56="","",VLOOKUP($M$56,担当者登録!$B$2:$J$51,4,FALSE))</f>
        <v/>
      </c>
      <c r="AF55" s="1571"/>
      <c r="AG55" s="1571"/>
      <c r="AH55" s="1571"/>
      <c r="AI55" s="1571"/>
      <c r="AJ55" s="1572"/>
      <c r="AK55" s="178" t="s">
        <v>111</v>
      </c>
      <c r="AL55" s="4"/>
    </row>
    <row r="56" spans="2:52" ht="18" customHeight="1">
      <c r="B56" s="178" t="s">
        <v>2687</v>
      </c>
      <c r="C56" s="178"/>
      <c r="D56" s="178"/>
      <c r="E56" s="178"/>
      <c r="F56" s="178"/>
      <c r="G56" s="178"/>
      <c r="H56" s="178"/>
      <c r="I56" s="178"/>
      <c r="J56" s="178"/>
      <c r="K56" s="178"/>
      <c r="L56" s="4"/>
      <c r="M56" s="1503"/>
      <c r="N56" s="1504"/>
      <c r="O56" s="1504"/>
      <c r="P56" s="1504"/>
      <c r="Q56" s="1504"/>
      <c r="R56" s="1504"/>
      <c r="S56" s="1504"/>
      <c r="T56" s="1505"/>
      <c r="U56" s="4"/>
      <c r="V56" s="4"/>
      <c r="AJ56" s="4"/>
      <c r="AK56" s="4"/>
      <c r="AN56" s="4"/>
      <c r="AO56" s="4"/>
      <c r="AP56" s="4"/>
      <c r="AQ56" s="4"/>
      <c r="AR56" s="4"/>
      <c r="AS56" s="1444"/>
      <c r="AT56" s="1444"/>
      <c r="AU56" s="1444"/>
      <c r="AV56" s="1444"/>
      <c r="AW56" s="1444"/>
      <c r="AX56" s="1444"/>
      <c r="AY56" s="1444"/>
      <c r="AZ56" s="1444"/>
    </row>
    <row r="57" spans="2:52" ht="18" customHeight="1">
      <c r="B57" s="178" t="s">
        <v>2692</v>
      </c>
      <c r="C57" s="178"/>
      <c r="D57" s="178"/>
      <c r="E57" s="178"/>
      <c r="F57" s="178"/>
      <c r="G57" s="178"/>
      <c r="H57" s="178"/>
      <c r="I57" s="178"/>
      <c r="J57" s="178"/>
      <c r="K57" s="178"/>
      <c r="L57" s="4"/>
      <c r="M57" s="193" t="s">
        <v>187</v>
      </c>
      <c r="N57" s="1564" t="str">
        <f>IF($M$56="","",VLOOKUP($M$56,担当者登録!$B$2:$J$51,7,FALSE))</f>
        <v/>
      </c>
      <c r="O57" s="1564"/>
      <c r="P57" s="1564"/>
      <c r="Q57" s="178" t="s">
        <v>207</v>
      </c>
      <c r="R57" s="4"/>
      <c r="S57" s="4"/>
      <c r="T57" s="4"/>
      <c r="U57" s="4"/>
      <c r="V57" s="193" t="s">
        <v>187</v>
      </c>
      <c r="W57" s="1564" t="str">
        <f>IF($M$56="","",VLOOKUP($M$56,担当者登録!$B$2:$J$51,8,FALSE))</f>
        <v/>
      </c>
      <c r="X57" s="1564"/>
      <c r="Y57" s="1564"/>
      <c r="Z57" s="1564"/>
      <c r="AA57" s="178" t="s">
        <v>206</v>
      </c>
      <c r="AB57" s="4"/>
      <c r="AC57" s="4"/>
      <c r="AD57" s="4"/>
      <c r="AE57" s="1570" t="str">
        <f>IF($M$56="","",VLOOKUP($M$56,担当者登録!$B$2:$J$51,9,FALSE))</f>
        <v/>
      </c>
      <c r="AF57" s="1571"/>
      <c r="AG57" s="1571"/>
      <c r="AH57" s="1571"/>
      <c r="AI57" s="1571"/>
      <c r="AJ57" s="1572"/>
      <c r="AK57" s="178" t="s">
        <v>111</v>
      </c>
      <c r="AL57" s="4"/>
      <c r="AN57" s="4"/>
      <c r="AO57" s="4"/>
      <c r="AP57" s="4"/>
      <c r="AQ57" s="4"/>
      <c r="AR57" s="4"/>
      <c r="AS57" s="1444"/>
      <c r="AT57" s="1444"/>
      <c r="AU57" s="1444"/>
      <c r="AV57" s="1444"/>
      <c r="AW57" s="1444"/>
      <c r="AX57" s="1444"/>
      <c r="AY57" s="1444"/>
      <c r="AZ57" s="1444"/>
    </row>
    <row r="58" spans="2:52" ht="18" customHeight="1">
      <c r="B58" s="178"/>
      <c r="C58" s="178"/>
      <c r="D58" s="178"/>
      <c r="E58" s="178"/>
      <c r="F58" s="178"/>
      <c r="G58" s="178"/>
      <c r="H58" s="178"/>
      <c r="I58" s="178"/>
      <c r="J58" s="178"/>
      <c r="K58" s="178"/>
      <c r="L58" s="4"/>
      <c r="M58" s="1560" t="str">
        <f>IF($M$56="","",VLOOKUP($M$56,担当者登録!$B$2:$J$51,6,FALSE))</f>
        <v/>
      </c>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2"/>
    </row>
    <row r="59" spans="2:52" ht="18" customHeight="1">
      <c r="B59" s="178" t="s">
        <v>2693</v>
      </c>
      <c r="C59" s="178"/>
      <c r="D59" s="178"/>
      <c r="E59" s="178"/>
      <c r="F59" s="178"/>
      <c r="G59" s="178"/>
      <c r="H59" s="178"/>
      <c r="I59" s="178"/>
      <c r="J59" s="178"/>
      <c r="K59" s="178"/>
      <c r="L59" s="4"/>
      <c r="M59" s="1560" t="str">
        <f>IF($M$56="","",VLOOKUP($M$56,担当者登録!$B$2:$M$51,10,FALSE))</f>
        <v/>
      </c>
      <c r="N59" s="1561"/>
      <c r="O59" s="1561"/>
      <c r="P59" s="1561"/>
      <c r="Q59" s="1561"/>
      <c r="R59" s="1561"/>
      <c r="S59" s="1561"/>
      <c r="T59" s="1562"/>
      <c r="U59" s="4"/>
      <c r="V59" s="4"/>
      <c r="W59" s="4"/>
      <c r="X59" s="4"/>
      <c r="Y59" s="4"/>
      <c r="Z59" s="4"/>
      <c r="AA59" s="4"/>
      <c r="AB59" s="4"/>
      <c r="AC59" s="4"/>
      <c r="AD59" s="4"/>
      <c r="AE59" s="4"/>
      <c r="AF59" s="4"/>
      <c r="AG59" s="4"/>
      <c r="AH59" s="4"/>
      <c r="AI59" s="4"/>
      <c r="AJ59" s="4"/>
      <c r="AK59" s="4"/>
      <c r="AL59" s="4"/>
    </row>
    <row r="60" spans="2:52" ht="18" customHeight="1">
      <c r="B60" s="178" t="s">
        <v>2694</v>
      </c>
      <c r="C60" s="178"/>
      <c r="D60" s="178"/>
      <c r="E60" s="178"/>
      <c r="F60" s="178"/>
      <c r="G60" s="178"/>
      <c r="H60" s="178"/>
      <c r="I60" s="178"/>
      <c r="J60" s="178"/>
      <c r="K60" s="178"/>
      <c r="L60" s="4"/>
      <c r="M60" s="1563" t="str">
        <f>IF($M$56="","",VLOOKUP($M$56,担当者登録!$B$2:$M$51,11,FALSE))</f>
        <v/>
      </c>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2"/>
    </row>
    <row r="61" spans="2:52" ht="18" customHeight="1">
      <c r="B61" s="178" t="s">
        <v>2695</v>
      </c>
      <c r="C61" s="178"/>
      <c r="D61" s="178"/>
      <c r="E61" s="178"/>
      <c r="F61" s="178"/>
      <c r="G61" s="178"/>
      <c r="H61" s="178"/>
      <c r="I61" s="178"/>
      <c r="J61" s="178"/>
      <c r="K61" s="178"/>
      <c r="L61" s="4"/>
      <c r="M61" s="1560" t="str">
        <f>IF($M$56="","",VLOOKUP($M$56,担当者登録!$B$2:$M$51,12,FALSE))</f>
        <v/>
      </c>
      <c r="N61" s="1561"/>
      <c r="O61" s="1561"/>
      <c r="P61" s="1561"/>
      <c r="Q61" s="1561"/>
      <c r="R61" s="1561"/>
      <c r="S61" s="1561"/>
      <c r="T61" s="1562"/>
      <c r="U61" s="4"/>
      <c r="AI61" s="4"/>
      <c r="AJ61" s="4"/>
      <c r="AK61" s="4"/>
      <c r="AL61" s="4"/>
      <c r="AN61" s="4"/>
      <c r="AO61" s="4"/>
      <c r="AP61" s="4"/>
      <c r="AQ61" s="4"/>
      <c r="AR61" s="4"/>
      <c r="AS61" s="1569"/>
      <c r="AT61" s="1569"/>
      <c r="AU61" s="1569"/>
      <c r="AV61" s="1569"/>
      <c r="AW61" s="1569"/>
      <c r="AX61" s="1569"/>
      <c r="AY61" s="1569"/>
      <c r="AZ61" s="1569"/>
    </row>
    <row r="62" spans="2:52" ht="18" customHeight="1">
      <c r="B62" s="178" t="s">
        <v>2697</v>
      </c>
      <c r="C62" s="178"/>
      <c r="D62" s="178"/>
      <c r="E62" s="178"/>
      <c r="F62" s="178"/>
      <c r="G62" s="178"/>
      <c r="H62" s="178"/>
      <c r="I62" s="178"/>
      <c r="J62" s="178"/>
      <c r="K62" s="178"/>
      <c r="L62" s="4"/>
      <c r="M62" s="1554"/>
      <c r="N62" s="1555"/>
      <c r="O62" s="1555"/>
      <c r="P62" s="1555"/>
      <c r="Q62" s="1555"/>
      <c r="R62" s="1555"/>
      <c r="S62" s="1555"/>
      <c r="T62" s="1555"/>
      <c r="U62" s="1555"/>
      <c r="V62" s="1555"/>
      <c r="W62" s="1555"/>
      <c r="X62" s="1555"/>
      <c r="Y62" s="1555"/>
      <c r="Z62" s="1555"/>
      <c r="AA62" s="1555"/>
      <c r="AB62" s="1555"/>
      <c r="AC62" s="1555"/>
      <c r="AD62" s="1555"/>
      <c r="AE62" s="1555"/>
      <c r="AF62" s="1555"/>
      <c r="AG62" s="1555"/>
      <c r="AH62" s="1555"/>
      <c r="AI62" s="1555"/>
      <c r="AJ62" s="1555"/>
      <c r="AK62" s="1555"/>
      <c r="AL62" s="1556"/>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2691</v>
      </c>
      <c r="C64" s="178"/>
      <c r="D64" s="178"/>
      <c r="E64" s="178"/>
      <c r="F64" s="178"/>
      <c r="G64" s="178"/>
      <c r="H64" s="178"/>
      <c r="I64" s="178"/>
      <c r="J64" s="178"/>
      <c r="K64" s="178"/>
      <c r="L64" s="4"/>
      <c r="M64" s="193" t="s">
        <v>187</v>
      </c>
      <c r="N64" s="1564" t="str">
        <f>IF($M$65="","",VLOOKUP($M$65,担当者登録!$B$2:$J$51,2,FALSE))</f>
        <v/>
      </c>
      <c r="O64" s="1564"/>
      <c r="P64" s="1564"/>
      <c r="Q64" s="178" t="s">
        <v>210</v>
      </c>
      <c r="R64" s="4"/>
      <c r="S64" s="4"/>
      <c r="T64" s="4"/>
      <c r="U64" s="193" t="s">
        <v>187</v>
      </c>
      <c r="V64" s="1573" t="str">
        <f>IF($M$65="","",VLOOKUP($M$65,担当者登録!$B$2:$J$51,3,FALSE))</f>
        <v/>
      </c>
      <c r="W64" s="1573"/>
      <c r="X64" s="1573"/>
      <c r="Y64" s="1573"/>
      <c r="Z64" s="1573"/>
      <c r="AA64" s="1573"/>
      <c r="AB64" s="178" t="s">
        <v>209</v>
      </c>
      <c r="AC64" s="4"/>
      <c r="AD64" s="4"/>
      <c r="AE64" s="1570" t="str">
        <f>IF($M$65="","",VLOOKUP($M$65,担当者登録!$B$2:$J$51,4,FALSE))</f>
        <v/>
      </c>
      <c r="AF64" s="1571"/>
      <c r="AG64" s="1571"/>
      <c r="AH64" s="1571"/>
      <c r="AI64" s="1571"/>
      <c r="AJ64" s="1572"/>
      <c r="AK64" s="178" t="s">
        <v>111</v>
      </c>
      <c r="AL64" s="4"/>
    </row>
    <row r="65" spans="2:52" ht="18" customHeight="1">
      <c r="B65" s="178" t="s">
        <v>2687</v>
      </c>
      <c r="C65" s="178"/>
      <c r="D65" s="178"/>
      <c r="E65" s="178"/>
      <c r="F65" s="178"/>
      <c r="G65" s="178"/>
      <c r="H65" s="178"/>
      <c r="I65" s="178"/>
      <c r="J65" s="178"/>
      <c r="K65" s="178"/>
      <c r="L65" s="4"/>
      <c r="M65" s="1503"/>
      <c r="N65" s="1504"/>
      <c r="O65" s="1504"/>
      <c r="P65" s="1504"/>
      <c r="Q65" s="1504"/>
      <c r="R65" s="1504"/>
      <c r="S65" s="1504"/>
      <c r="T65" s="1505"/>
      <c r="U65" s="4"/>
      <c r="V65" s="4"/>
      <c r="AJ65" s="4"/>
      <c r="AK65" s="4"/>
      <c r="AN65" s="4"/>
      <c r="AO65" s="4"/>
      <c r="AP65" s="4"/>
      <c r="AQ65" s="4"/>
      <c r="AR65" s="4"/>
      <c r="AS65" s="1444"/>
      <c r="AT65" s="1444"/>
      <c r="AU65" s="1444"/>
      <c r="AV65" s="1444"/>
      <c r="AW65" s="1444"/>
      <c r="AX65" s="1444"/>
      <c r="AY65" s="1444"/>
      <c r="AZ65" s="1444"/>
    </row>
    <row r="66" spans="2:52" ht="18" customHeight="1">
      <c r="B66" s="178" t="s">
        <v>2692</v>
      </c>
      <c r="C66" s="178"/>
      <c r="D66" s="178"/>
      <c r="E66" s="178"/>
      <c r="F66" s="178"/>
      <c r="G66" s="178"/>
      <c r="H66" s="178"/>
      <c r="I66" s="178"/>
      <c r="J66" s="178"/>
      <c r="K66" s="178"/>
      <c r="L66" s="4"/>
      <c r="M66" s="193" t="s">
        <v>187</v>
      </c>
      <c r="N66" s="1564" t="str">
        <f>IF($M$65="","",VLOOKUP($M$65,担当者登録!$B$2:$J$51,7,FALSE))</f>
        <v/>
      </c>
      <c r="O66" s="1564"/>
      <c r="P66" s="1564"/>
      <c r="Q66" s="178" t="s">
        <v>207</v>
      </c>
      <c r="R66" s="4"/>
      <c r="S66" s="4"/>
      <c r="T66" s="4"/>
      <c r="U66" s="4"/>
      <c r="V66" s="193" t="s">
        <v>187</v>
      </c>
      <c r="W66" s="1564" t="str">
        <f>IF($M$65="","",VLOOKUP($M$65,担当者登録!$B$2:$J$51,8,FALSE))</f>
        <v/>
      </c>
      <c r="X66" s="1564"/>
      <c r="Y66" s="1564"/>
      <c r="Z66" s="1564"/>
      <c r="AA66" s="178" t="s">
        <v>206</v>
      </c>
      <c r="AB66" s="4"/>
      <c r="AC66" s="4"/>
      <c r="AD66" s="4"/>
      <c r="AE66" s="1570" t="str">
        <f>IF($M$65="","",VLOOKUP($M$65,担当者登録!$B$2:$J$51,9,FALSE))</f>
        <v/>
      </c>
      <c r="AF66" s="1571"/>
      <c r="AG66" s="1571"/>
      <c r="AH66" s="1571"/>
      <c r="AI66" s="1571"/>
      <c r="AJ66" s="1572"/>
      <c r="AK66" s="178" t="s">
        <v>111</v>
      </c>
      <c r="AL66" s="4"/>
      <c r="AN66" s="4"/>
      <c r="AO66" s="4"/>
      <c r="AP66" s="4"/>
      <c r="AQ66" s="4"/>
      <c r="AR66" s="4"/>
      <c r="AS66" s="1444"/>
      <c r="AT66" s="1444"/>
      <c r="AU66" s="1444"/>
      <c r="AV66" s="1444"/>
      <c r="AW66" s="1444"/>
      <c r="AX66" s="1444"/>
      <c r="AY66" s="1444"/>
      <c r="AZ66" s="1444"/>
    </row>
    <row r="67" spans="2:52" ht="18" customHeight="1">
      <c r="B67" s="178"/>
      <c r="C67" s="178"/>
      <c r="D67" s="178"/>
      <c r="E67" s="178"/>
      <c r="F67" s="178"/>
      <c r="G67" s="178"/>
      <c r="H67" s="178"/>
      <c r="I67" s="178"/>
      <c r="J67" s="178"/>
      <c r="K67" s="178"/>
      <c r="L67" s="4"/>
      <c r="M67" s="1560" t="str">
        <f>IF($M$65="","",VLOOKUP($M$65,担当者登録!$B$2:$J$51,6,FALSE))</f>
        <v/>
      </c>
      <c r="N67" s="1561"/>
      <c r="O67" s="1561"/>
      <c r="P67" s="1561"/>
      <c r="Q67" s="1561"/>
      <c r="R67" s="1561"/>
      <c r="S67" s="1561"/>
      <c r="T67" s="1561"/>
      <c r="U67" s="1561"/>
      <c r="V67" s="1561"/>
      <c r="W67" s="1561"/>
      <c r="X67" s="1561"/>
      <c r="Y67" s="1561"/>
      <c r="Z67" s="1561"/>
      <c r="AA67" s="1561"/>
      <c r="AB67" s="1561"/>
      <c r="AC67" s="1561"/>
      <c r="AD67" s="1561"/>
      <c r="AE67" s="1561"/>
      <c r="AF67" s="1561"/>
      <c r="AG67" s="1561"/>
      <c r="AH67" s="1561"/>
      <c r="AI67" s="1561"/>
      <c r="AJ67" s="1561"/>
      <c r="AK67" s="1561"/>
      <c r="AL67" s="1562"/>
    </row>
    <row r="68" spans="2:52" ht="18" customHeight="1">
      <c r="B68" s="178" t="s">
        <v>2693</v>
      </c>
      <c r="C68" s="178"/>
      <c r="D68" s="178"/>
      <c r="E68" s="178"/>
      <c r="F68" s="178"/>
      <c r="G68" s="178"/>
      <c r="H68" s="178"/>
      <c r="I68" s="178"/>
      <c r="J68" s="178"/>
      <c r="K68" s="178"/>
      <c r="L68" s="4"/>
      <c r="M68" s="1560" t="str">
        <f>IF($M$65="","",VLOOKUP($M$65,担当者登録!$B$2:$M$51,10,FALSE))</f>
        <v/>
      </c>
      <c r="N68" s="1561"/>
      <c r="O68" s="1561"/>
      <c r="P68" s="1561"/>
      <c r="Q68" s="1561"/>
      <c r="R68" s="1561"/>
      <c r="S68" s="1561"/>
      <c r="T68" s="1562"/>
      <c r="U68" s="4"/>
      <c r="V68" s="4"/>
      <c r="W68" s="4"/>
      <c r="X68" s="4"/>
      <c r="Y68" s="4"/>
      <c r="Z68" s="4"/>
      <c r="AA68" s="4"/>
      <c r="AB68" s="4"/>
      <c r="AC68" s="4"/>
      <c r="AD68" s="4"/>
      <c r="AE68" s="4"/>
      <c r="AF68" s="4"/>
      <c r="AG68" s="4"/>
      <c r="AH68" s="4"/>
      <c r="AI68" s="4"/>
      <c r="AJ68" s="4"/>
      <c r="AK68" s="4"/>
      <c r="AL68" s="4"/>
    </row>
    <row r="69" spans="2:52" ht="18" customHeight="1">
      <c r="B69" s="178" t="s">
        <v>2694</v>
      </c>
      <c r="C69" s="178"/>
      <c r="D69" s="178"/>
      <c r="E69" s="178"/>
      <c r="F69" s="178"/>
      <c r="G69" s="178"/>
      <c r="H69" s="178"/>
      <c r="I69" s="178"/>
      <c r="J69" s="178"/>
      <c r="K69" s="178"/>
      <c r="L69" s="4"/>
      <c r="M69" s="1563" t="str">
        <f>IF($M$65="","",VLOOKUP($M$65,担当者登録!$B$2:$M$51,11,FALSE))</f>
        <v/>
      </c>
      <c r="N69" s="1561"/>
      <c r="O69" s="1561"/>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c r="AL69" s="1562"/>
    </row>
    <row r="70" spans="2:52" ht="18" customHeight="1">
      <c r="B70" s="178" t="s">
        <v>2695</v>
      </c>
      <c r="C70" s="178"/>
      <c r="D70" s="178"/>
      <c r="E70" s="178"/>
      <c r="F70" s="178"/>
      <c r="G70" s="178"/>
      <c r="H70" s="178"/>
      <c r="I70" s="178"/>
      <c r="J70" s="178"/>
      <c r="K70" s="178"/>
      <c r="L70" s="4"/>
      <c r="M70" s="1560" t="str">
        <f>IF($M$65="","",VLOOKUP($M$65,担当者登録!$B$2:$M$51,12,FALSE))</f>
        <v/>
      </c>
      <c r="N70" s="1561"/>
      <c r="O70" s="1561"/>
      <c r="P70" s="1561"/>
      <c r="Q70" s="1561"/>
      <c r="R70" s="1561"/>
      <c r="S70" s="1561"/>
      <c r="T70" s="1562"/>
      <c r="U70" s="4"/>
      <c r="AI70" s="4"/>
      <c r="AJ70" s="4"/>
      <c r="AK70" s="4"/>
      <c r="AL70" s="4"/>
      <c r="AN70" s="4"/>
      <c r="AO70" s="4"/>
      <c r="AP70" s="4"/>
      <c r="AQ70" s="4"/>
      <c r="AR70" s="4"/>
      <c r="AS70" s="1569"/>
      <c r="AT70" s="1569"/>
      <c r="AU70" s="1569"/>
      <c r="AV70" s="1569"/>
      <c r="AW70" s="1569"/>
      <c r="AX70" s="1569"/>
      <c r="AY70" s="1569"/>
      <c r="AZ70" s="1569"/>
    </row>
    <row r="71" spans="2:52" ht="18" customHeight="1">
      <c r="B71" s="178" t="s">
        <v>2697</v>
      </c>
      <c r="C71" s="178"/>
      <c r="D71" s="178"/>
      <c r="E71" s="178"/>
      <c r="F71" s="178"/>
      <c r="G71" s="178"/>
      <c r="H71" s="178"/>
      <c r="I71" s="178"/>
      <c r="J71" s="178"/>
      <c r="K71" s="178"/>
      <c r="L71" s="4"/>
      <c r="M71" s="1554"/>
      <c r="N71" s="1555"/>
      <c r="O71" s="1555"/>
      <c r="P71" s="1555"/>
      <c r="Q71" s="1555"/>
      <c r="R71" s="1555"/>
      <c r="S71" s="1555"/>
      <c r="T71" s="1555"/>
      <c r="U71" s="1555"/>
      <c r="V71" s="1555"/>
      <c r="W71" s="1555"/>
      <c r="X71" s="1555"/>
      <c r="Y71" s="1555"/>
      <c r="Z71" s="1555"/>
      <c r="AA71" s="1555"/>
      <c r="AB71" s="1555"/>
      <c r="AC71" s="1555"/>
      <c r="AD71" s="1555"/>
      <c r="AE71" s="1555"/>
      <c r="AF71" s="1555"/>
      <c r="AG71" s="1555"/>
      <c r="AH71" s="1555"/>
      <c r="AI71" s="1555"/>
      <c r="AJ71" s="1555"/>
      <c r="AK71" s="1555"/>
      <c r="AL71" s="1556"/>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503"/>
      <c r="N76" s="1504"/>
      <c r="O76" s="1504"/>
      <c r="P76" s="1504"/>
      <c r="Q76" s="1504"/>
      <c r="R76" s="1504"/>
      <c r="S76" s="1504"/>
      <c r="T76" s="1505"/>
      <c r="U76" s="204"/>
      <c r="V76" s="204"/>
      <c r="W76" s="204"/>
      <c r="X76" s="204"/>
      <c r="Y76" s="204"/>
      <c r="Z76" s="204"/>
      <c r="AA76" s="204"/>
      <c r="AB76" s="204"/>
      <c r="AC76" s="501" t="s">
        <v>2415</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570" t="str">
        <f>IF($M$76="","",VLOOKUP($M$76,構造・設備担当者登録!$B$2:$C$514,2,FALSE))</f>
        <v/>
      </c>
      <c r="U77" s="1571"/>
      <c r="V77" s="1571"/>
      <c r="W77" s="1571"/>
      <c r="X77" s="1571"/>
      <c r="Y77" s="1572"/>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503"/>
      <c r="N79" s="1504"/>
      <c r="O79" s="1504"/>
      <c r="P79" s="1504"/>
      <c r="Q79" s="1504"/>
      <c r="R79" s="1504"/>
      <c r="S79" s="1504"/>
      <c r="T79" s="1505"/>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570" t="str">
        <f>IF($M$79="","",VLOOKUP($M$79,構造・設備担当者登録!$B$2:$C$514,2,FALSE))</f>
        <v/>
      </c>
      <c r="U80" s="1571"/>
      <c r="V80" s="1571"/>
      <c r="W80" s="1571"/>
      <c r="X80" s="1571"/>
      <c r="Y80" s="1572"/>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2197</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2198</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2197</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2198</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2197</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2198</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2666</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2197</v>
      </c>
      <c r="C97" s="178"/>
      <c r="D97" s="178"/>
      <c r="E97" s="178"/>
      <c r="F97" s="178"/>
      <c r="G97" s="178"/>
      <c r="H97" s="178"/>
      <c r="I97" s="178"/>
      <c r="J97" s="178"/>
      <c r="K97" s="178"/>
      <c r="L97" s="4"/>
      <c r="M97" s="1503"/>
      <c r="N97" s="1504"/>
      <c r="O97" s="1504"/>
      <c r="P97" s="1504"/>
      <c r="Q97" s="1504"/>
      <c r="R97" s="1504"/>
      <c r="S97" s="1504"/>
      <c r="T97" s="1505"/>
      <c r="U97" s="4"/>
      <c r="V97" s="4"/>
      <c r="W97" s="4"/>
      <c r="X97" s="4"/>
      <c r="Y97" s="4"/>
      <c r="Z97" s="4"/>
      <c r="AA97" s="4"/>
      <c r="AB97" s="4"/>
      <c r="AC97" s="4"/>
      <c r="AD97" s="4"/>
      <c r="AE97" s="4"/>
      <c r="AF97" s="4"/>
      <c r="AG97" s="4"/>
      <c r="AH97" s="4"/>
      <c r="AI97" s="4"/>
      <c r="AJ97" s="4"/>
      <c r="AK97" s="4"/>
      <c r="AL97" s="4"/>
    </row>
    <row r="98" spans="1:38" ht="18" customHeight="1">
      <c r="B98" s="178" t="s">
        <v>2698</v>
      </c>
      <c r="C98" s="178"/>
      <c r="D98" s="178"/>
      <c r="E98" s="178"/>
      <c r="F98" s="178"/>
      <c r="G98" s="178"/>
      <c r="H98" s="178"/>
      <c r="I98" s="178"/>
      <c r="J98" s="178"/>
      <c r="K98" s="178"/>
      <c r="L98" s="4"/>
      <c r="M98" s="1503"/>
      <c r="N98" s="1504"/>
      <c r="O98" s="1504"/>
      <c r="P98" s="1504"/>
      <c r="Q98" s="1504"/>
      <c r="R98" s="1504"/>
      <c r="S98" s="1504"/>
      <c r="T98" s="1505"/>
      <c r="U98" s="4"/>
      <c r="V98" s="4"/>
      <c r="W98" s="4"/>
      <c r="X98" s="4"/>
      <c r="Y98" s="4"/>
      <c r="Z98" s="4"/>
      <c r="AA98" s="4"/>
      <c r="AB98" s="4"/>
      <c r="AC98" s="4"/>
      <c r="AD98" s="4"/>
      <c r="AE98" s="4"/>
      <c r="AF98" s="4"/>
      <c r="AG98" s="4"/>
      <c r="AH98" s="4"/>
      <c r="AI98" s="4"/>
      <c r="AJ98" s="4"/>
      <c r="AK98" s="4"/>
      <c r="AL98" s="4"/>
    </row>
    <row r="99" spans="1:38" ht="18" customHeight="1">
      <c r="B99" s="178" t="s">
        <v>2688</v>
      </c>
      <c r="C99" s="178"/>
      <c r="D99" s="178"/>
      <c r="E99" s="178"/>
      <c r="F99" s="178"/>
      <c r="G99" s="178"/>
      <c r="H99" s="178"/>
      <c r="I99" s="178"/>
      <c r="J99" s="178"/>
      <c r="K99" s="178"/>
      <c r="L99" s="4"/>
      <c r="M99" s="1541"/>
      <c r="N99" s="1542"/>
      <c r="O99" s="1542"/>
      <c r="P99" s="1542"/>
      <c r="Q99" s="1542"/>
      <c r="R99" s="1542"/>
      <c r="S99" s="1542"/>
      <c r="T99" s="1543"/>
      <c r="U99" s="4"/>
      <c r="V99" s="4"/>
      <c r="W99" s="4"/>
      <c r="X99" s="4"/>
      <c r="Y99" s="4"/>
      <c r="Z99" s="4"/>
      <c r="AA99" s="4"/>
      <c r="AB99" s="4"/>
      <c r="AC99" s="4"/>
      <c r="AD99" s="4"/>
      <c r="AE99" s="4"/>
      <c r="AF99" s="4"/>
      <c r="AG99" s="4"/>
      <c r="AH99" s="4"/>
      <c r="AI99" s="4"/>
      <c r="AJ99" s="4"/>
      <c r="AK99" s="4"/>
      <c r="AL99" s="4"/>
    </row>
    <row r="100" spans="1:38" ht="18" customHeight="1">
      <c r="B100" s="178" t="s">
        <v>2699</v>
      </c>
      <c r="C100" s="178"/>
      <c r="D100" s="178"/>
      <c r="E100" s="178"/>
      <c r="F100" s="178"/>
      <c r="G100" s="178"/>
      <c r="H100" s="178"/>
      <c r="I100" s="178"/>
      <c r="J100" s="178"/>
      <c r="K100" s="178"/>
      <c r="L100" s="4"/>
      <c r="M100" s="155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5"/>
    </row>
    <row r="101" spans="1:38" ht="18" customHeight="1">
      <c r="B101" s="178" t="s">
        <v>2690</v>
      </c>
      <c r="C101" s="178"/>
      <c r="D101" s="178"/>
      <c r="E101" s="178"/>
      <c r="F101" s="178"/>
      <c r="G101" s="178"/>
      <c r="H101" s="178"/>
      <c r="I101" s="178"/>
      <c r="J101" s="178"/>
      <c r="K101" s="178"/>
      <c r="L101" s="4"/>
      <c r="M101" s="1541"/>
      <c r="N101" s="1542"/>
      <c r="O101" s="1542"/>
      <c r="P101" s="1542"/>
      <c r="Q101" s="1542"/>
      <c r="R101" s="1542"/>
      <c r="S101" s="1542"/>
      <c r="T101" s="1543"/>
      <c r="U101" s="4"/>
      <c r="V101" s="4"/>
      <c r="W101" s="4"/>
      <c r="X101" s="4"/>
      <c r="Y101" s="4"/>
      <c r="Z101" s="4"/>
      <c r="AA101" s="4"/>
      <c r="AB101" s="4"/>
      <c r="AC101" s="4"/>
      <c r="AD101" s="4"/>
      <c r="AE101" s="4"/>
      <c r="AF101" s="4"/>
      <c r="AG101" s="4"/>
      <c r="AH101" s="4"/>
      <c r="AI101" s="4"/>
      <c r="AJ101" s="4"/>
      <c r="AK101" s="4"/>
      <c r="AL101" s="4"/>
    </row>
    <row r="102" spans="1:38" ht="18" customHeight="1">
      <c r="B102" s="178" t="s">
        <v>2700</v>
      </c>
      <c r="C102" s="178"/>
      <c r="D102" s="178"/>
      <c r="E102" s="178"/>
      <c r="F102" s="178"/>
      <c r="G102" s="178"/>
      <c r="H102" s="178"/>
      <c r="I102" s="178"/>
      <c r="J102" s="178"/>
      <c r="K102" s="178"/>
      <c r="L102" s="4"/>
      <c r="M102" s="1541"/>
      <c r="N102" s="1542"/>
      <c r="O102" s="1542"/>
      <c r="P102" s="1542"/>
      <c r="Q102" s="1542"/>
      <c r="R102" s="1542"/>
      <c r="S102" s="1542"/>
      <c r="T102" s="1543"/>
      <c r="U102" s="4"/>
      <c r="V102" s="4"/>
      <c r="W102" s="4"/>
      <c r="X102" s="4"/>
      <c r="Y102" s="4"/>
      <c r="Z102" s="4"/>
      <c r="AA102" s="4"/>
      <c r="AB102" s="4"/>
      <c r="AC102" s="4"/>
      <c r="AD102" s="4"/>
      <c r="AE102" s="4"/>
      <c r="AF102" s="4"/>
      <c r="AG102" s="4"/>
      <c r="AH102" s="4"/>
      <c r="AI102" s="4"/>
      <c r="AJ102" s="4"/>
      <c r="AK102" s="4"/>
      <c r="AL102" s="4"/>
    </row>
    <row r="103" spans="1:38" ht="18" customHeight="1">
      <c r="B103" s="178" t="s">
        <v>2701</v>
      </c>
      <c r="C103" s="178"/>
      <c r="D103" s="178"/>
      <c r="E103" s="178"/>
      <c r="F103" s="178"/>
      <c r="G103" s="178"/>
      <c r="H103" s="178"/>
      <c r="I103" s="178"/>
      <c r="J103" s="178"/>
      <c r="K103" s="178"/>
      <c r="L103" s="4"/>
      <c r="M103" s="1554"/>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6"/>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2197</v>
      </c>
      <c r="C106" s="178"/>
      <c r="D106" s="178"/>
      <c r="E106" s="178"/>
      <c r="F106" s="178"/>
      <c r="G106" s="178"/>
      <c r="H106" s="178"/>
      <c r="I106" s="178"/>
      <c r="J106" s="178"/>
      <c r="K106" s="178"/>
      <c r="L106" s="4"/>
      <c r="M106" s="1503"/>
      <c r="N106" s="1504"/>
      <c r="O106" s="1504"/>
      <c r="P106" s="1504"/>
      <c r="Q106" s="1504"/>
      <c r="R106" s="1504"/>
      <c r="S106" s="1504"/>
      <c r="T106" s="1505"/>
      <c r="U106" s="4"/>
      <c r="V106" s="4"/>
      <c r="W106" s="4"/>
      <c r="X106" s="4"/>
      <c r="Y106" s="4"/>
      <c r="Z106" s="4"/>
      <c r="AA106" s="4"/>
      <c r="AB106" s="4"/>
      <c r="AC106" s="4"/>
      <c r="AD106" s="4"/>
      <c r="AE106" s="4"/>
      <c r="AF106" s="4"/>
      <c r="AG106" s="4"/>
      <c r="AH106" s="4"/>
      <c r="AI106" s="4"/>
      <c r="AJ106" s="4"/>
      <c r="AK106" s="4"/>
      <c r="AL106" s="4"/>
    </row>
    <row r="107" spans="1:38" ht="18" customHeight="1">
      <c r="B107" s="178" t="s">
        <v>2698</v>
      </c>
      <c r="C107" s="178"/>
      <c r="D107" s="178"/>
      <c r="E107" s="178"/>
      <c r="F107" s="178"/>
      <c r="G107" s="178"/>
      <c r="H107" s="178"/>
      <c r="I107" s="178"/>
      <c r="J107" s="178"/>
      <c r="K107" s="178"/>
      <c r="L107" s="4"/>
      <c r="M107" s="1503"/>
      <c r="N107" s="1504"/>
      <c r="O107" s="1504"/>
      <c r="P107" s="1504"/>
      <c r="Q107" s="1504"/>
      <c r="R107" s="1504"/>
      <c r="S107" s="1504"/>
      <c r="T107" s="1505"/>
      <c r="U107" s="4"/>
      <c r="V107" s="4"/>
      <c r="W107" s="4"/>
      <c r="X107" s="4"/>
      <c r="Y107" s="4"/>
      <c r="Z107" s="4"/>
      <c r="AA107" s="4"/>
      <c r="AB107" s="4"/>
      <c r="AC107" s="4"/>
      <c r="AD107" s="4"/>
      <c r="AE107" s="4"/>
      <c r="AF107" s="4"/>
      <c r="AG107" s="4"/>
      <c r="AH107" s="4"/>
      <c r="AI107" s="4"/>
      <c r="AJ107" s="4"/>
      <c r="AK107" s="4"/>
      <c r="AL107" s="4"/>
    </row>
    <row r="108" spans="1:38" ht="18" customHeight="1">
      <c r="B108" s="178" t="s">
        <v>2688</v>
      </c>
      <c r="C108" s="178"/>
      <c r="D108" s="178"/>
      <c r="E108" s="178"/>
      <c r="F108" s="178"/>
      <c r="G108" s="178"/>
      <c r="H108" s="178"/>
      <c r="I108" s="178"/>
      <c r="J108" s="178"/>
      <c r="K108" s="178"/>
      <c r="L108" s="4"/>
      <c r="M108" s="1541"/>
      <c r="N108" s="1542"/>
      <c r="O108" s="1542"/>
      <c r="P108" s="1542"/>
      <c r="Q108" s="1542"/>
      <c r="R108" s="1542"/>
      <c r="S108" s="1542"/>
      <c r="T108" s="1543"/>
      <c r="U108" s="4"/>
      <c r="V108" s="4"/>
      <c r="W108" s="4"/>
      <c r="X108" s="4"/>
      <c r="Y108" s="4"/>
      <c r="Z108" s="4"/>
      <c r="AA108" s="4"/>
      <c r="AB108" s="4"/>
      <c r="AC108" s="4"/>
      <c r="AD108" s="4"/>
      <c r="AE108" s="4"/>
      <c r="AF108" s="4"/>
      <c r="AG108" s="4"/>
      <c r="AH108" s="4"/>
      <c r="AI108" s="4"/>
      <c r="AJ108" s="4"/>
      <c r="AK108" s="4"/>
      <c r="AL108" s="4"/>
    </row>
    <row r="109" spans="1:38" ht="18" customHeight="1">
      <c r="B109" s="178" t="s">
        <v>2699</v>
      </c>
      <c r="C109" s="178"/>
      <c r="D109" s="178"/>
      <c r="E109" s="178"/>
      <c r="F109" s="178"/>
      <c r="G109" s="178"/>
      <c r="H109" s="178"/>
      <c r="I109" s="178"/>
      <c r="J109" s="178"/>
      <c r="K109" s="178"/>
      <c r="L109" s="4"/>
      <c r="M109" s="1554"/>
      <c r="N109" s="1504"/>
      <c r="O109" s="1504"/>
      <c r="P109" s="1504"/>
      <c r="Q109" s="1504"/>
      <c r="R109" s="1504"/>
      <c r="S109" s="1504"/>
      <c r="T109" s="1504"/>
      <c r="U109" s="1504"/>
      <c r="V109" s="1504"/>
      <c r="W109" s="1504"/>
      <c r="X109" s="1504"/>
      <c r="Y109" s="1504"/>
      <c r="Z109" s="1504"/>
      <c r="AA109" s="1504"/>
      <c r="AB109" s="1504"/>
      <c r="AC109" s="1504"/>
      <c r="AD109" s="1504"/>
      <c r="AE109" s="1504"/>
      <c r="AF109" s="1504"/>
      <c r="AG109" s="1504"/>
      <c r="AH109" s="1504"/>
      <c r="AI109" s="1504"/>
      <c r="AJ109" s="1504"/>
      <c r="AK109" s="1504"/>
      <c r="AL109" s="1505"/>
    </row>
    <row r="110" spans="1:38" ht="18" customHeight="1">
      <c r="B110" s="178" t="s">
        <v>2690</v>
      </c>
      <c r="C110" s="178"/>
      <c r="D110" s="178"/>
      <c r="E110" s="178"/>
      <c r="F110" s="178"/>
      <c r="G110" s="178"/>
      <c r="H110" s="178"/>
      <c r="I110" s="178"/>
      <c r="J110" s="178"/>
      <c r="K110" s="178"/>
      <c r="L110" s="4"/>
      <c r="M110" s="1541"/>
      <c r="N110" s="1542"/>
      <c r="O110" s="1542"/>
      <c r="P110" s="1542"/>
      <c r="Q110" s="1542"/>
      <c r="R110" s="1542"/>
      <c r="S110" s="1542"/>
      <c r="T110" s="1543"/>
      <c r="U110" s="4"/>
      <c r="V110" s="4"/>
      <c r="W110" s="4"/>
      <c r="X110" s="4"/>
      <c r="Y110" s="4"/>
      <c r="Z110" s="4"/>
      <c r="AA110" s="4"/>
      <c r="AB110" s="4"/>
      <c r="AC110" s="4"/>
      <c r="AD110" s="4"/>
      <c r="AE110" s="4"/>
      <c r="AF110" s="4"/>
      <c r="AG110" s="4"/>
      <c r="AH110" s="4"/>
      <c r="AI110" s="4"/>
      <c r="AJ110" s="4"/>
      <c r="AK110" s="4"/>
      <c r="AL110" s="4"/>
    </row>
    <row r="111" spans="1:38" ht="18" customHeight="1">
      <c r="B111" s="178" t="s">
        <v>2700</v>
      </c>
      <c r="C111" s="178"/>
      <c r="D111" s="178"/>
      <c r="E111" s="178"/>
      <c r="F111" s="178"/>
      <c r="G111" s="178"/>
      <c r="H111" s="178"/>
      <c r="I111" s="178"/>
      <c r="J111" s="178"/>
      <c r="K111" s="178"/>
      <c r="L111" s="4"/>
      <c r="M111" s="1541"/>
      <c r="N111" s="1542"/>
      <c r="O111" s="1542"/>
      <c r="P111" s="1542"/>
      <c r="Q111" s="1542"/>
      <c r="R111" s="1542"/>
      <c r="S111" s="1542"/>
      <c r="T111" s="1543"/>
      <c r="U111" s="4"/>
      <c r="V111" s="4"/>
      <c r="W111" s="4"/>
      <c r="X111" s="4"/>
      <c r="Y111" s="4"/>
      <c r="Z111" s="4"/>
      <c r="AA111" s="4"/>
      <c r="AB111" s="4"/>
      <c r="AC111" s="4"/>
      <c r="AD111" s="4"/>
      <c r="AE111" s="4"/>
      <c r="AF111" s="4"/>
      <c r="AG111" s="4"/>
      <c r="AH111" s="4"/>
      <c r="AI111" s="4"/>
      <c r="AJ111" s="4"/>
      <c r="AK111" s="4"/>
      <c r="AL111" s="4"/>
    </row>
    <row r="112" spans="1:38" ht="18" customHeight="1">
      <c r="B112" s="178" t="s">
        <v>2701</v>
      </c>
      <c r="C112" s="178"/>
      <c r="D112" s="178"/>
      <c r="E112" s="178"/>
      <c r="F112" s="178"/>
      <c r="G112" s="178"/>
      <c r="H112" s="178"/>
      <c r="I112" s="178"/>
      <c r="J112" s="178"/>
      <c r="K112" s="178"/>
      <c r="L112" s="4"/>
      <c r="M112" s="1554"/>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556"/>
    </row>
    <row r="113" spans="1:38" s="4" customFormat="1" ht="15.75" customHeight="1">
      <c r="A113" s="188"/>
      <c r="B113" s="189"/>
      <c r="C113" s="189"/>
      <c r="D113" s="189"/>
      <c r="E113" s="189"/>
      <c r="F113" s="189"/>
      <c r="G113" s="189"/>
      <c r="H113" s="189"/>
      <c r="I113" s="189"/>
      <c r="J113" s="189"/>
      <c r="K113" s="189"/>
    </row>
    <row r="114" spans="1:38" ht="18" customHeight="1">
      <c r="B114" s="178" t="s">
        <v>2197</v>
      </c>
      <c r="C114" s="178"/>
      <c r="D114" s="178"/>
      <c r="E114" s="178"/>
      <c r="F114" s="178"/>
      <c r="G114" s="178"/>
      <c r="H114" s="178"/>
      <c r="I114" s="178"/>
      <c r="J114" s="178"/>
      <c r="K114" s="178"/>
      <c r="L114" s="4"/>
      <c r="M114" s="1503"/>
      <c r="N114" s="1504"/>
      <c r="O114" s="1504"/>
      <c r="P114" s="1504"/>
      <c r="Q114" s="1504"/>
      <c r="R114" s="1504"/>
      <c r="S114" s="1504"/>
      <c r="T114" s="1505"/>
      <c r="U114" s="4"/>
      <c r="V114" s="4"/>
      <c r="W114" s="4"/>
      <c r="X114" s="4"/>
      <c r="Y114" s="4"/>
      <c r="Z114" s="4"/>
      <c r="AA114" s="4"/>
      <c r="AB114" s="4"/>
      <c r="AC114" s="4"/>
      <c r="AD114" s="4"/>
      <c r="AE114" s="4"/>
      <c r="AF114" s="4"/>
      <c r="AG114" s="4"/>
      <c r="AH114" s="4"/>
      <c r="AI114" s="4"/>
      <c r="AJ114" s="4"/>
      <c r="AK114" s="4"/>
      <c r="AL114" s="4"/>
    </row>
    <row r="115" spans="1:38" ht="18" customHeight="1">
      <c r="B115" s="178" t="s">
        <v>2698</v>
      </c>
      <c r="C115" s="178"/>
      <c r="D115" s="178"/>
      <c r="E115" s="178"/>
      <c r="F115" s="178"/>
      <c r="G115" s="178"/>
      <c r="H115" s="178"/>
      <c r="I115" s="178"/>
      <c r="J115" s="178"/>
      <c r="K115" s="178"/>
      <c r="L115" s="4"/>
      <c r="M115" s="1503"/>
      <c r="N115" s="1504"/>
      <c r="O115" s="1504"/>
      <c r="P115" s="1504"/>
      <c r="Q115" s="1504"/>
      <c r="R115" s="1504"/>
      <c r="S115" s="1504"/>
      <c r="T115" s="1505"/>
      <c r="U115" s="4"/>
      <c r="V115" s="4"/>
      <c r="W115" s="4"/>
      <c r="X115" s="4"/>
      <c r="Y115" s="4"/>
      <c r="Z115" s="4"/>
      <c r="AA115" s="4"/>
      <c r="AB115" s="4"/>
      <c r="AC115" s="4"/>
      <c r="AD115" s="4"/>
      <c r="AE115" s="4"/>
      <c r="AF115" s="4"/>
      <c r="AG115" s="4"/>
      <c r="AH115" s="4"/>
      <c r="AI115" s="4"/>
      <c r="AJ115" s="4"/>
      <c r="AK115" s="4"/>
      <c r="AL115" s="4"/>
    </row>
    <row r="116" spans="1:38" ht="18" customHeight="1">
      <c r="B116" s="178" t="s">
        <v>2688</v>
      </c>
      <c r="C116" s="178"/>
      <c r="D116" s="178"/>
      <c r="E116" s="178"/>
      <c r="F116" s="178"/>
      <c r="G116" s="178"/>
      <c r="H116" s="178"/>
      <c r="I116" s="178"/>
      <c r="J116" s="178"/>
      <c r="K116" s="178"/>
      <c r="L116" s="4"/>
      <c r="M116" s="1541"/>
      <c r="N116" s="1542"/>
      <c r="O116" s="1542"/>
      <c r="P116" s="1542"/>
      <c r="Q116" s="1542"/>
      <c r="R116" s="1542"/>
      <c r="S116" s="1542"/>
      <c r="T116" s="1543"/>
      <c r="U116" s="4"/>
      <c r="V116" s="4"/>
      <c r="W116" s="4"/>
      <c r="X116" s="4"/>
      <c r="Y116" s="4"/>
      <c r="Z116" s="4"/>
      <c r="AA116" s="4"/>
      <c r="AB116" s="4"/>
      <c r="AC116" s="4"/>
      <c r="AD116" s="4"/>
      <c r="AE116" s="4"/>
      <c r="AF116" s="4"/>
      <c r="AG116" s="4"/>
      <c r="AH116" s="4"/>
      <c r="AI116" s="4"/>
      <c r="AJ116" s="4"/>
      <c r="AK116" s="4"/>
      <c r="AL116" s="4"/>
    </row>
    <row r="117" spans="1:38" ht="18" customHeight="1">
      <c r="B117" s="178" t="s">
        <v>2699</v>
      </c>
      <c r="C117" s="178"/>
      <c r="D117" s="178"/>
      <c r="E117" s="178"/>
      <c r="F117" s="178"/>
      <c r="G117" s="178"/>
      <c r="H117" s="178"/>
      <c r="I117" s="178"/>
      <c r="J117" s="178"/>
      <c r="K117" s="178"/>
      <c r="L117" s="4"/>
      <c r="M117" s="1554"/>
      <c r="N117" s="1504"/>
      <c r="O117" s="1504"/>
      <c r="P117" s="1504"/>
      <c r="Q117" s="1504"/>
      <c r="R117" s="1504"/>
      <c r="S117" s="1504"/>
      <c r="T117" s="1504"/>
      <c r="U117" s="1504"/>
      <c r="V117" s="1504"/>
      <c r="W117" s="1504"/>
      <c r="X117" s="1504"/>
      <c r="Y117" s="1504"/>
      <c r="Z117" s="1504"/>
      <c r="AA117" s="1504"/>
      <c r="AB117" s="1504"/>
      <c r="AC117" s="1504"/>
      <c r="AD117" s="1504"/>
      <c r="AE117" s="1504"/>
      <c r="AF117" s="1504"/>
      <c r="AG117" s="1504"/>
      <c r="AH117" s="1504"/>
      <c r="AI117" s="1504"/>
      <c r="AJ117" s="1504"/>
      <c r="AK117" s="1504"/>
      <c r="AL117" s="1505"/>
    </row>
    <row r="118" spans="1:38" ht="18" customHeight="1">
      <c r="B118" s="178" t="s">
        <v>2690</v>
      </c>
      <c r="C118" s="178"/>
      <c r="D118" s="178"/>
      <c r="E118" s="178"/>
      <c r="F118" s="178"/>
      <c r="G118" s="178"/>
      <c r="H118" s="178"/>
      <c r="I118" s="178"/>
      <c r="J118" s="178"/>
      <c r="K118" s="178"/>
      <c r="L118" s="4"/>
      <c r="M118" s="1541"/>
      <c r="N118" s="1542"/>
      <c r="O118" s="1542"/>
      <c r="P118" s="1542"/>
      <c r="Q118" s="1542"/>
      <c r="R118" s="1542"/>
      <c r="S118" s="1542"/>
      <c r="T118" s="1543"/>
      <c r="U118" s="4"/>
      <c r="V118" s="4"/>
      <c r="W118" s="4"/>
      <c r="X118" s="4"/>
      <c r="Y118" s="4"/>
      <c r="Z118" s="4"/>
      <c r="AA118" s="4"/>
      <c r="AB118" s="4"/>
      <c r="AC118" s="4"/>
      <c r="AD118" s="4"/>
      <c r="AE118" s="4"/>
      <c r="AF118" s="4"/>
      <c r="AG118" s="4"/>
      <c r="AH118" s="4"/>
      <c r="AI118" s="4"/>
      <c r="AJ118" s="4"/>
      <c r="AK118" s="4"/>
      <c r="AL118" s="4"/>
    </row>
    <row r="119" spans="1:38" ht="18" customHeight="1">
      <c r="B119" s="178" t="s">
        <v>2700</v>
      </c>
      <c r="C119" s="178"/>
      <c r="D119" s="178"/>
      <c r="E119" s="178"/>
      <c r="F119" s="178"/>
      <c r="G119" s="178"/>
      <c r="H119" s="178"/>
      <c r="I119" s="178"/>
      <c r="J119" s="178"/>
      <c r="K119" s="178"/>
      <c r="L119" s="4"/>
      <c r="M119" s="1541"/>
      <c r="N119" s="1542"/>
      <c r="O119" s="1542"/>
      <c r="P119" s="1542"/>
      <c r="Q119" s="1542"/>
      <c r="R119" s="1542"/>
      <c r="S119" s="1542"/>
      <c r="T119" s="1543"/>
      <c r="U119" s="4"/>
      <c r="V119" s="4"/>
      <c r="W119" s="4"/>
      <c r="X119" s="4"/>
      <c r="Y119" s="4"/>
      <c r="Z119" s="4"/>
      <c r="AA119" s="4"/>
      <c r="AB119" s="4"/>
      <c r="AC119" s="4"/>
      <c r="AD119" s="4"/>
      <c r="AE119" s="4"/>
      <c r="AF119" s="4"/>
      <c r="AG119" s="4"/>
      <c r="AH119" s="4"/>
      <c r="AI119" s="4"/>
      <c r="AJ119" s="4"/>
      <c r="AK119" s="4"/>
      <c r="AL119" s="4"/>
    </row>
    <row r="120" spans="1:38" ht="18" customHeight="1">
      <c r="B120" s="178" t="s">
        <v>2701</v>
      </c>
      <c r="C120" s="178"/>
      <c r="D120" s="178"/>
      <c r="E120" s="178"/>
      <c r="F120" s="178"/>
      <c r="G120" s="178"/>
      <c r="H120" s="178"/>
      <c r="I120" s="178"/>
      <c r="J120" s="178"/>
      <c r="K120" s="178"/>
      <c r="L120" s="4"/>
      <c r="M120" s="1554"/>
      <c r="N120" s="1555"/>
      <c r="O120" s="1555"/>
      <c r="P120" s="1555"/>
      <c r="Q120" s="1555"/>
      <c r="R120" s="1555"/>
      <c r="S120" s="1555"/>
      <c r="T120" s="1555"/>
      <c r="U120" s="1555"/>
      <c r="V120" s="1555"/>
      <c r="W120" s="1555"/>
      <c r="X120" s="1555"/>
      <c r="Y120" s="1555"/>
      <c r="Z120" s="1555"/>
      <c r="AA120" s="1555"/>
      <c r="AB120" s="1555"/>
      <c r="AC120" s="1555"/>
      <c r="AD120" s="1555"/>
      <c r="AE120" s="1555"/>
      <c r="AF120" s="1555"/>
      <c r="AG120" s="1555"/>
      <c r="AH120" s="1555"/>
      <c r="AI120" s="1555"/>
      <c r="AJ120" s="1555"/>
      <c r="AK120" s="1555"/>
      <c r="AL120" s="1556"/>
    </row>
    <row r="121" spans="1:38" s="4" customFormat="1" ht="15" customHeight="1">
      <c r="A121" s="188"/>
      <c r="B121" s="189"/>
      <c r="C121" s="189"/>
      <c r="D121" s="189"/>
      <c r="E121" s="189"/>
      <c r="F121" s="189"/>
      <c r="G121" s="189"/>
      <c r="H121" s="189"/>
      <c r="I121" s="189"/>
      <c r="J121" s="189"/>
      <c r="K121" s="189"/>
    </row>
    <row r="122" spans="1:38" ht="18" customHeight="1">
      <c r="B122" s="178" t="s">
        <v>2197</v>
      </c>
      <c r="C122" s="178"/>
      <c r="D122" s="178"/>
      <c r="E122" s="178"/>
      <c r="F122" s="178"/>
      <c r="G122" s="178"/>
      <c r="H122" s="178"/>
      <c r="I122" s="178"/>
      <c r="J122" s="178"/>
      <c r="K122" s="178"/>
      <c r="L122" s="4"/>
      <c r="M122" s="1503"/>
      <c r="N122" s="1504"/>
      <c r="O122" s="1504"/>
      <c r="P122" s="1504"/>
      <c r="Q122" s="1504"/>
      <c r="R122" s="1504"/>
      <c r="S122" s="1504"/>
      <c r="T122" s="1505"/>
      <c r="U122" s="4"/>
      <c r="V122" s="4"/>
      <c r="W122" s="4"/>
      <c r="X122" s="4"/>
      <c r="Y122" s="4"/>
      <c r="Z122" s="4"/>
      <c r="AA122" s="4"/>
      <c r="AB122" s="4"/>
      <c r="AC122" s="4"/>
      <c r="AD122" s="4"/>
      <c r="AE122" s="4"/>
      <c r="AF122" s="4"/>
      <c r="AG122" s="4"/>
      <c r="AH122" s="4"/>
      <c r="AI122" s="4"/>
      <c r="AJ122" s="4"/>
      <c r="AK122" s="4"/>
      <c r="AL122" s="4"/>
    </row>
    <row r="123" spans="1:38" ht="18" customHeight="1">
      <c r="B123" s="178" t="s">
        <v>2698</v>
      </c>
      <c r="C123" s="178"/>
      <c r="D123" s="178"/>
      <c r="E123" s="178"/>
      <c r="F123" s="178"/>
      <c r="G123" s="178"/>
      <c r="H123" s="178"/>
      <c r="I123" s="178"/>
      <c r="J123" s="178"/>
      <c r="K123" s="178"/>
      <c r="L123" s="4"/>
      <c r="M123" s="1503"/>
      <c r="N123" s="1504"/>
      <c r="O123" s="1504"/>
      <c r="P123" s="1504"/>
      <c r="Q123" s="1504"/>
      <c r="R123" s="1504"/>
      <c r="S123" s="1504"/>
      <c r="T123" s="1505"/>
      <c r="U123" s="4"/>
      <c r="V123" s="4"/>
      <c r="W123" s="4"/>
      <c r="X123" s="4"/>
      <c r="Y123" s="4"/>
      <c r="Z123" s="4"/>
      <c r="AA123" s="4"/>
      <c r="AB123" s="4"/>
      <c r="AC123" s="4"/>
      <c r="AD123" s="4"/>
      <c r="AE123" s="4"/>
      <c r="AF123" s="4"/>
      <c r="AG123" s="4"/>
      <c r="AH123" s="4"/>
      <c r="AI123" s="4"/>
      <c r="AJ123" s="4"/>
      <c r="AK123" s="4"/>
      <c r="AL123" s="4"/>
    </row>
    <row r="124" spans="1:38" ht="18" customHeight="1">
      <c r="B124" s="178" t="s">
        <v>2688</v>
      </c>
      <c r="C124" s="178"/>
      <c r="D124" s="178"/>
      <c r="E124" s="178"/>
      <c r="F124" s="178"/>
      <c r="G124" s="178"/>
      <c r="H124" s="178"/>
      <c r="I124" s="178"/>
      <c r="J124" s="178"/>
      <c r="K124" s="178"/>
      <c r="L124" s="4"/>
      <c r="M124" s="1541"/>
      <c r="N124" s="1542"/>
      <c r="O124" s="1542"/>
      <c r="P124" s="1542"/>
      <c r="Q124" s="1542"/>
      <c r="R124" s="1542"/>
      <c r="S124" s="1542"/>
      <c r="T124" s="1543"/>
      <c r="U124" s="4"/>
      <c r="V124" s="4"/>
      <c r="W124" s="4"/>
      <c r="X124" s="4"/>
      <c r="Y124" s="4"/>
      <c r="Z124" s="4"/>
      <c r="AA124" s="4"/>
      <c r="AB124" s="4"/>
      <c r="AC124" s="4"/>
      <c r="AD124" s="4"/>
      <c r="AE124" s="4"/>
      <c r="AF124" s="4"/>
      <c r="AG124" s="4"/>
      <c r="AH124" s="4"/>
      <c r="AI124" s="4"/>
      <c r="AJ124" s="4"/>
      <c r="AK124" s="4"/>
      <c r="AL124" s="4"/>
    </row>
    <row r="125" spans="1:38" ht="18" customHeight="1">
      <c r="B125" s="178" t="s">
        <v>2699</v>
      </c>
      <c r="C125" s="178"/>
      <c r="D125" s="178"/>
      <c r="E125" s="178"/>
      <c r="F125" s="178"/>
      <c r="G125" s="178"/>
      <c r="H125" s="178"/>
      <c r="I125" s="178"/>
      <c r="J125" s="178"/>
      <c r="K125" s="178"/>
      <c r="L125" s="4"/>
      <c r="M125" s="1554"/>
      <c r="N125" s="1504"/>
      <c r="O125" s="1504"/>
      <c r="P125" s="1504"/>
      <c r="Q125" s="1504"/>
      <c r="R125" s="1504"/>
      <c r="S125" s="1504"/>
      <c r="T125" s="1504"/>
      <c r="U125" s="1504"/>
      <c r="V125" s="1504"/>
      <c r="W125" s="1504"/>
      <c r="X125" s="1504"/>
      <c r="Y125" s="1504"/>
      <c r="Z125" s="1504"/>
      <c r="AA125" s="1504"/>
      <c r="AB125" s="1504"/>
      <c r="AC125" s="1504"/>
      <c r="AD125" s="1504"/>
      <c r="AE125" s="1504"/>
      <c r="AF125" s="1504"/>
      <c r="AG125" s="1504"/>
      <c r="AH125" s="1504"/>
      <c r="AI125" s="1504"/>
      <c r="AJ125" s="1504"/>
      <c r="AK125" s="1504"/>
      <c r="AL125" s="1505"/>
    </row>
    <row r="126" spans="1:38" ht="18" customHeight="1">
      <c r="B126" s="178" t="s">
        <v>2690</v>
      </c>
      <c r="C126" s="178"/>
      <c r="D126" s="178"/>
      <c r="E126" s="178"/>
      <c r="F126" s="178"/>
      <c r="G126" s="178"/>
      <c r="H126" s="178"/>
      <c r="I126" s="178"/>
      <c r="J126" s="178"/>
      <c r="K126" s="178"/>
      <c r="L126" s="4"/>
      <c r="M126" s="1541"/>
      <c r="N126" s="1542"/>
      <c r="O126" s="1542"/>
      <c r="P126" s="1542"/>
      <c r="Q126" s="1542"/>
      <c r="R126" s="1542"/>
      <c r="S126" s="1542"/>
      <c r="T126" s="1543"/>
      <c r="U126" s="4"/>
      <c r="V126" s="4"/>
      <c r="W126" s="4"/>
      <c r="X126" s="4"/>
      <c r="Y126" s="4"/>
      <c r="Z126" s="4"/>
      <c r="AA126" s="4"/>
      <c r="AB126" s="4"/>
      <c r="AC126" s="4"/>
      <c r="AD126" s="4"/>
      <c r="AE126" s="4"/>
      <c r="AF126" s="4"/>
      <c r="AG126" s="4"/>
      <c r="AH126" s="4"/>
      <c r="AI126" s="4"/>
      <c r="AJ126" s="4"/>
      <c r="AK126" s="4"/>
      <c r="AL126" s="4"/>
    </row>
    <row r="127" spans="1:38" ht="18" customHeight="1">
      <c r="B127" s="178" t="s">
        <v>2700</v>
      </c>
      <c r="C127" s="178"/>
      <c r="D127" s="178"/>
      <c r="E127" s="178"/>
      <c r="F127" s="178"/>
      <c r="G127" s="178"/>
      <c r="H127" s="178"/>
      <c r="I127" s="178"/>
      <c r="J127" s="178"/>
      <c r="K127" s="178"/>
      <c r="L127" s="4"/>
      <c r="M127" s="1541"/>
      <c r="N127" s="1542"/>
      <c r="O127" s="1542"/>
      <c r="P127" s="1542"/>
      <c r="Q127" s="1542"/>
      <c r="R127" s="1542"/>
      <c r="S127" s="1542"/>
      <c r="T127" s="1543"/>
      <c r="U127" s="4"/>
      <c r="V127" s="4"/>
      <c r="W127" s="4"/>
      <c r="X127" s="4"/>
      <c r="Y127" s="4"/>
      <c r="Z127" s="4"/>
      <c r="AA127" s="4"/>
      <c r="AB127" s="4"/>
      <c r="AC127" s="4"/>
      <c r="AD127" s="4"/>
      <c r="AE127" s="4"/>
      <c r="AF127" s="4"/>
      <c r="AG127" s="4"/>
      <c r="AH127" s="4"/>
      <c r="AI127" s="4"/>
      <c r="AJ127" s="4"/>
      <c r="AK127" s="4"/>
      <c r="AL127" s="4"/>
    </row>
    <row r="128" spans="1:38" ht="18" customHeight="1">
      <c r="B128" s="178" t="s">
        <v>2701</v>
      </c>
      <c r="C128" s="178"/>
      <c r="D128" s="178"/>
      <c r="E128" s="178"/>
      <c r="F128" s="178"/>
      <c r="G128" s="178"/>
      <c r="H128" s="178"/>
      <c r="I128" s="178"/>
      <c r="J128" s="178"/>
      <c r="K128" s="178"/>
      <c r="L128" s="4"/>
      <c r="M128" s="1554"/>
      <c r="N128" s="1555"/>
      <c r="O128" s="1555"/>
      <c r="P128" s="1555"/>
      <c r="Q128" s="1555"/>
      <c r="R128" s="1555"/>
      <c r="S128" s="1555"/>
      <c r="T128" s="1555"/>
      <c r="U128" s="1555"/>
      <c r="V128" s="1555"/>
      <c r="W128" s="1555"/>
      <c r="X128" s="1555"/>
      <c r="Y128" s="1555"/>
      <c r="Z128" s="1555"/>
      <c r="AA128" s="1555"/>
      <c r="AB128" s="1555"/>
      <c r="AC128" s="1555"/>
      <c r="AD128" s="1555"/>
      <c r="AE128" s="1555"/>
      <c r="AF128" s="1555"/>
      <c r="AG128" s="1555"/>
      <c r="AH128" s="1555"/>
      <c r="AI128" s="1555"/>
      <c r="AJ128" s="1555"/>
      <c r="AK128" s="1555"/>
      <c r="AL128" s="1556"/>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2670</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2691</v>
      </c>
      <c r="C132" s="178"/>
      <c r="D132" s="178"/>
      <c r="E132" s="178"/>
      <c r="F132" s="178"/>
      <c r="G132" s="178"/>
      <c r="H132" s="178"/>
      <c r="I132" s="178"/>
      <c r="J132" s="178"/>
      <c r="K132" s="178"/>
      <c r="L132" s="4"/>
      <c r="M132" s="193" t="s">
        <v>187</v>
      </c>
      <c r="N132" s="1564" t="str">
        <f>IF($M$133="","",VLOOKUP($M$133,担当者登録!$B$2:$J$51,2,FALSE))</f>
        <v/>
      </c>
      <c r="O132" s="1564"/>
      <c r="P132" s="1564"/>
      <c r="Q132" s="178" t="s">
        <v>210</v>
      </c>
      <c r="R132" s="4"/>
      <c r="S132" s="4"/>
      <c r="T132" s="4"/>
      <c r="U132" s="193" t="s">
        <v>187</v>
      </c>
      <c r="V132" s="1573" t="str">
        <f>IF($M$133="","",VLOOKUP($M$133,担当者登録!$B$2:$J$51,3,FALSE))</f>
        <v/>
      </c>
      <c r="W132" s="1573"/>
      <c r="X132" s="1573"/>
      <c r="Y132" s="1573"/>
      <c r="Z132" s="1573"/>
      <c r="AA132" s="1573"/>
      <c r="AB132" s="178" t="s">
        <v>209</v>
      </c>
      <c r="AC132" s="4"/>
      <c r="AD132" s="4"/>
      <c r="AE132" s="1570" t="str">
        <f>IF($M$133="","",VLOOKUP($M$133,担当者登録!$B$2:$J$51,4,FALSE))</f>
        <v/>
      </c>
      <c r="AF132" s="1571"/>
      <c r="AG132" s="1571"/>
      <c r="AH132" s="1571"/>
      <c r="AI132" s="1571"/>
      <c r="AJ132" s="1572"/>
      <c r="AK132" s="178" t="s">
        <v>111</v>
      </c>
      <c r="AL132" s="4"/>
      <c r="AN132" s="498" t="s">
        <v>2414</v>
      </c>
      <c r="AO132" s="499"/>
      <c r="AP132" s="499"/>
      <c r="AQ132" s="499"/>
      <c r="AR132" s="499"/>
      <c r="AS132" s="499"/>
      <c r="AT132" s="499"/>
      <c r="AU132" s="499"/>
      <c r="AV132" s="496"/>
    </row>
    <row r="133" spans="1:65" ht="18" customHeight="1">
      <c r="B133" s="178" t="s">
        <v>2687</v>
      </c>
      <c r="C133" s="178"/>
      <c r="D133" s="178"/>
      <c r="E133" s="178"/>
      <c r="F133" s="178"/>
      <c r="G133" s="178"/>
      <c r="H133" s="178"/>
      <c r="I133" s="178"/>
      <c r="J133" s="178"/>
      <c r="K133" s="178"/>
      <c r="L133" s="4"/>
      <c r="M133" s="1503"/>
      <c r="N133" s="1504"/>
      <c r="O133" s="1504"/>
      <c r="P133" s="1504"/>
      <c r="Q133" s="1504"/>
      <c r="R133" s="1504"/>
      <c r="S133" s="1504"/>
      <c r="T133" s="1505"/>
      <c r="U133" s="4"/>
      <c r="V133" s="4"/>
      <c r="AJ133" s="4"/>
      <c r="AK133" s="4"/>
      <c r="AO133" s="191"/>
      <c r="AP133" s="191"/>
      <c r="AQ133" s="191"/>
      <c r="AR133" s="191"/>
      <c r="AS133" s="4"/>
      <c r="AT133" s="1444"/>
      <c r="AU133" s="1445"/>
      <c r="AV133" s="1445"/>
      <c r="AW133" s="1445"/>
      <c r="AX133" s="1445"/>
      <c r="AY133" s="1445"/>
      <c r="AZ133" s="1445"/>
      <c r="BA133" s="1445"/>
      <c r="BB133" s="1445"/>
      <c r="BC133" s="1445"/>
      <c r="BD133" s="1445"/>
      <c r="BE133" s="1445"/>
      <c r="BF133" s="1445"/>
      <c r="BG133" s="1445"/>
      <c r="BH133" s="1445"/>
      <c r="BI133" s="1445"/>
      <c r="BJ133" s="1445"/>
      <c r="BK133" s="1445"/>
      <c r="BL133" s="1445"/>
      <c r="BM133" s="1445"/>
    </row>
    <row r="134" spans="1:65" ht="18" customHeight="1">
      <c r="B134" s="178" t="s">
        <v>2692</v>
      </c>
      <c r="C134" s="178"/>
      <c r="D134" s="178"/>
      <c r="E134" s="178"/>
      <c r="F134" s="178"/>
      <c r="G134" s="178"/>
      <c r="H134" s="178"/>
      <c r="I134" s="178"/>
      <c r="J134" s="178"/>
      <c r="K134" s="178"/>
      <c r="L134" s="4"/>
      <c r="M134" s="193" t="s">
        <v>187</v>
      </c>
      <c r="N134" s="1564" t="str">
        <f>IF($M$133="","",VLOOKUP($M$133,担当者登録!$B$2:$J$51,7,FALSE))</f>
        <v/>
      </c>
      <c r="O134" s="1564"/>
      <c r="P134" s="1564"/>
      <c r="Q134" s="178" t="s">
        <v>207</v>
      </c>
      <c r="R134" s="4"/>
      <c r="S134" s="4"/>
      <c r="T134" s="4"/>
      <c r="U134" s="4"/>
      <c r="V134" s="193" t="s">
        <v>187</v>
      </c>
      <c r="W134" s="1564" t="str">
        <f>IF($M$133="","",VLOOKUP($M$133,担当者登録!$B$2:$J$51,8,FALSE))</f>
        <v/>
      </c>
      <c r="X134" s="1564"/>
      <c r="Y134" s="1564"/>
      <c r="Z134" s="1564"/>
      <c r="AA134" s="178" t="s">
        <v>206</v>
      </c>
      <c r="AB134" s="4"/>
      <c r="AC134" s="4"/>
      <c r="AD134" s="4"/>
      <c r="AE134" s="1570" t="str">
        <f>IF($M$133="","",VLOOKUP($M$133,担当者登録!$B$2:$J$51,9,FALSE))</f>
        <v/>
      </c>
      <c r="AF134" s="1571"/>
      <c r="AG134" s="1571"/>
      <c r="AH134" s="1571"/>
      <c r="AI134" s="1571"/>
      <c r="AJ134" s="1572"/>
      <c r="AK134" s="178" t="s">
        <v>111</v>
      </c>
      <c r="AL134" s="4"/>
      <c r="AO134" s="178"/>
      <c r="AP134" s="4"/>
      <c r="AQ134" s="4"/>
      <c r="AR134" s="4"/>
      <c r="AT134" s="1444"/>
      <c r="AU134" s="1445"/>
      <c r="AV134" s="1445"/>
      <c r="AW134" s="1445"/>
      <c r="AX134" s="1445"/>
      <c r="AY134" s="1445"/>
      <c r="AZ134" s="1445"/>
      <c r="BA134" s="1445"/>
      <c r="BB134" s="1445"/>
      <c r="BC134" s="1445"/>
      <c r="BD134" s="1445"/>
      <c r="BE134" s="1445"/>
      <c r="BF134" s="1445"/>
      <c r="BG134" s="1445"/>
      <c r="BH134" s="1445"/>
      <c r="BI134" s="1445"/>
      <c r="BJ134" s="1445"/>
      <c r="BK134" s="1445"/>
      <c r="BL134" s="1445"/>
      <c r="BM134" s="1445"/>
    </row>
    <row r="135" spans="1:65" ht="18" customHeight="1">
      <c r="B135" s="178"/>
      <c r="C135" s="178"/>
      <c r="D135" s="178"/>
      <c r="E135" s="178"/>
      <c r="F135" s="178"/>
      <c r="G135" s="178"/>
      <c r="H135" s="178"/>
      <c r="I135" s="178"/>
      <c r="J135" s="178"/>
      <c r="K135" s="178"/>
      <c r="L135" s="4"/>
      <c r="M135" s="1560" t="str">
        <f>IF($M$133="","",VLOOKUP($M$133,担当者登録!$B$2:$J$51,6,FALSE))</f>
        <v/>
      </c>
      <c r="N135" s="1561"/>
      <c r="O135" s="1561"/>
      <c r="P135" s="1561"/>
      <c r="Q135" s="1561"/>
      <c r="R135" s="1561"/>
      <c r="S135" s="1561"/>
      <c r="T135" s="1561"/>
      <c r="U135" s="1561"/>
      <c r="V135" s="1561"/>
      <c r="W135" s="1561"/>
      <c r="X135" s="1561"/>
      <c r="Y135" s="1561"/>
      <c r="Z135" s="1561"/>
      <c r="AA135" s="1561"/>
      <c r="AB135" s="1561"/>
      <c r="AC135" s="1561"/>
      <c r="AD135" s="1561"/>
      <c r="AE135" s="1561"/>
      <c r="AF135" s="1561"/>
      <c r="AG135" s="1561"/>
      <c r="AH135" s="1561"/>
      <c r="AI135" s="1561"/>
      <c r="AJ135" s="1561"/>
      <c r="AK135" s="1561"/>
      <c r="AL135" s="1562"/>
      <c r="AO135" s="178"/>
      <c r="AP135" s="4"/>
      <c r="AQ135" s="4"/>
      <c r="AR135" s="4"/>
      <c r="AS135" s="4"/>
      <c r="AT135" s="1444"/>
      <c r="AU135" s="1444"/>
      <c r="AV135" s="1444"/>
      <c r="AW135" s="1444"/>
      <c r="AX135" s="1444"/>
      <c r="AY135" s="1444"/>
      <c r="AZ135" s="1444"/>
      <c r="BA135" s="1444"/>
    </row>
    <row r="136" spans="1:65" ht="18" customHeight="1">
      <c r="B136" s="178" t="s">
        <v>2693</v>
      </c>
      <c r="C136" s="178"/>
      <c r="D136" s="178"/>
      <c r="E136" s="178"/>
      <c r="F136" s="178"/>
      <c r="G136" s="178"/>
      <c r="H136" s="178"/>
      <c r="I136" s="178"/>
      <c r="J136" s="178"/>
      <c r="K136" s="178"/>
      <c r="L136" s="4"/>
      <c r="M136" s="1560" t="str">
        <f>IF($M$133="","",VLOOKUP($M$133,担当者登録!$B$2:$M$51,10,FALSE))</f>
        <v/>
      </c>
      <c r="N136" s="1561"/>
      <c r="O136" s="1561"/>
      <c r="P136" s="1561"/>
      <c r="Q136" s="1561"/>
      <c r="R136" s="1561"/>
      <c r="S136" s="1561"/>
      <c r="T136" s="1562"/>
      <c r="U136" s="4"/>
      <c r="V136" s="4"/>
      <c r="W136" s="4"/>
      <c r="X136" s="4"/>
      <c r="Y136" s="4"/>
      <c r="Z136" s="4"/>
      <c r="AA136" s="4"/>
      <c r="AB136" s="4"/>
      <c r="AC136" s="4"/>
      <c r="AD136" s="4"/>
      <c r="AE136" s="4"/>
      <c r="AF136" s="4"/>
      <c r="AG136" s="4"/>
      <c r="AH136" s="4"/>
      <c r="AI136" s="4"/>
      <c r="AJ136" s="4"/>
      <c r="AK136" s="4"/>
      <c r="AL136" s="4"/>
    </row>
    <row r="137" spans="1:65" ht="18" customHeight="1">
      <c r="B137" s="178" t="s">
        <v>2694</v>
      </c>
      <c r="C137" s="178"/>
      <c r="D137" s="178"/>
      <c r="E137" s="178"/>
      <c r="F137" s="178"/>
      <c r="G137" s="178"/>
      <c r="H137" s="178"/>
      <c r="I137" s="178"/>
      <c r="J137" s="178"/>
      <c r="K137" s="178"/>
      <c r="L137" s="4"/>
      <c r="M137" s="1563" t="str">
        <f>IF($M$133="","",VLOOKUP($M$133,担当者登録!$B$2:$M$51,11,FALSE))</f>
        <v/>
      </c>
      <c r="N137" s="1561"/>
      <c r="O137" s="1561"/>
      <c r="P137" s="1561"/>
      <c r="Q137" s="1561"/>
      <c r="R137" s="1561"/>
      <c r="S137" s="1561"/>
      <c r="T137" s="1561"/>
      <c r="U137" s="1561"/>
      <c r="V137" s="1561"/>
      <c r="W137" s="1561"/>
      <c r="X137" s="1561"/>
      <c r="Y137" s="1561"/>
      <c r="Z137" s="1561"/>
      <c r="AA137" s="1561"/>
      <c r="AB137" s="1561"/>
      <c r="AC137" s="1561"/>
      <c r="AD137" s="1561"/>
      <c r="AE137" s="1561"/>
      <c r="AF137" s="1561"/>
      <c r="AG137" s="1561"/>
      <c r="AH137" s="1561"/>
      <c r="AI137" s="1561"/>
      <c r="AJ137" s="1561"/>
      <c r="AK137" s="1561"/>
      <c r="AL137" s="1562"/>
    </row>
    <row r="138" spans="1:65" ht="18" customHeight="1">
      <c r="B138" s="178" t="s">
        <v>2695</v>
      </c>
      <c r="C138" s="178"/>
      <c r="D138" s="178"/>
      <c r="E138" s="178"/>
      <c r="F138" s="178"/>
      <c r="G138" s="178"/>
      <c r="H138" s="178"/>
      <c r="I138" s="178"/>
      <c r="J138" s="178"/>
      <c r="K138" s="178"/>
      <c r="L138" s="4"/>
      <c r="M138" s="1560" t="str">
        <f>IF($M$133="","",VLOOKUP($M$133,担当者登録!$B$2:$M$51,12,FALSE))</f>
        <v/>
      </c>
      <c r="N138" s="1561"/>
      <c r="O138" s="1561"/>
      <c r="P138" s="1561"/>
      <c r="Q138" s="1561"/>
      <c r="R138" s="1561"/>
      <c r="S138" s="1561"/>
      <c r="T138" s="1562"/>
      <c r="U138" s="4"/>
      <c r="AI138" s="4"/>
      <c r="AJ138" s="4"/>
      <c r="AK138" s="4"/>
      <c r="AL138" s="4"/>
    </row>
    <row r="139" spans="1:65" ht="18" customHeight="1">
      <c r="B139" s="178" t="s">
        <v>2702</v>
      </c>
      <c r="C139" s="178"/>
      <c r="D139" s="178"/>
      <c r="E139" s="178"/>
      <c r="F139" s="178"/>
      <c r="G139" s="178"/>
      <c r="H139" s="178"/>
      <c r="I139" s="178"/>
      <c r="J139" s="178"/>
      <c r="K139" s="178"/>
      <c r="L139" s="4"/>
      <c r="M139" s="1554"/>
      <c r="N139" s="1555"/>
      <c r="O139" s="1555"/>
      <c r="P139" s="1555"/>
      <c r="Q139" s="1555"/>
      <c r="R139" s="1555"/>
      <c r="S139" s="1555"/>
      <c r="T139" s="1555"/>
      <c r="U139" s="1555"/>
      <c r="V139" s="1555"/>
      <c r="W139" s="1555"/>
      <c r="X139" s="1555"/>
      <c r="Y139" s="1555"/>
      <c r="Z139" s="1555"/>
      <c r="AA139" s="1555"/>
      <c r="AB139" s="1555"/>
      <c r="AC139" s="1555"/>
      <c r="AD139" s="1555"/>
      <c r="AE139" s="1555"/>
      <c r="AF139" s="1555"/>
      <c r="AG139" s="1555"/>
      <c r="AH139" s="1555"/>
      <c r="AI139" s="1555"/>
      <c r="AJ139" s="1555"/>
      <c r="AK139" s="1555"/>
      <c r="AL139" s="1556"/>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2691</v>
      </c>
      <c r="C142" s="178"/>
      <c r="D142" s="178"/>
      <c r="E142" s="178"/>
      <c r="F142" s="178"/>
      <c r="G142" s="178"/>
      <c r="H142" s="178"/>
      <c r="I142" s="178"/>
      <c r="J142" s="178"/>
      <c r="K142" s="178"/>
      <c r="L142" s="4"/>
      <c r="M142" s="193" t="s">
        <v>187</v>
      </c>
      <c r="N142" s="1564" t="str">
        <f>IF($M$143="","",VLOOKUP($M$143,担当者登録!$B$2:$J$51,2,FALSE))</f>
        <v/>
      </c>
      <c r="O142" s="1564"/>
      <c r="P142" s="1564"/>
      <c r="Q142" s="178" t="s">
        <v>210</v>
      </c>
      <c r="R142" s="4"/>
      <c r="S142" s="4"/>
      <c r="T142" s="4"/>
      <c r="U142" s="193" t="s">
        <v>187</v>
      </c>
      <c r="V142" s="1573" t="str">
        <f>IF($M$143="","",VLOOKUP($M$143,担当者登録!$B$2:$J$51,3,FALSE))</f>
        <v/>
      </c>
      <c r="W142" s="1573"/>
      <c r="X142" s="1573"/>
      <c r="Y142" s="1573"/>
      <c r="Z142" s="1573"/>
      <c r="AA142" s="1573"/>
      <c r="AB142" s="178" t="s">
        <v>209</v>
      </c>
      <c r="AC142" s="4"/>
      <c r="AD142" s="4"/>
      <c r="AE142" s="1570" t="str">
        <f>IF($M$143="","",VLOOKUP($M$143,担当者登録!$B$2:$J$51,4,FALSE))</f>
        <v/>
      </c>
      <c r="AF142" s="1571"/>
      <c r="AG142" s="1571"/>
      <c r="AH142" s="1571"/>
      <c r="AI142" s="1571"/>
      <c r="AJ142" s="1572"/>
      <c r="AK142" s="178" t="s">
        <v>111</v>
      </c>
      <c r="AL142" s="4"/>
    </row>
    <row r="143" spans="1:65" ht="18" customHeight="1">
      <c r="B143" s="178" t="s">
        <v>2687</v>
      </c>
      <c r="C143" s="178"/>
      <c r="D143" s="178"/>
      <c r="E143" s="178"/>
      <c r="F143" s="178"/>
      <c r="G143" s="178"/>
      <c r="H143" s="178"/>
      <c r="I143" s="178"/>
      <c r="J143" s="178"/>
      <c r="K143" s="178"/>
      <c r="L143" s="4"/>
      <c r="M143" s="1503"/>
      <c r="N143" s="1504"/>
      <c r="O143" s="1504"/>
      <c r="P143" s="1504"/>
      <c r="Q143" s="1504"/>
      <c r="R143" s="1504"/>
      <c r="S143" s="1504"/>
      <c r="T143" s="1505"/>
      <c r="U143" s="4"/>
      <c r="V143" s="4"/>
      <c r="AJ143" s="4"/>
      <c r="AK143" s="4"/>
    </row>
    <row r="144" spans="1:65" ht="18" customHeight="1">
      <c r="B144" s="178" t="s">
        <v>2692</v>
      </c>
      <c r="C144" s="178"/>
      <c r="D144" s="178"/>
      <c r="E144" s="178"/>
      <c r="F144" s="178"/>
      <c r="G144" s="178"/>
      <c r="H144" s="178"/>
      <c r="I144" s="178"/>
      <c r="J144" s="178"/>
      <c r="K144" s="178"/>
      <c r="L144" s="4"/>
      <c r="M144" s="193" t="s">
        <v>187</v>
      </c>
      <c r="N144" s="1564" t="str">
        <f>IF($M$143="","",VLOOKUP($M$143,担当者登録!$B$2:$J$51,7,FALSE))</f>
        <v/>
      </c>
      <c r="O144" s="1564"/>
      <c r="P144" s="1564"/>
      <c r="Q144" s="178" t="s">
        <v>207</v>
      </c>
      <c r="R144" s="4"/>
      <c r="S144" s="4"/>
      <c r="T144" s="4"/>
      <c r="U144" s="4"/>
      <c r="V144" s="193" t="s">
        <v>187</v>
      </c>
      <c r="W144" s="1564" t="str">
        <f>IF($M$143="","",VLOOKUP($M$143,担当者登録!$B$2:$J$51,8,FALSE))</f>
        <v/>
      </c>
      <c r="X144" s="1564"/>
      <c r="Y144" s="1564"/>
      <c r="Z144" s="1564"/>
      <c r="AA144" s="178" t="s">
        <v>206</v>
      </c>
      <c r="AB144" s="4"/>
      <c r="AC144" s="4"/>
      <c r="AD144" s="4"/>
      <c r="AE144" s="1570" t="str">
        <f>IF($M$143="","",VLOOKUP($M$143,担当者登録!$B$2:$J$51,9,FALSE))</f>
        <v/>
      </c>
      <c r="AF144" s="1571"/>
      <c r="AG144" s="1571"/>
      <c r="AH144" s="1571"/>
      <c r="AI144" s="1571"/>
      <c r="AJ144" s="1572"/>
      <c r="AK144" s="178" t="s">
        <v>111</v>
      </c>
      <c r="AL144" s="4"/>
    </row>
    <row r="145" spans="2:38" ht="18" customHeight="1">
      <c r="B145" s="178"/>
      <c r="C145" s="178"/>
      <c r="D145" s="178"/>
      <c r="E145" s="178"/>
      <c r="F145" s="178"/>
      <c r="G145" s="178"/>
      <c r="H145" s="178"/>
      <c r="I145" s="178"/>
      <c r="J145" s="178"/>
      <c r="K145" s="178"/>
      <c r="L145" s="4"/>
      <c r="M145" s="1560" t="str">
        <f>IF($M$143="","",VLOOKUP($M$143,担当者登録!$B$2:$J$51,6,FALSE))</f>
        <v/>
      </c>
      <c r="N145" s="1561"/>
      <c r="O145" s="1561"/>
      <c r="P145" s="1561"/>
      <c r="Q145" s="1561"/>
      <c r="R145" s="1561"/>
      <c r="S145" s="1561"/>
      <c r="T145" s="1561"/>
      <c r="U145" s="1561"/>
      <c r="V145" s="1561"/>
      <c r="W145" s="1561"/>
      <c r="X145" s="1561"/>
      <c r="Y145" s="1561"/>
      <c r="Z145" s="1561"/>
      <c r="AA145" s="1561"/>
      <c r="AB145" s="1561"/>
      <c r="AC145" s="1561"/>
      <c r="AD145" s="1561"/>
      <c r="AE145" s="1561"/>
      <c r="AF145" s="1561"/>
      <c r="AG145" s="1561"/>
      <c r="AH145" s="1561"/>
      <c r="AI145" s="1561"/>
      <c r="AJ145" s="1561"/>
      <c r="AK145" s="1561"/>
      <c r="AL145" s="1562"/>
    </row>
    <row r="146" spans="2:38" ht="18" customHeight="1">
      <c r="B146" s="178" t="s">
        <v>2693</v>
      </c>
      <c r="C146" s="178"/>
      <c r="D146" s="178"/>
      <c r="E146" s="178"/>
      <c r="F146" s="178"/>
      <c r="G146" s="178"/>
      <c r="H146" s="178"/>
      <c r="I146" s="178"/>
      <c r="J146" s="178"/>
      <c r="K146" s="178"/>
      <c r="L146" s="4"/>
      <c r="M146" s="1560" t="str">
        <f>IF($M$143="","",VLOOKUP($M$143,担当者登録!$B$2:$M$51,10,FALSE))</f>
        <v/>
      </c>
      <c r="N146" s="1561"/>
      <c r="O146" s="1561"/>
      <c r="P146" s="1561"/>
      <c r="Q146" s="1561"/>
      <c r="R146" s="1561"/>
      <c r="S146" s="1561"/>
      <c r="T146" s="1562"/>
      <c r="U146" s="4"/>
      <c r="V146" s="4"/>
      <c r="W146" s="4"/>
      <c r="X146" s="4"/>
      <c r="Y146" s="4"/>
      <c r="Z146" s="4"/>
      <c r="AA146" s="4"/>
      <c r="AB146" s="4"/>
      <c r="AC146" s="4"/>
      <c r="AD146" s="4"/>
      <c r="AE146" s="4"/>
      <c r="AF146" s="4"/>
      <c r="AG146" s="4"/>
      <c r="AH146" s="4"/>
      <c r="AI146" s="4"/>
      <c r="AJ146" s="4"/>
      <c r="AK146" s="4"/>
      <c r="AL146" s="4"/>
    </row>
    <row r="147" spans="2:38" ht="18" customHeight="1">
      <c r="B147" s="178" t="s">
        <v>2694</v>
      </c>
      <c r="C147" s="178"/>
      <c r="D147" s="178"/>
      <c r="E147" s="178"/>
      <c r="F147" s="178"/>
      <c r="G147" s="178"/>
      <c r="H147" s="178"/>
      <c r="I147" s="178"/>
      <c r="J147" s="178"/>
      <c r="K147" s="178"/>
      <c r="L147" s="4"/>
      <c r="M147" s="1563" t="str">
        <f>IF($M$143="","",VLOOKUP($M$143,担当者登録!$B$2:$M$51,11,FALSE))</f>
        <v/>
      </c>
      <c r="N147" s="1561"/>
      <c r="O147" s="1561"/>
      <c r="P147" s="1561"/>
      <c r="Q147" s="1561"/>
      <c r="R147" s="1561"/>
      <c r="S147" s="1561"/>
      <c r="T147" s="1561"/>
      <c r="U147" s="1561"/>
      <c r="V147" s="1561"/>
      <c r="W147" s="1561"/>
      <c r="X147" s="1561"/>
      <c r="Y147" s="1561"/>
      <c r="Z147" s="1561"/>
      <c r="AA147" s="1561"/>
      <c r="AB147" s="1561"/>
      <c r="AC147" s="1561"/>
      <c r="AD147" s="1561"/>
      <c r="AE147" s="1561"/>
      <c r="AF147" s="1561"/>
      <c r="AG147" s="1561"/>
      <c r="AH147" s="1561"/>
      <c r="AI147" s="1561"/>
      <c r="AJ147" s="1561"/>
      <c r="AK147" s="1561"/>
      <c r="AL147" s="1562"/>
    </row>
    <row r="148" spans="2:38" ht="18" customHeight="1">
      <c r="B148" s="178" t="s">
        <v>2695</v>
      </c>
      <c r="C148" s="178"/>
      <c r="D148" s="178"/>
      <c r="E148" s="178"/>
      <c r="F148" s="178"/>
      <c r="G148" s="178"/>
      <c r="H148" s="178"/>
      <c r="I148" s="178"/>
      <c r="J148" s="178"/>
      <c r="K148" s="178"/>
      <c r="L148" s="4"/>
      <c r="M148" s="1560" t="str">
        <f>IF($M$143="","",VLOOKUP($M$143,担当者登録!$B$2:$M$51,12,FALSE))</f>
        <v/>
      </c>
      <c r="N148" s="1561"/>
      <c r="O148" s="1561"/>
      <c r="P148" s="1561"/>
      <c r="Q148" s="1561"/>
      <c r="R148" s="1561"/>
      <c r="S148" s="1561"/>
      <c r="T148" s="1562"/>
      <c r="U148" s="4"/>
      <c r="AI148" s="4"/>
      <c r="AJ148" s="4"/>
      <c r="AK148" s="4"/>
      <c r="AL148" s="4"/>
    </row>
    <row r="149" spans="2:38" ht="18" customHeight="1">
      <c r="B149" s="178" t="s">
        <v>2702</v>
      </c>
      <c r="C149" s="178"/>
      <c r="D149" s="178"/>
      <c r="E149" s="178"/>
      <c r="F149" s="178"/>
      <c r="G149" s="178"/>
      <c r="H149" s="178"/>
      <c r="I149" s="178"/>
      <c r="J149" s="178"/>
      <c r="K149" s="178"/>
      <c r="L149" s="4"/>
      <c r="M149" s="1554"/>
      <c r="N149" s="1555"/>
      <c r="O149" s="1555"/>
      <c r="P149" s="1555"/>
      <c r="Q149" s="1555"/>
      <c r="R149" s="1555"/>
      <c r="S149" s="1555"/>
      <c r="T149" s="1555"/>
      <c r="U149" s="1555"/>
      <c r="V149" s="1555"/>
      <c r="W149" s="1555"/>
      <c r="X149" s="1555"/>
      <c r="Y149" s="1555"/>
      <c r="Z149" s="1555"/>
      <c r="AA149" s="1555"/>
      <c r="AB149" s="1555"/>
      <c r="AC149" s="1555"/>
      <c r="AD149" s="1555"/>
      <c r="AE149" s="1555"/>
      <c r="AF149" s="1555"/>
      <c r="AG149" s="1555"/>
      <c r="AH149" s="1555"/>
      <c r="AI149" s="1555"/>
      <c r="AJ149" s="1555"/>
      <c r="AK149" s="1555"/>
      <c r="AL149" s="1556"/>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2691</v>
      </c>
      <c r="C151" s="178"/>
      <c r="D151" s="178"/>
      <c r="E151" s="178"/>
      <c r="F151" s="178"/>
      <c r="G151" s="178"/>
      <c r="H151" s="178"/>
      <c r="I151" s="178"/>
      <c r="J151" s="178"/>
      <c r="K151" s="178"/>
      <c r="L151" s="4"/>
      <c r="M151" s="193" t="s">
        <v>187</v>
      </c>
      <c r="N151" s="1564" t="str">
        <f>IF($M$152="","",VLOOKUP($M$152,担当者登録!$B$2:$J$51,2,FALSE))</f>
        <v/>
      </c>
      <c r="O151" s="1564"/>
      <c r="P151" s="1564"/>
      <c r="Q151" s="178" t="s">
        <v>210</v>
      </c>
      <c r="R151" s="4"/>
      <c r="S151" s="4"/>
      <c r="T151" s="4"/>
      <c r="U151" s="193" t="s">
        <v>187</v>
      </c>
      <c r="V151" s="1573" t="str">
        <f>IF($M$152="","",VLOOKUP($M$152,担当者登録!$B$2:$J$51,3,FALSE))</f>
        <v/>
      </c>
      <c r="W151" s="1573"/>
      <c r="X151" s="1573"/>
      <c r="Y151" s="1573"/>
      <c r="Z151" s="1573"/>
      <c r="AA151" s="1573"/>
      <c r="AB151" s="178" t="s">
        <v>209</v>
      </c>
      <c r="AC151" s="4"/>
      <c r="AD151" s="4"/>
      <c r="AE151" s="1570" t="str">
        <f>IF($M$152="","",VLOOKUP($M$152,担当者登録!$B$2:$J$51,4,FALSE))</f>
        <v/>
      </c>
      <c r="AF151" s="1571"/>
      <c r="AG151" s="1571"/>
      <c r="AH151" s="1571"/>
      <c r="AI151" s="1571"/>
      <c r="AJ151" s="1572"/>
      <c r="AK151" s="178" t="s">
        <v>111</v>
      </c>
      <c r="AL151" s="4"/>
    </row>
    <row r="152" spans="2:38" ht="18" customHeight="1">
      <c r="B152" s="178" t="s">
        <v>2687</v>
      </c>
      <c r="C152" s="178"/>
      <c r="D152" s="178"/>
      <c r="E152" s="178"/>
      <c r="F152" s="178"/>
      <c r="G152" s="178"/>
      <c r="H152" s="178"/>
      <c r="I152" s="178"/>
      <c r="J152" s="178"/>
      <c r="K152" s="178"/>
      <c r="L152" s="4"/>
      <c r="M152" s="1503"/>
      <c r="N152" s="1504"/>
      <c r="O152" s="1504"/>
      <c r="P152" s="1504"/>
      <c r="Q152" s="1504"/>
      <c r="R152" s="1504"/>
      <c r="S152" s="1504"/>
      <c r="T152" s="1505"/>
      <c r="U152" s="4"/>
      <c r="V152" s="4"/>
      <c r="AJ152" s="4"/>
      <c r="AK152" s="4"/>
    </row>
    <row r="153" spans="2:38" ht="18" customHeight="1">
      <c r="B153" s="178" t="s">
        <v>2692</v>
      </c>
      <c r="C153" s="178"/>
      <c r="D153" s="178"/>
      <c r="E153" s="178"/>
      <c r="F153" s="178"/>
      <c r="G153" s="178"/>
      <c r="H153" s="178"/>
      <c r="I153" s="178"/>
      <c r="J153" s="178"/>
      <c r="K153" s="178"/>
      <c r="L153" s="4"/>
      <c r="M153" s="193" t="s">
        <v>187</v>
      </c>
      <c r="N153" s="1564" t="str">
        <f>IF($M$152="","",VLOOKUP($M$152,担当者登録!$B$2:$J$51,7,FALSE))</f>
        <v/>
      </c>
      <c r="O153" s="1564"/>
      <c r="P153" s="1564"/>
      <c r="Q153" s="178" t="s">
        <v>207</v>
      </c>
      <c r="R153" s="4"/>
      <c r="S153" s="4"/>
      <c r="T153" s="4"/>
      <c r="U153" s="4"/>
      <c r="V153" s="193" t="s">
        <v>187</v>
      </c>
      <c r="W153" s="1564" t="str">
        <f>IF($M$152="","",VLOOKUP($M$152,担当者登録!$B$2:$J$51,8,FALSE))</f>
        <v/>
      </c>
      <c r="X153" s="1564"/>
      <c r="Y153" s="1564"/>
      <c r="Z153" s="1564"/>
      <c r="AA153" s="178" t="s">
        <v>206</v>
      </c>
      <c r="AB153" s="4"/>
      <c r="AC153" s="4"/>
      <c r="AD153" s="4"/>
      <c r="AE153" s="1570" t="str">
        <f>IF($M$152="","",VLOOKUP($M$152,担当者登録!$B$2:$J$51,9,FALSE))</f>
        <v/>
      </c>
      <c r="AF153" s="1571"/>
      <c r="AG153" s="1571"/>
      <c r="AH153" s="1571"/>
      <c r="AI153" s="1571"/>
      <c r="AJ153" s="1572"/>
      <c r="AK153" s="178" t="s">
        <v>111</v>
      </c>
      <c r="AL153" s="4"/>
    </row>
    <row r="154" spans="2:38" ht="18" customHeight="1">
      <c r="B154" s="178"/>
      <c r="C154" s="178"/>
      <c r="D154" s="178"/>
      <c r="E154" s="178"/>
      <c r="F154" s="178"/>
      <c r="G154" s="178"/>
      <c r="H154" s="178"/>
      <c r="I154" s="178"/>
      <c r="J154" s="178"/>
      <c r="K154" s="178"/>
      <c r="L154" s="4"/>
      <c r="M154" s="1560" t="str">
        <f>IF($M$152="","",VLOOKUP($M$152,担当者登録!$B$2:$J$51,6,FALSE))</f>
        <v/>
      </c>
      <c r="N154" s="1561"/>
      <c r="O154" s="1561"/>
      <c r="P154" s="1561"/>
      <c r="Q154" s="1561"/>
      <c r="R154" s="1561"/>
      <c r="S154" s="1561"/>
      <c r="T154" s="1561"/>
      <c r="U154" s="1561"/>
      <c r="V154" s="1561"/>
      <c r="W154" s="1561"/>
      <c r="X154" s="1561"/>
      <c r="Y154" s="1561"/>
      <c r="Z154" s="1561"/>
      <c r="AA154" s="1561"/>
      <c r="AB154" s="1561"/>
      <c r="AC154" s="1561"/>
      <c r="AD154" s="1561"/>
      <c r="AE154" s="1561"/>
      <c r="AF154" s="1561"/>
      <c r="AG154" s="1561"/>
      <c r="AH154" s="1561"/>
      <c r="AI154" s="1561"/>
      <c r="AJ154" s="1561"/>
      <c r="AK154" s="1561"/>
      <c r="AL154" s="1562"/>
    </row>
    <row r="155" spans="2:38" ht="18" customHeight="1">
      <c r="B155" s="178" t="s">
        <v>2693</v>
      </c>
      <c r="C155" s="178"/>
      <c r="D155" s="178"/>
      <c r="E155" s="178"/>
      <c r="F155" s="178"/>
      <c r="G155" s="178"/>
      <c r="H155" s="178"/>
      <c r="I155" s="178"/>
      <c r="J155" s="178"/>
      <c r="K155" s="178"/>
      <c r="L155" s="4"/>
      <c r="M155" s="1560" t="str">
        <f>IF($M$152="","",VLOOKUP($M$152,担当者登録!$B$2:$M$51,10,FALSE))</f>
        <v/>
      </c>
      <c r="N155" s="1561"/>
      <c r="O155" s="1561"/>
      <c r="P155" s="1561"/>
      <c r="Q155" s="1561"/>
      <c r="R155" s="1561"/>
      <c r="S155" s="1561"/>
      <c r="T155" s="1562"/>
      <c r="U155" s="4"/>
      <c r="V155" s="4"/>
      <c r="W155" s="4"/>
      <c r="X155" s="4"/>
      <c r="Y155" s="4"/>
      <c r="Z155" s="4"/>
      <c r="AA155" s="4"/>
      <c r="AB155" s="4"/>
      <c r="AC155" s="4"/>
      <c r="AD155" s="4"/>
      <c r="AE155" s="4"/>
      <c r="AF155" s="4"/>
      <c r="AG155" s="4"/>
      <c r="AH155" s="4"/>
      <c r="AI155" s="4"/>
      <c r="AJ155" s="4"/>
      <c r="AK155" s="4"/>
      <c r="AL155" s="4"/>
    </row>
    <row r="156" spans="2:38" ht="18" customHeight="1">
      <c r="B156" s="178" t="s">
        <v>2694</v>
      </c>
      <c r="C156" s="178"/>
      <c r="D156" s="178"/>
      <c r="E156" s="178"/>
      <c r="F156" s="178"/>
      <c r="G156" s="178"/>
      <c r="H156" s="178"/>
      <c r="I156" s="178"/>
      <c r="J156" s="178"/>
      <c r="K156" s="178"/>
      <c r="L156" s="4"/>
      <c r="M156" s="1563" t="str">
        <f>IF($M$152="","",VLOOKUP($M$152,担当者登録!$B$2:$M$51,11,FALSE))</f>
        <v/>
      </c>
      <c r="N156" s="1561"/>
      <c r="O156" s="1561"/>
      <c r="P156" s="1561"/>
      <c r="Q156" s="1561"/>
      <c r="R156" s="1561"/>
      <c r="S156" s="1561"/>
      <c r="T156" s="1561"/>
      <c r="U156" s="1561"/>
      <c r="V156" s="1561"/>
      <c r="W156" s="1561"/>
      <c r="X156" s="1561"/>
      <c r="Y156" s="1561"/>
      <c r="Z156" s="1561"/>
      <c r="AA156" s="1561"/>
      <c r="AB156" s="1561"/>
      <c r="AC156" s="1561"/>
      <c r="AD156" s="1561"/>
      <c r="AE156" s="1561"/>
      <c r="AF156" s="1561"/>
      <c r="AG156" s="1561"/>
      <c r="AH156" s="1561"/>
      <c r="AI156" s="1561"/>
      <c r="AJ156" s="1561"/>
      <c r="AK156" s="1561"/>
      <c r="AL156" s="1562"/>
    </row>
    <row r="157" spans="2:38" ht="18" customHeight="1">
      <c r="B157" s="178" t="s">
        <v>2695</v>
      </c>
      <c r="C157" s="178"/>
      <c r="D157" s="178"/>
      <c r="E157" s="178"/>
      <c r="F157" s="178"/>
      <c r="G157" s="178"/>
      <c r="H157" s="178"/>
      <c r="I157" s="178"/>
      <c r="J157" s="178"/>
      <c r="K157" s="178"/>
      <c r="L157" s="4"/>
      <c r="M157" s="1560" t="str">
        <f>IF($M$152="","",VLOOKUP($M$152,担当者登録!$B$2:$M$51,12,FALSE))</f>
        <v/>
      </c>
      <c r="N157" s="1561"/>
      <c r="O157" s="1561"/>
      <c r="P157" s="1561"/>
      <c r="Q157" s="1561"/>
      <c r="R157" s="1561"/>
      <c r="S157" s="1561"/>
      <c r="T157" s="1562"/>
      <c r="U157" s="4"/>
      <c r="AI157" s="4"/>
      <c r="AJ157" s="4"/>
      <c r="AK157" s="4"/>
      <c r="AL157" s="4"/>
    </row>
    <row r="158" spans="2:38" ht="18" customHeight="1">
      <c r="B158" s="178" t="s">
        <v>2702</v>
      </c>
      <c r="C158" s="178"/>
      <c r="D158" s="178"/>
      <c r="E158" s="178"/>
      <c r="F158" s="178"/>
      <c r="G158" s="178"/>
      <c r="H158" s="178"/>
      <c r="I158" s="178"/>
      <c r="J158" s="178"/>
      <c r="K158" s="178"/>
      <c r="L158" s="4"/>
      <c r="M158" s="1554"/>
      <c r="N158" s="1555"/>
      <c r="O158" s="1555"/>
      <c r="P158" s="1555"/>
      <c r="Q158" s="1555"/>
      <c r="R158" s="1555"/>
      <c r="S158" s="1555"/>
      <c r="T158" s="1555"/>
      <c r="U158" s="1555"/>
      <c r="V158" s="1555"/>
      <c r="W158" s="1555"/>
      <c r="X158" s="1555"/>
      <c r="Y158" s="1555"/>
      <c r="Z158" s="1555"/>
      <c r="AA158" s="1555"/>
      <c r="AB158" s="1555"/>
      <c r="AC158" s="1555"/>
      <c r="AD158" s="1555"/>
      <c r="AE158" s="1555"/>
      <c r="AF158" s="1555"/>
      <c r="AG158" s="1555"/>
      <c r="AH158" s="1555"/>
      <c r="AI158" s="1555"/>
      <c r="AJ158" s="1555"/>
      <c r="AK158" s="1555"/>
      <c r="AL158" s="1556"/>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2691</v>
      </c>
      <c r="C160" s="178"/>
      <c r="D160" s="178"/>
      <c r="E160" s="178"/>
      <c r="F160" s="178"/>
      <c r="G160" s="178"/>
      <c r="H160" s="178"/>
      <c r="I160" s="178"/>
      <c r="J160" s="178"/>
      <c r="K160" s="178"/>
      <c r="L160" s="4"/>
      <c r="M160" s="193" t="s">
        <v>187</v>
      </c>
      <c r="N160" s="1564" t="str">
        <f>IF($M$161="","",VLOOKUP($M$161,担当者登録!$B$2:$J$51,2,FALSE))</f>
        <v/>
      </c>
      <c r="O160" s="1564"/>
      <c r="P160" s="1564"/>
      <c r="Q160" s="178" t="s">
        <v>210</v>
      </c>
      <c r="R160" s="4"/>
      <c r="S160" s="4"/>
      <c r="T160" s="4"/>
      <c r="U160" s="193" t="s">
        <v>187</v>
      </c>
      <c r="V160" s="1573" t="str">
        <f>IF($M$161="","",VLOOKUP($M$161,担当者登録!$B$2:$J$51,3,FALSE))</f>
        <v/>
      </c>
      <c r="W160" s="1573"/>
      <c r="X160" s="1573"/>
      <c r="Y160" s="1573"/>
      <c r="Z160" s="1573"/>
      <c r="AA160" s="1573"/>
      <c r="AB160" s="178" t="s">
        <v>209</v>
      </c>
      <c r="AC160" s="4"/>
      <c r="AD160" s="4"/>
      <c r="AE160" s="1570" t="str">
        <f>IF($M$161="","",VLOOKUP($M$161,担当者登録!$B$2:$J$51,4,FALSE))</f>
        <v/>
      </c>
      <c r="AF160" s="1571"/>
      <c r="AG160" s="1571"/>
      <c r="AH160" s="1571"/>
      <c r="AI160" s="1571"/>
      <c r="AJ160" s="1572"/>
      <c r="AK160" s="178" t="s">
        <v>111</v>
      </c>
      <c r="AL160" s="4"/>
    </row>
    <row r="161" spans="1:51" ht="18" customHeight="1">
      <c r="B161" s="178" t="s">
        <v>2687</v>
      </c>
      <c r="C161" s="178"/>
      <c r="D161" s="178"/>
      <c r="E161" s="178"/>
      <c r="F161" s="178"/>
      <c r="G161" s="178"/>
      <c r="H161" s="178"/>
      <c r="I161" s="178"/>
      <c r="J161" s="178"/>
      <c r="K161" s="178"/>
      <c r="L161" s="4"/>
      <c r="M161" s="1503"/>
      <c r="N161" s="1504"/>
      <c r="O161" s="1504"/>
      <c r="P161" s="1504"/>
      <c r="Q161" s="1504"/>
      <c r="R161" s="1504"/>
      <c r="S161" s="1504"/>
      <c r="T161" s="1505"/>
      <c r="U161" s="4"/>
      <c r="V161" s="4"/>
      <c r="AJ161" s="4"/>
      <c r="AK161" s="4"/>
    </row>
    <row r="162" spans="1:51" ht="18" customHeight="1">
      <c r="B162" s="178" t="s">
        <v>2692</v>
      </c>
      <c r="C162" s="178"/>
      <c r="D162" s="178"/>
      <c r="E162" s="178"/>
      <c r="F162" s="178"/>
      <c r="G162" s="178"/>
      <c r="H162" s="178"/>
      <c r="I162" s="178"/>
      <c r="J162" s="178"/>
      <c r="K162" s="178"/>
      <c r="L162" s="4"/>
      <c r="M162" s="193" t="s">
        <v>187</v>
      </c>
      <c r="N162" s="1564" t="str">
        <f>IF($M$161="","",VLOOKUP($M$161,担当者登録!$B$2:$J$51,7,FALSE))</f>
        <v/>
      </c>
      <c r="O162" s="1564"/>
      <c r="P162" s="1564"/>
      <c r="Q162" s="178" t="s">
        <v>207</v>
      </c>
      <c r="R162" s="4"/>
      <c r="S162" s="4"/>
      <c r="T162" s="4"/>
      <c r="U162" s="4"/>
      <c r="V162" s="193" t="s">
        <v>187</v>
      </c>
      <c r="W162" s="1564" t="str">
        <f>IF($M$161="","",VLOOKUP($M$161,担当者登録!$B$2:$J$51,8,FALSE))</f>
        <v/>
      </c>
      <c r="X162" s="1564"/>
      <c r="Y162" s="1564"/>
      <c r="Z162" s="1564"/>
      <c r="AA162" s="178" t="s">
        <v>206</v>
      </c>
      <c r="AB162" s="4"/>
      <c r="AC162" s="4"/>
      <c r="AD162" s="4"/>
      <c r="AE162" s="1570" t="str">
        <f>IF($M$161="","",VLOOKUP($M$161,担当者登録!$B$2:$J$51,9,FALSE))</f>
        <v/>
      </c>
      <c r="AF162" s="1571"/>
      <c r="AG162" s="1571"/>
      <c r="AH162" s="1571"/>
      <c r="AI162" s="1571"/>
      <c r="AJ162" s="1572"/>
      <c r="AK162" s="178" t="s">
        <v>111</v>
      </c>
      <c r="AL162" s="4"/>
    </row>
    <row r="163" spans="1:51" ht="18" customHeight="1">
      <c r="B163" s="178"/>
      <c r="C163" s="178"/>
      <c r="D163" s="178"/>
      <c r="E163" s="178"/>
      <c r="F163" s="178"/>
      <c r="G163" s="178"/>
      <c r="H163" s="178"/>
      <c r="I163" s="178"/>
      <c r="J163" s="178"/>
      <c r="K163" s="178"/>
      <c r="L163" s="4"/>
      <c r="M163" s="1560" t="str">
        <f>IF($M$161="","",VLOOKUP($M$161,担当者登録!$B$2:$J$51,6,FALSE))</f>
        <v/>
      </c>
      <c r="N163" s="1561"/>
      <c r="O163" s="1561"/>
      <c r="P163" s="1561"/>
      <c r="Q163" s="1561"/>
      <c r="R163" s="1561"/>
      <c r="S163" s="1561"/>
      <c r="T163" s="1561"/>
      <c r="U163" s="1561"/>
      <c r="V163" s="1561"/>
      <c r="W163" s="1561"/>
      <c r="X163" s="1561"/>
      <c r="Y163" s="1561"/>
      <c r="Z163" s="1561"/>
      <c r="AA163" s="1561"/>
      <c r="AB163" s="1561"/>
      <c r="AC163" s="1561"/>
      <c r="AD163" s="1561"/>
      <c r="AE163" s="1561"/>
      <c r="AF163" s="1561"/>
      <c r="AG163" s="1561"/>
      <c r="AH163" s="1561"/>
      <c r="AI163" s="1561"/>
      <c r="AJ163" s="1561"/>
      <c r="AK163" s="1561"/>
      <c r="AL163" s="1562"/>
    </row>
    <row r="164" spans="1:51" ht="18" customHeight="1">
      <c r="B164" s="178" t="s">
        <v>2693</v>
      </c>
      <c r="C164" s="178"/>
      <c r="D164" s="178"/>
      <c r="E164" s="178"/>
      <c r="F164" s="178"/>
      <c r="G164" s="178"/>
      <c r="H164" s="178"/>
      <c r="I164" s="178"/>
      <c r="J164" s="178"/>
      <c r="K164" s="178"/>
      <c r="L164" s="4"/>
      <c r="M164" s="1560" t="str">
        <f>IF($M$161="","",VLOOKUP($M$161,担当者登録!$B$2:$M$51,10,FALSE))</f>
        <v/>
      </c>
      <c r="N164" s="1561"/>
      <c r="O164" s="1561"/>
      <c r="P164" s="1561"/>
      <c r="Q164" s="1561"/>
      <c r="R164" s="1561"/>
      <c r="S164" s="1561"/>
      <c r="T164" s="1562"/>
      <c r="U164" s="4"/>
      <c r="V164" s="4"/>
      <c r="W164" s="4"/>
      <c r="X164" s="4"/>
      <c r="Y164" s="4"/>
      <c r="Z164" s="4"/>
      <c r="AA164" s="4"/>
      <c r="AB164" s="4"/>
      <c r="AC164" s="4"/>
      <c r="AD164" s="4"/>
      <c r="AE164" s="4"/>
      <c r="AF164" s="4"/>
      <c r="AG164" s="4"/>
      <c r="AH164" s="4"/>
      <c r="AI164" s="4"/>
      <c r="AJ164" s="4"/>
      <c r="AK164" s="4"/>
      <c r="AL164" s="4"/>
    </row>
    <row r="165" spans="1:51" ht="18" customHeight="1">
      <c r="B165" s="178" t="s">
        <v>2694</v>
      </c>
      <c r="C165" s="178"/>
      <c r="D165" s="178"/>
      <c r="E165" s="178"/>
      <c r="F165" s="178"/>
      <c r="G165" s="178"/>
      <c r="H165" s="178"/>
      <c r="I165" s="178"/>
      <c r="J165" s="178"/>
      <c r="K165" s="178"/>
      <c r="L165" s="4"/>
      <c r="M165" s="1563" t="str">
        <f>IF($M$161="","",VLOOKUP($M$161,担当者登録!$B$2:$M$51,11,FALSE))</f>
        <v/>
      </c>
      <c r="N165" s="1561"/>
      <c r="O165" s="1561"/>
      <c r="P165" s="1561"/>
      <c r="Q165" s="1561"/>
      <c r="R165" s="1561"/>
      <c r="S165" s="1561"/>
      <c r="T165" s="1561"/>
      <c r="U165" s="1561"/>
      <c r="V165" s="1561"/>
      <c r="W165" s="1561"/>
      <c r="X165" s="1561"/>
      <c r="Y165" s="1561"/>
      <c r="Z165" s="1561"/>
      <c r="AA165" s="1561"/>
      <c r="AB165" s="1561"/>
      <c r="AC165" s="1561"/>
      <c r="AD165" s="1561"/>
      <c r="AE165" s="1561"/>
      <c r="AF165" s="1561"/>
      <c r="AG165" s="1561"/>
      <c r="AH165" s="1561"/>
      <c r="AI165" s="1561"/>
      <c r="AJ165" s="1561"/>
      <c r="AK165" s="1561"/>
      <c r="AL165" s="1562"/>
    </row>
    <row r="166" spans="1:51" ht="18" customHeight="1">
      <c r="B166" s="178" t="s">
        <v>2695</v>
      </c>
      <c r="C166" s="178"/>
      <c r="D166" s="178"/>
      <c r="E166" s="178"/>
      <c r="F166" s="178"/>
      <c r="G166" s="178"/>
      <c r="H166" s="178"/>
      <c r="I166" s="178"/>
      <c r="J166" s="178"/>
      <c r="K166" s="178"/>
      <c r="L166" s="4"/>
      <c r="M166" s="1560" t="str">
        <f>IF($M$161="","",VLOOKUP($M$161,担当者登録!$B$2:$M$51,12,FALSE))</f>
        <v/>
      </c>
      <c r="N166" s="1561"/>
      <c r="O166" s="1561"/>
      <c r="P166" s="1561"/>
      <c r="Q166" s="1561"/>
      <c r="R166" s="1561"/>
      <c r="S166" s="1561"/>
      <c r="T166" s="1562"/>
      <c r="U166" s="4"/>
      <c r="AI166" s="4"/>
      <c r="AJ166" s="4"/>
      <c r="AK166" s="4"/>
      <c r="AL166" s="4"/>
    </row>
    <row r="167" spans="1:51" ht="18" customHeight="1">
      <c r="B167" s="178" t="s">
        <v>2702</v>
      </c>
      <c r="C167" s="178"/>
      <c r="D167" s="178"/>
      <c r="E167" s="178"/>
      <c r="F167" s="178"/>
      <c r="G167" s="178"/>
      <c r="H167" s="178"/>
      <c r="I167" s="178"/>
      <c r="J167" s="178"/>
      <c r="K167" s="178"/>
      <c r="L167" s="4"/>
      <c r="M167" s="1554"/>
      <c r="N167" s="1555"/>
      <c r="O167" s="1555"/>
      <c r="P167" s="1555"/>
      <c r="Q167" s="1555"/>
      <c r="R167" s="1555"/>
      <c r="S167" s="1555"/>
      <c r="T167" s="1555"/>
      <c r="U167" s="1555"/>
      <c r="V167" s="1555"/>
      <c r="W167" s="1555"/>
      <c r="X167" s="1555"/>
      <c r="Y167" s="1555"/>
      <c r="Z167" s="1555"/>
      <c r="AA167" s="1555"/>
      <c r="AB167" s="1555"/>
      <c r="AC167" s="1555"/>
      <c r="AD167" s="1555"/>
      <c r="AE167" s="1555"/>
      <c r="AF167" s="1555"/>
      <c r="AG167" s="1555"/>
      <c r="AH167" s="1555"/>
      <c r="AI167" s="1555"/>
      <c r="AJ167" s="1555"/>
      <c r="AK167" s="1555"/>
      <c r="AL167" s="1556"/>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2671</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2197</v>
      </c>
      <c r="C171" s="178"/>
      <c r="D171" s="178"/>
      <c r="E171" s="178"/>
      <c r="F171" s="178"/>
      <c r="G171" s="178"/>
      <c r="H171" s="178"/>
      <c r="I171" s="178"/>
      <c r="J171" s="178"/>
      <c r="K171" s="178"/>
      <c r="L171" s="4"/>
      <c r="M171" s="1503"/>
      <c r="N171" s="1504"/>
      <c r="O171" s="1504"/>
      <c r="P171" s="1504"/>
      <c r="Q171" s="1504"/>
      <c r="R171" s="1504"/>
      <c r="S171" s="1504"/>
      <c r="T171" s="1505"/>
      <c r="U171" s="4"/>
      <c r="V171" s="4"/>
      <c r="W171" s="4"/>
      <c r="X171" s="4"/>
      <c r="Y171" s="4"/>
      <c r="Z171" s="4"/>
      <c r="AA171" s="4"/>
      <c r="AB171" s="4"/>
      <c r="AC171" s="4"/>
      <c r="AD171" s="4"/>
      <c r="AE171" s="4"/>
      <c r="AF171" s="4"/>
      <c r="AG171" s="4"/>
      <c r="AH171" s="4"/>
      <c r="AI171" s="4"/>
      <c r="AJ171" s="4"/>
      <c r="AK171" s="4"/>
      <c r="AL171" s="4"/>
    </row>
    <row r="172" spans="1:51" ht="18" customHeight="1">
      <c r="B172" s="178" t="s">
        <v>2698</v>
      </c>
      <c r="C172" s="178"/>
      <c r="D172" s="178"/>
      <c r="E172" s="178"/>
      <c r="F172" s="178"/>
      <c r="G172" s="178"/>
      <c r="H172" s="178"/>
      <c r="I172" s="178"/>
      <c r="J172" s="178"/>
      <c r="K172" s="178"/>
      <c r="L172" s="4"/>
      <c r="M172" s="1503"/>
      <c r="N172" s="1504"/>
      <c r="O172" s="1504"/>
      <c r="P172" s="1504"/>
      <c r="Q172" s="1504"/>
      <c r="R172" s="1504"/>
      <c r="S172" s="1504"/>
      <c r="T172" s="1505"/>
      <c r="U172" s="4"/>
      <c r="V172" s="4"/>
      <c r="W172" s="4"/>
      <c r="X172" s="4"/>
      <c r="Y172" s="4"/>
      <c r="Z172" s="4"/>
      <c r="AA172" s="4"/>
      <c r="AB172" s="4"/>
      <c r="AC172" s="4"/>
      <c r="AD172" s="4"/>
      <c r="AE172" s="4"/>
      <c r="AF172" s="4"/>
      <c r="AG172" s="4"/>
      <c r="AH172" s="4"/>
      <c r="AI172" s="4"/>
      <c r="AJ172" s="4"/>
      <c r="AK172" s="4"/>
      <c r="AL172" s="4"/>
    </row>
    <row r="173" spans="1:51" ht="18" customHeight="1">
      <c r="B173" s="178" t="s">
        <v>2688</v>
      </c>
      <c r="C173" s="178"/>
      <c r="D173" s="178"/>
      <c r="E173" s="178"/>
      <c r="F173" s="178"/>
      <c r="G173" s="178"/>
      <c r="H173" s="178"/>
      <c r="I173" s="178"/>
      <c r="J173" s="178"/>
      <c r="K173" s="178"/>
      <c r="L173" s="4"/>
      <c r="M173" s="1541"/>
      <c r="N173" s="1542"/>
      <c r="O173" s="1542"/>
      <c r="P173" s="1542"/>
      <c r="Q173" s="1542"/>
      <c r="R173" s="1542"/>
      <c r="S173" s="1542"/>
      <c r="T173" s="1543"/>
      <c r="U173" s="4"/>
      <c r="V173" s="4"/>
      <c r="W173" s="4"/>
      <c r="X173" s="4"/>
      <c r="Y173" s="4"/>
      <c r="Z173" s="4"/>
      <c r="AA173" s="4"/>
      <c r="AB173" s="4"/>
      <c r="AC173" s="4"/>
      <c r="AD173" s="4"/>
      <c r="AE173" s="4"/>
      <c r="AF173" s="4"/>
      <c r="AG173" s="4"/>
      <c r="AH173" s="4"/>
      <c r="AI173" s="4"/>
      <c r="AJ173" s="4"/>
      <c r="AK173" s="4"/>
      <c r="AL173" s="4"/>
    </row>
    <row r="174" spans="1:51" ht="18" customHeight="1">
      <c r="B174" s="178" t="s">
        <v>2699</v>
      </c>
      <c r="C174" s="178"/>
      <c r="D174" s="178"/>
      <c r="E174" s="178"/>
      <c r="F174" s="178"/>
      <c r="G174" s="178"/>
      <c r="H174" s="178"/>
      <c r="I174" s="178"/>
      <c r="J174" s="178"/>
      <c r="K174" s="178"/>
      <c r="L174" s="4"/>
      <c r="M174" s="1554"/>
      <c r="N174" s="1504"/>
      <c r="O174" s="1504"/>
      <c r="P174" s="1504"/>
      <c r="Q174" s="1504"/>
      <c r="R174" s="1504"/>
      <c r="S174" s="1504"/>
      <c r="T174" s="1504"/>
      <c r="U174" s="1504"/>
      <c r="V174" s="1504"/>
      <c r="W174" s="1504"/>
      <c r="X174" s="1504"/>
      <c r="Y174" s="1504"/>
      <c r="Z174" s="1504"/>
      <c r="AA174" s="1504"/>
      <c r="AB174" s="1504"/>
      <c r="AC174" s="1504"/>
      <c r="AD174" s="1504"/>
      <c r="AE174" s="1504"/>
      <c r="AF174" s="1504"/>
      <c r="AG174" s="1504"/>
      <c r="AH174" s="1504"/>
      <c r="AI174" s="1504"/>
      <c r="AJ174" s="1504"/>
      <c r="AK174" s="1504"/>
      <c r="AL174" s="1505"/>
    </row>
    <row r="175" spans="1:51" ht="18" customHeight="1">
      <c r="B175" s="178" t="s">
        <v>2690</v>
      </c>
      <c r="C175" s="178"/>
      <c r="D175" s="178"/>
      <c r="E175" s="178"/>
      <c r="F175" s="178"/>
      <c r="G175" s="178"/>
      <c r="H175" s="178"/>
      <c r="I175" s="178"/>
      <c r="J175" s="178"/>
      <c r="K175" s="178"/>
      <c r="L175" s="4"/>
      <c r="M175" s="1541"/>
      <c r="N175" s="1542"/>
      <c r="O175" s="1542"/>
      <c r="P175" s="1542"/>
      <c r="Q175" s="1542"/>
      <c r="R175" s="1542"/>
      <c r="S175" s="1542"/>
      <c r="T175" s="1543"/>
      <c r="U175" s="4"/>
      <c r="V175" s="4"/>
      <c r="W175" s="4"/>
      <c r="X175" s="4"/>
      <c r="Y175" s="4"/>
      <c r="Z175" s="4"/>
      <c r="AA175" s="4"/>
      <c r="AB175" s="4"/>
      <c r="AC175" s="4"/>
      <c r="AD175" s="4"/>
      <c r="AE175" s="4"/>
      <c r="AF175" s="4"/>
      <c r="AG175" s="4"/>
      <c r="AH175" s="4"/>
      <c r="AI175" s="4"/>
      <c r="AJ175" s="4"/>
      <c r="AK175" s="4"/>
      <c r="AL175" s="4"/>
    </row>
    <row r="176" spans="1:51" ht="18" customHeight="1">
      <c r="B176" s="178" t="s">
        <v>2700</v>
      </c>
      <c r="C176" s="178"/>
      <c r="D176" s="178"/>
      <c r="E176" s="178"/>
      <c r="F176" s="178"/>
      <c r="G176" s="178"/>
      <c r="H176" s="178"/>
      <c r="I176" s="178"/>
      <c r="J176" s="178"/>
      <c r="K176" s="178"/>
      <c r="L176" s="4"/>
      <c r="M176" s="1541"/>
      <c r="N176" s="1542"/>
      <c r="O176" s="1542"/>
      <c r="P176" s="1542"/>
      <c r="Q176" s="1542"/>
      <c r="R176" s="1542"/>
      <c r="S176" s="1542"/>
      <c r="T176" s="1543"/>
      <c r="U176" s="4"/>
      <c r="V176" s="4"/>
      <c r="W176" s="4"/>
      <c r="X176" s="4"/>
      <c r="Y176" s="4"/>
      <c r="Z176" s="4"/>
      <c r="AA176" s="4"/>
      <c r="AB176" s="4"/>
      <c r="AC176" s="4"/>
      <c r="AD176" s="4"/>
      <c r="AE176" s="4"/>
      <c r="AF176" s="4"/>
      <c r="AG176" s="4"/>
      <c r="AH176" s="4"/>
      <c r="AI176" s="4"/>
      <c r="AJ176" s="4"/>
      <c r="AK176" s="4"/>
      <c r="AL176" s="4"/>
    </row>
    <row r="177" spans="1:38" ht="18" customHeight="1">
      <c r="B177" s="178" t="s">
        <v>2701</v>
      </c>
      <c r="C177" s="178"/>
      <c r="D177" s="178"/>
      <c r="E177" s="178"/>
      <c r="F177" s="178"/>
      <c r="G177" s="178"/>
      <c r="H177" s="178"/>
      <c r="I177" s="178"/>
      <c r="J177" s="178"/>
      <c r="K177" s="178"/>
      <c r="L177" s="4"/>
      <c r="M177" s="1554"/>
      <c r="N177" s="1555"/>
      <c r="O177" s="1555"/>
      <c r="P177" s="1555"/>
      <c r="Q177" s="1555"/>
      <c r="R177" s="1555"/>
      <c r="S177" s="1555"/>
      <c r="T177" s="1555"/>
      <c r="U177" s="1555"/>
      <c r="V177" s="1555"/>
      <c r="W177" s="1555"/>
      <c r="X177" s="1555"/>
      <c r="Y177" s="1555"/>
      <c r="Z177" s="1555"/>
      <c r="AA177" s="1555"/>
      <c r="AB177" s="1555"/>
      <c r="AC177" s="1555"/>
      <c r="AD177" s="1555"/>
      <c r="AE177" s="1555"/>
      <c r="AF177" s="1555"/>
      <c r="AG177" s="1555"/>
      <c r="AH177" s="1555"/>
      <c r="AI177" s="1555"/>
      <c r="AJ177" s="1555"/>
      <c r="AK177" s="1555"/>
      <c r="AL177" s="1556"/>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2197</v>
      </c>
      <c r="C180" s="178"/>
      <c r="D180" s="178"/>
      <c r="E180" s="178"/>
      <c r="F180" s="178"/>
      <c r="G180" s="178"/>
      <c r="H180" s="178"/>
      <c r="I180" s="178"/>
      <c r="J180" s="178"/>
      <c r="K180" s="178"/>
      <c r="L180" s="4"/>
      <c r="M180" s="1503"/>
      <c r="N180" s="1504"/>
      <c r="O180" s="1504"/>
      <c r="P180" s="1504"/>
      <c r="Q180" s="1504"/>
      <c r="R180" s="1504"/>
      <c r="S180" s="1504"/>
      <c r="T180" s="1505"/>
      <c r="U180" s="4"/>
      <c r="V180" s="4"/>
      <c r="W180" s="4"/>
      <c r="X180" s="4"/>
      <c r="Y180" s="4"/>
      <c r="Z180" s="4"/>
      <c r="AA180" s="4"/>
      <c r="AB180" s="4"/>
      <c r="AC180" s="4"/>
      <c r="AD180" s="4"/>
      <c r="AE180" s="4"/>
      <c r="AF180" s="4"/>
      <c r="AG180" s="4"/>
      <c r="AH180" s="4"/>
      <c r="AI180" s="4"/>
      <c r="AJ180" s="4"/>
      <c r="AK180" s="4"/>
      <c r="AL180" s="4"/>
    </row>
    <row r="181" spans="1:38" ht="18" customHeight="1">
      <c r="B181" s="178" t="s">
        <v>2698</v>
      </c>
      <c r="C181" s="178"/>
      <c r="D181" s="178"/>
      <c r="E181" s="178"/>
      <c r="F181" s="178"/>
      <c r="G181" s="178"/>
      <c r="H181" s="178"/>
      <c r="I181" s="178"/>
      <c r="J181" s="178"/>
      <c r="K181" s="178"/>
      <c r="L181" s="4"/>
      <c r="M181" s="1503"/>
      <c r="N181" s="1504"/>
      <c r="O181" s="1504"/>
      <c r="P181" s="1504"/>
      <c r="Q181" s="1504"/>
      <c r="R181" s="1504"/>
      <c r="S181" s="1504"/>
      <c r="T181" s="1505"/>
      <c r="U181" s="4"/>
      <c r="V181" s="4"/>
      <c r="W181" s="4"/>
      <c r="X181" s="4"/>
      <c r="Y181" s="4"/>
      <c r="Z181" s="4"/>
      <c r="AA181" s="4"/>
      <c r="AB181" s="4"/>
      <c r="AC181" s="4"/>
      <c r="AD181" s="4"/>
      <c r="AE181" s="4"/>
      <c r="AF181" s="4"/>
      <c r="AG181" s="4"/>
      <c r="AH181" s="4"/>
      <c r="AI181" s="4"/>
      <c r="AJ181" s="4"/>
      <c r="AK181" s="4"/>
      <c r="AL181" s="4"/>
    </row>
    <row r="182" spans="1:38" ht="18" customHeight="1">
      <c r="B182" s="178" t="s">
        <v>2688</v>
      </c>
      <c r="C182" s="178"/>
      <c r="D182" s="178"/>
      <c r="E182" s="178"/>
      <c r="F182" s="178"/>
      <c r="G182" s="178"/>
      <c r="H182" s="178"/>
      <c r="I182" s="178"/>
      <c r="J182" s="178"/>
      <c r="K182" s="178"/>
      <c r="L182" s="4"/>
      <c r="M182" s="1541"/>
      <c r="N182" s="1542"/>
      <c r="O182" s="1542"/>
      <c r="P182" s="1542"/>
      <c r="Q182" s="1542"/>
      <c r="R182" s="1542"/>
      <c r="S182" s="1542"/>
      <c r="T182" s="1543"/>
      <c r="U182" s="4"/>
      <c r="V182" s="4"/>
      <c r="W182" s="4"/>
      <c r="X182" s="4"/>
      <c r="Y182" s="4"/>
      <c r="Z182" s="4"/>
      <c r="AA182" s="4"/>
      <c r="AB182" s="4"/>
      <c r="AC182" s="4"/>
      <c r="AD182" s="4"/>
      <c r="AE182" s="4"/>
      <c r="AF182" s="4"/>
      <c r="AG182" s="4"/>
      <c r="AH182" s="4"/>
      <c r="AI182" s="4"/>
      <c r="AJ182" s="4"/>
      <c r="AK182" s="4"/>
      <c r="AL182" s="4"/>
    </row>
    <row r="183" spans="1:38" ht="18" customHeight="1">
      <c r="B183" s="178" t="s">
        <v>2699</v>
      </c>
      <c r="C183" s="178"/>
      <c r="D183" s="178"/>
      <c r="E183" s="178"/>
      <c r="F183" s="178"/>
      <c r="G183" s="178"/>
      <c r="H183" s="178"/>
      <c r="I183" s="178"/>
      <c r="J183" s="178"/>
      <c r="K183" s="178"/>
      <c r="L183" s="4"/>
      <c r="M183" s="1554"/>
      <c r="N183" s="1504"/>
      <c r="O183" s="1504"/>
      <c r="P183" s="1504"/>
      <c r="Q183" s="1504"/>
      <c r="R183" s="1504"/>
      <c r="S183" s="1504"/>
      <c r="T183" s="1504"/>
      <c r="U183" s="1504"/>
      <c r="V183" s="1504"/>
      <c r="W183" s="1504"/>
      <c r="X183" s="1504"/>
      <c r="Y183" s="1504"/>
      <c r="Z183" s="1504"/>
      <c r="AA183" s="1504"/>
      <c r="AB183" s="1504"/>
      <c r="AC183" s="1504"/>
      <c r="AD183" s="1504"/>
      <c r="AE183" s="1504"/>
      <c r="AF183" s="1504"/>
      <c r="AG183" s="1504"/>
      <c r="AH183" s="1504"/>
      <c r="AI183" s="1504"/>
      <c r="AJ183" s="1504"/>
      <c r="AK183" s="1504"/>
      <c r="AL183" s="1505"/>
    </row>
    <row r="184" spans="1:38" ht="18" customHeight="1">
      <c r="B184" s="178" t="s">
        <v>2690</v>
      </c>
      <c r="C184" s="178"/>
      <c r="D184" s="178"/>
      <c r="E184" s="178"/>
      <c r="F184" s="178"/>
      <c r="G184" s="178"/>
      <c r="H184" s="178"/>
      <c r="I184" s="178"/>
      <c r="J184" s="178"/>
      <c r="K184" s="178"/>
      <c r="L184" s="4"/>
      <c r="M184" s="1541"/>
      <c r="N184" s="1542"/>
      <c r="O184" s="1542"/>
      <c r="P184" s="1542"/>
      <c r="Q184" s="1542"/>
      <c r="R184" s="1542"/>
      <c r="S184" s="1542"/>
      <c r="T184" s="1543"/>
      <c r="U184" s="4"/>
      <c r="V184" s="4"/>
      <c r="W184" s="4"/>
      <c r="X184" s="4"/>
      <c r="Y184" s="4"/>
      <c r="Z184" s="4"/>
      <c r="AA184" s="4"/>
      <c r="AB184" s="4"/>
      <c r="AC184" s="4"/>
      <c r="AD184" s="4"/>
      <c r="AE184" s="4"/>
      <c r="AF184" s="4"/>
      <c r="AG184" s="4"/>
      <c r="AH184" s="4"/>
      <c r="AI184" s="4"/>
      <c r="AJ184" s="4"/>
      <c r="AK184" s="4"/>
      <c r="AL184" s="4"/>
    </row>
    <row r="185" spans="1:38" ht="18" customHeight="1">
      <c r="B185" s="178" t="s">
        <v>2700</v>
      </c>
      <c r="C185" s="178"/>
      <c r="D185" s="178"/>
      <c r="E185" s="178"/>
      <c r="F185" s="178"/>
      <c r="G185" s="178"/>
      <c r="H185" s="178"/>
      <c r="I185" s="178"/>
      <c r="J185" s="178"/>
      <c r="K185" s="178"/>
      <c r="L185" s="4"/>
      <c r="M185" s="1541"/>
      <c r="N185" s="1542"/>
      <c r="O185" s="1542"/>
      <c r="P185" s="1542"/>
      <c r="Q185" s="1542"/>
      <c r="R185" s="1542"/>
      <c r="S185" s="1542"/>
      <c r="T185" s="1543"/>
      <c r="U185" s="4"/>
      <c r="V185" s="4"/>
      <c r="W185" s="4"/>
      <c r="X185" s="4"/>
      <c r="Y185" s="4"/>
      <c r="Z185" s="4"/>
      <c r="AA185" s="4"/>
      <c r="AB185" s="4"/>
      <c r="AC185" s="4"/>
      <c r="AD185" s="4"/>
      <c r="AE185" s="4"/>
      <c r="AF185" s="4"/>
      <c r="AG185" s="4"/>
      <c r="AH185" s="4"/>
      <c r="AI185" s="4"/>
      <c r="AJ185" s="4"/>
      <c r="AK185" s="4"/>
      <c r="AL185" s="4"/>
    </row>
    <row r="186" spans="1:38" ht="18" customHeight="1">
      <c r="B186" s="178" t="s">
        <v>2701</v>
      </c>
      <c r="C186" s="178"/>
      <c r="D186" s="178"/>
      <c r="E186" s="178"/>
      <c r="F186" s="178"/>
      <c r="G186" s="178"/>
      <c r="H186" s="178"/>
      <c r="I186" s="178"/>
      <c r="J186" s="178"/>
      <c r="K186" s="178"/>
      <c r="L186" s="4"/>
      <c r="M186" s="1554"/>
      <c r="N186" s="1555"/>
      <c r="O186" s="1555"/>
      <c r="P186" s="1555"/>
      <c r="Q186" s="1555"/>
      <c r="R186" s="1555"/>
      <c r="S186" s="1555"/>
      <c r="T186" s="1555"/>
      <c r="U186" s="1555"/>
      <c r="V186" s="1555"/>
      <c r="W186" s="1555"/>
      <c r="X186" s="1555"/>
      <c r="Y186" s="1555"/>
      <c r="Z186" s="1555"/>
      <c r="AA186" s="1555"/>
      <c r="AB186" s="1555"/>
      <c r="AC186" s="1555"/>
      <c r="AD186" s="1555"/>
      <c r="AE186" s="1555"/>
      <c r="AF186" s="1555"/>
      <c r="AG186" s="1555"/>
      <c r="AH186" s="1555"/>
      <c r="AI186" s="1555"/>
      <c r="AJ186" s="1555"/>
      <c r="AK186" s="1555"/>
      <c r="AL186" s="1556"/>
    </row>
    <row r="187" spans="1:38" s="4" customFormat="1" ht="15.75" customHeight="1">
      <c r="A187" s="188"/>
      <c r="B187" s="189"/>
      <c r="C187" s="189"/>
      <c r="D187" s="189"/>
      <c r="E187" s="189"/>
      <c r="F187" s="189"/>
      <c r="G187" s="189"/>
      <c r="H187" s="189"/>
      <c r="I187" s="189"/>
      <c r="J187" s="189"/>
      <c r="K187" s="189"/>
    </row>
    <row r="188" spans="1:38" ht="18" customHeight="1">
      <c r="B188" s="178" t="s">
        <v>2197</v>
      </c>
      <c r="C188" s="178"/>
      <c r="D188" s="178"/>
      <c r="E188" s="178"/>
      <c r="F188" s="178"/>
      <c r="G188" s="178"/>
      <c r="H188" s="178"/>
      <c r="I188" s="178"/>
      <c r="J188" s="178"/>
      <c r="K188" s="178"/>
      <c r="L188" s="4"/>
      <c r="M188" s="1503"/>
      <c r="N188" s="1504"/>
      <c r="O188" s="1504"/>
      <c r="P188" s="1504"/>
      <c r="Q188" s="1504"/>
      <c r="R188" s="1504"/>
      <c r="S188" s="1504"/>
      <c r="T188" s="1505"/>
      <c r="U188" s="4"/>
      <c r="V188" s="4"/>
      <c r="W188" s="4"/>
      <c r="X188" s="4"/>
      <c r="Y188" s="4"/>
      <c r="Z188" s="4"/>
      <c r="AA188" s="4"/>
      <c r="AB188" s="4"/>
      <c r="AC188" s="4"/>
      <c r="AD188" s="4"/>
      <c r="AE188" s="4"/>
      <c r="AF188" s="4"/>
      <c r="AG188" s="4"/>
      <c r="AH188" s="4"/>
      <c r="AI188" s="4"/>
      <c r="AJ188" s="4"/>
      <c r="AK188" s="4"/>
      <c r="AL188" s="4"/>
    </row>
    <row r="189" spans="1:38" ht="18" customHeight="1">
      <c r="B189" s="178" t="s">
        <v>2698</v>
      </c>
      <c r="C189" s="178"/>
      <c r="D189" s="178"/>
      <c r="E189" s="178"/>
      <c r="F189" s="178"/>
      <c r="G189" s="178"/>
      <c r="H189" s="178"/>
      <c r="I189" s="178"/>
      <c r="J189" s="178"/>
      <c r="K189" s="178"/>
      <c r="L189" s="4"/>
      <c r="M189" s="1503"/>
      <c r="N189" s="1504"/>
      <c r="O189" s="1504"/>
      <c r="P189" s="1504"/>
      <c r="Q189" s="1504"/>
      <c r="R189" s="1504"/>
      <c r="S189" s="1504"/>
      <c r="T189" s="1505"/>
      <c r="U189" s="4"/>
      <c r="V189" s="4"/>
      <c r="W189" s="4"/>
      <c r="X189" s="4"/>
      <c r="Y189" s="4"/>
      <c r="Z189" s="4"/>
      <c r="AA189" s="4"/>
      <c r="AB189" s="4"/>
      <c r="AC189" s="4"/>
      <c r="AD189" s="4"/>
      <c r="AE189" s="4"/>
      <c r="AF189" s="4"/>
      <c r="AG189" s="4"/>
      <c r="AH189" s="4"/>
      <c r="AI189" s="4"/>
      <c r="AJ189" s="4"/>
      <c r="AK189" s="4"/>
      <c r="AL189" s="4"/>
    </row>
    <row r="190" spans="1:38" ht="18" customHeight="1">
      <c r="B190" s="178" t="s">
        <v>2688</v>
      </c>
      <c r="C190" s="178"/>
      <c r="D190" s="178"/>
      <c r="E190" s="178"/>
      <c r="F190" s="178"/>
      <c r="G190" s="178"/>
      <c r="H190" s="178"/>
      <c r="I190" s="178"/>
      <c r="J190" s="178"/>
      <c r="K190" s="178"/>
      <c r="L190" s="4"/>
      <c r="M190" s="1541"/>
      <c r="N190" s="1542"/>
      <c r="O190" s="1542"/>
      <c r="P190" s="1542"/>
      <c r="Q190" s="1542"/>
      <c r="R190" s="1542"/>
      <c r="S190" s="1542"/>
      <c r="T190" s="1543"/>
      <c r="U190" s="4"/>
      <c r="V190" s="4"/>
      <c r="W190" s="4"/>
      <c r="X190" s="4"/>
      <c r="Y190" s="4"/>
      <c r="Z190" s="4"/>
      <c r="AA190" s="4"/>
      <c r="AB190" s="4"/>
      <c r="AC190" s="4"/>
      <c r="AD190" s="4"/>
      <c r="AE190" s="4"/>
      <c r="AF190" s="4"/>
      <c r="AG190" s="4"/>
      <c r="AH190" s="4"/>
      <c r="AI190" s="4"/>
      <c r="AJ190" s="4"/>
      <c r="AK190" s="4"/>
      <c r="AL190" s="4"/>
    </row>
    <row r="191" spans="1:38" ht="18" customHeight="1">
      <c r="B191" s="178" t="s">
        <v>2699</v>
      </c>
      <c r="C191" s="178"/>
      <c r="D191" s="178"/>
      <c r="E191" s="178"/>
      <c r="F191" s="178"/>
      <c r="G191" s="178"/>
      <c r="H191" s="178"/>
      <c r="I191" s="178"/>
      <c r="J191" s="178"/>
      <c r="K191" s="178"/>
      <c r="L191" s="4"/>
      <c r="M191" s="1554"/>
      <c r="N191" s="1504"/>
      <c r="O191" s="1504"/>
      <c r="P191" s="1504"/>
      <c r="Q191" s="1504"/>
      <c r="R191" s="1504"/>
      <c r="S191" s="1504"/>
      <c r="T191" s="1504"/>
      <c r="U191" s="1504"/>
      <c r="V191" s="1504"/>
      <c r="W191" s="1504"/>
      <c r="X191" s="1504"/>
      <c r="Y191" s="1504"/>
      <c r="Z191" s="1504"/>
      <c r="AA191" s="1504"/>
      <c r="AB191" s="1504"/>
      <c r="AC191" s="1504"/>
      <c r="AD191" s="1504"/>
      <c r="AE191" s="1504"/>
      <c r="AF191" s="1504"/>
      <c r="AG191" s="1504"/>
      <c r="AH191" s="1504"/>
      <c r="AI191" s="1504"/>
      <c r="AJ191" s="1504"/>
      <c r="AK191" s="1504"/>
      <c r="AL191" s="1505"/>
    </row>
    <row r="192" spans="1:38" ht="18" customHeight="1">
      <c r="B192" s="178" t="s">
        <v>2690</v>
      </c>
      <c r="C192" s="178"/>
      <c r="D192" s="178"/>
      <c r="E192" s="178"/>
      <c r="F192" s="178"/>
      <c r="G192" s="178"/>
      <c r="H192" s="178"/>
      <c r="I192" s="178"/>
      <c r="J192" s="178"/>
      <c r="K192" s="178"/>
      <c r="L192" s="4"/>
      <c r="M192" s="1541"/>
      <c r="N192" s="1542"/>
      <c r="O192" s="1542"/>
      <c r="P192" s="1542"/>
      <c r="Q192" s="1542"/>
      <c r="R192" s="1542"/>
      <c r="S192" s="1542"/>
      <c r="T192" s="1543"/>
      <c r="U192" s="4"/>
      <c r="V192" s="4"/>
      <c r="W192" s="4"/>
      <c r="X192" s="4"/>
      <c r="Y192" s="4"/>
      <c r="Z192" s="4"/>
      <c r="AA192" s="4"/>
      <c r="AB192" s="4"/>
      <c r="AC192" s="4"/>
      <c r="AD192" s="4"/>
      <c r="AE192" s="4"/>
      <c r="AF192" s="4"/>
      <c r="AG192" s="4"/>
      <c r="AH192" s="4"/>
      <c r="AI192" s="4"/>
      <c r="AJ192" s="4"/>
      <c r="AK192" s="4"/>
      <c r="AL192" s="4"/>
    </row>
    <row r="193" spans="1:65" ht="18" customHeight="1">
      <c r="B193" s="178" t="s">
        <v>2700</v>
      </c>
      <c r="C193" s="178"/>
      <c r="D193" s="178"/>
      <c r="E193" s="178"/>
      <c r="F193" s="178"/>
      <c r="G193" s="178"/>
      <c r="H193" s="178"/>
      <c r="I193" s="178"/>
      <c r="J193" s="178"/>
      <c r="K193" s="178"/>
      <c r="L193" s="4"/>
      <c r="M193" s="1541"/>
      <c r="N193" s="1542"/>
      <c r="O193" s="1542"/>
      <c r="P193" s="1542"/>
      <c r="Q193" s="1542"/>
      <c r="R193" s="1542"/>
      <c r="S193" s="1542"/>
      <c r="T193" s="1543"/>
      <c r="U193" s="4"/>
      <c r="V193" s="4"/>
      <c r="W193" s="4"/>
      <c r="X193" s="4"/>
      <c r="Y193" s="4"/>
      <c r="Z193" s="4"/>
      <c r="AA193" s="4"/>
      <c r="AB193" s="4"/>
      <c r="AC193" s="4"/>
      <c r="AD193" s="4"/>
      <c r="AE193" s="4"/>
      <c r="AF193" s="4"/>
      <c r="AG193" s="4"/>
      <c r="AH193" s="4"/>
      <c r="AI193" s="4"/>
      <c r="AJ193" s="4"/>
      <c r="AK193" s="4"/>
      <c r="AL193" s="4"/>
    </row>
    <row r="194" spans="1:65" ht="18" customHeight="1">
      <c r="B194" s="178" t="s">
        <v>2701</v>
      </c>
      <c r="C194" s="178"/>
      <c r="D194" s="178"/>
      <c r="E194" s="178"/>
      <c r="F194" s="178"/>
      <c r="G194" s="178"/>
      <c r="H194" s="178"/>
      <c r="I194" s="178"/>
      <c r="J194" s="178"/>
      <c r="K194" s="178"/>
      <c r="L194" s="4"/>
      <c r="M194" s="1554"/>
      <c r="N194" s="1555"/>
      <c r="O194" s="1555"/>
      <c r="P194" s="1555"/>
      <c r="Q194" s="1555"/>
      <c r="R194" s="1555"/>
      <c r="S194" s="1555"/>
      <c r="T194" s="1555"/>
      <c r="U194" s="1555"/>
      <c r="V194" s="1555"/>
      <c r="W194" s="1555"/>
      <c r="X194" s="1555"/>
      <c r="Y194" s="1555"/>
      <c r="Z194" s="1555"/>
      <c r="AA194" s="1555"/>
      <c r="AB194" s="1555"/>
      <c r="AC194" s="1555"/>
      <c r="AD194" s="1555"/>
      <c r="AE194" s="1555"/>
      <c r="AF194" s="1555"/>
      <c r="AG194" s="1555"/>
      <c r="AH194" s="1555"/>
      <c r="AI194" s="1555"/>
      <c r="AJ194" s="1555"/>
      <c r="AK194" s="1555"/>
      <c r="AL194" s="1556"/>
    </row>
    <row r="195" spans="1:65" s="4" customFormat="1" ht="15" customHeight="1">
      <c r="A195" s="188"/>
      <c r="B195" s="189"/>
      <c r="C195" s="189"/>
      <c r="D195" s="189"/>
      <c r="E195" s="189"/>
      <c r="F195" s="189"/>
      <c r="G195" s="189"/>
      <c r="H195" s="189"/>
      <c r="I195" s="189"/>
      <c r="J195" s="189"/>
      <c r="K195" s="189"/>
    </row>
    <row r="196" spans="1:65" ht="18" customHeight="1">
      <c r="B196" s="178" t="s">
        <v>2197</v>
      </c>
      <c r="C196" s="178"/>
      <c r="D196" s="178"/>
      <c r="E196" s="178"/>
      <c r="F196" s="178"/>
      <c r="G196" s="178"/>
      <c r="H196" s="178"/>
      <c r="I196" s="178"/>
      <c r="J196" s="178"/>
      <c r="K196" s="178"/>
      <c r="L196" s="4"/>
      <c r="M196" s="1503"/>
      <c r="N196" s="1504"/>
      <c r="O196" s="1504"/>
      <c r="P196" s="1504"/>
      <c r="Q196" s="1504"/>
      <c r="R196" s="1504"/>
      <c r="S196" s="1504"/>
      <c r="T196" s="1505"/>
      <c r="U196" s="4"/>
      <c r="V196" s="4"/>
      <c r="W196" s="4"/>
      <c r="X196" s="4"/>
      <c r="Y196" s="4"/>
      <c r="Z196" s="4"/>
      <c r="AA196" s="4"/>
      <c r="AB196" s="4"/>
      <c r="AC196" s="4"/>
      <c r="AD196" s="4"/>
      <c r="AE196" s="4"/>
      <c r="AF196" s="4"/>
      <c r="AG196" s="4"/>
      <c r="AH196" s="4"/>
      <c r="AI196" s="4"/>
      <c r="AJ196" s="4"/>
      <c r="AK196" s="4"/>
      <c r="AL196" s="4"/>
    </row>
    <row r="197" spans="1:65" ht="18" customHeight="1">
      <c r="B197" s="178" t="s">
        <v>2698</v>
      </c>
      <c r="C197" s="178"/>
      <c r="D197" s="178"/>
      <c r="E197" s="178"/>
      <c r="F197" s="178"/>
      <c r="G197" s="178"/>
      <c r="H197" s="178"/>
      <c r="I197" s="178"/>
      <c r="J197" s="178"/>
      <c r="K197" s="178"/>
      <c r="L197" s="4"/>
      <c r="M197" s="1503"/>
      <c r="N197" s="1504"/>
      <c r="O197" s="1504"/>
      <c r="P197" s="1504"/>
      <c r="Q197" s="1504"/>
      <c r="R197" s="1504"/>
      <c r="S197" s="1504"/>
      <c r="T197" s="1505"/>
      <c r="U197" s="4"/>
      <c r="V197" s="4"/>
      <c r="W197" s="4"/>
      <c r="X197" s="4"/>
      <c r="Y197" s="4"/>
      <c r="Z197" s="4"/>
      <c r="AA197" s="4"/>
      <c r="AB197" s="4"/>
      <c r="AC197" s="4"/>
      <c r="AD197" s="4"/>
      <c r="AE197" s="4"/>
      <c r="AF197" s="4"/>
      <c r="AG197" s="4"/>
      <c r="AH197" s="4"/>
      <c r="AI197" s="4"/>
      <c r="AJ197" s="4"/>
      <c r="AK197" s="4"/>
      <c r="AL197" s="4"/>
    </row>
    <row r="198" spans="1:65" ht="18" customHeight="1">
      <c r="B198" s="178" t="s">
        <v>2688</v>
      </c>
      <c r="C198" s="178"/>
      <c r="D198" s="178"/>
      <c r="E198" s="178"/>
      <c r="F198" s="178"/>
      <c r="G198" s="178"/>
      <c r="H198" s="178"/>
      <c r="I198" s="178"/>
      <c r="J198" s="178"/>
      <c r="K198" s="178"/>
      <c r="L198" s="4"/>
      <c r="M198" s="1541"/>
      <c r="N198" s="1542"/>
      <c r="O198" s="1542"/>
      <c r="P198" s="1542"/>
      <c r="Q198" s="1542"/>
      <c r="R198" s="1542"/>
      <c r="S198" s="1542"/>
      <c r="T198" s="1543"/>
      <c r="U198" s="4"/>
      <c r="V198" s="4"/>
      <c r="W198" s="4"/>
      <c r="X198" s="4"/>
      <c r="Y198" s="4"/>
      <c r="Z198" s="4"/>
      <c r="AA198" s="4"/>
      <c r="AB198" s="4"/>
      <c r="AC198" s="4"/>
      <c r="AD198" s="4"/>
      <c r="AE198" s="4"/>
      <c r="AF198" s="4"/>
      <c r="AG198" s="4"/>
      <c r="AH198" s="4"/>
      <c r="AI198" s="4"/>
      <c r="AJ198" s="4"/>
      <c r="AK198" s="4"/>
      <c r="AL198" s="4"/>
    </row>
    <row r="199" spans="1:65" ht="18" customHeight="1">
      <c r="B199" s="178" t="s">
        <v>2699</v>
      </c>
      <c r="C199" s="178"/>
      <c r="D199" s="178"/>
      <c r="E199" s="178"/>
      <c r="F199" s="178"/>
      <c r="G199" s="178"/>
      <c r="H199" s="178"/>
      <c r="I199" s="178"/>
      <c r="J199" s="178"/>
      <c r="K199" s="178"/>
      <c r="L199" s="4"/>
      <c r="M199" s="1554"/>
      <c r="N199" s="1504"/>
      <c r="O199" s="1504"/>
      <c r="P199" s="1504"/>
      <c r="Q199" s="1504"/>
      <c r="R199" s="1504"/>
      <c r="S199" s="1504"/>
      <c r="T199" s="1504"/>
      <c r="U199" s="1504"/>
      <c r="V199" s="1504"/>
      <c r="W199" s="1504"/>
      <c r="X199" s="1504"/>
      <c r="Y199" s="1504"/>
      <c r="Z199" s="1504"/>
      <c r="AA199" s="1504"/>
      <c r="AB199" s="1504"/>
      <c r="AC199" s="1504"/>
      <c r="AD199" s="1504"/>
      <c r="AE199" s="1504"/>
      <c r="AF199" s="1504"/>
      <c r="AG199" s="1504"/>
      <c r="AH199" s="1504"/>
      <c r="AI199" s="1504"/>
      <c r="AJ199" s="1504"/>
      <c r="AK199" s="1504"/>
      <c r="AL199" s="1505"/>
    </row>
    <row r="200" spans="1:65" ht="18" customHeight="1">
      <c r="B200" s="178" t="s">
        <v>2690</v>
      </c>
      <c r="C200" s="178"/>
      <c r="D200" s="178"/>
      <c r="E200" s="178"/>
      <c r="F200" s="178"/>
      <c r="G200" s="178"/>
      <c r="H200" s="178"/>
      <c r="I200" s="178"/>
      <c r="J200" s="178"/>
      <c r="K200" s="178"/>
      <c r="L200" s="4"/>
      <c r="M200" s="1541"/>
      <c r="N200" s="1542"/>
      <c r="O200" s="1542"/>
      <c r="P200" s="1542"/>
      <c r="Q200" s="1542"/>
      <c r="R200" s="1542"/>
      <c r="S200" s="1542"/>
      <c r="T200" s="1543"/>
      <c r="U200" s="4"/>
      <c r="V200" s="4"/>
      <c r="W200" s="4"/>
      <c r="X200" s="4"/>
      <c r="Y200" s="4"/>
      <c r="Z200" s="4"/>
      <c r="AA200" s="4"/>
      <c r="AB200" s="4"/>
      <c r="AC200" s="4"/>
      <c r="AD200" s="4"/>
      <c r="AE200" s="4"/>
      <c r="AF200" s="4"/>
      <c r="AG200" s="4"/>
      <c r="AH200" s="4"/>
      <c r="AI200" s="4"/>
      <c r="AJ200" s="4"/>
      <c r="AK200" s="4"/>
      <c r="AL200" s="4"/>
    </row>
    <row r="201" spans="1:65" ht="18" customHeight="1">
      <c r="B201" s="178" t="s">
        <v>2700</v>
      </c>
      <c r="C201" s="178"/>
      <c r="D201" s="178"/>
      <c r="E201" s="178"/>
      <c r="F201" s="178"/>
      <c r="G201" s="178"/>
      <c r="H201" s="178"/>
      <c r="I201" s="178"/>
      <c r="J201" s="178"/>
      <c r="K201" s="178"/>
      <c r="L201" s="4"/>
      <c r="M201" s="1541"/>
      <c r="N201" s="1542"/>
      <c r="O201" s="1542"/>
      <c r="P201" s="1542"/>
      <c r="Q201" s="1542"/>
      <c r="R201" s="1542"/>
      <c r="S201" s="1542"/>
      <c r="T201" s="1543"/>
      <c r="U201" s="4"/>
      <c r="V201" s="4"/>
      <c r="W201" s="4"/>
      <c r="X201" s="4"/>
      <c r="Y201" s="4"/>
      <c r="Z201" s="4"/>
      <c r="AA201" s="4"/>
      <c r="AB201" s="4"/>
      <c r="AC201" s="4"/>
      <c r="AD201" s="4"/>
      <c r="AE201" s="4"/>
      <c r="AF201" s="4"/>
      <c r="AG201" s="4"/>
      <c r="AH201" s="4"/>
      <c r="AI201" s="4"/>
      <c r="AJ201" s="4"/>
      <c r="AK201" s="4"/>
      <c r="AL201" s="4"/>
    </row>
    <row r="202" spans="1:65" ht="18" customHeight="1">
      <c r="B202" s="178" t="s">
        <v>2701</v>
      </c>
      <c r="C202" s="178"/>
      <c r="D202" s="178"/>
      <c r="E202" s="178"/>
      <c r="F202" s="178"/>
      <c r="G202" s="178"/>
      <c r="H202" s="178"/>
      <c r="I202" s="178"/>
      <c r="J202" s="178"/>
      <c r="K202" s="178"/>
      <c r="L202" s="4"/>
      <c r="M202" s="1554"/>
      <c r="N202" s="1555"/>
      <c r="O202" s="1555"/>
      <c r="P202" s="1555"/>
      <c r="Q202" s="1555"/>
      <c r="R202" s="1555"/>
      <c r="S202" s="1555"/>
      <c r="T202" s="1555"/>
      <c r="U202" s="1555"/>
      <c r="V202" s="1555"/>
      <c r="W202" s="1555"/>
      <c r="X202" s="1555"/>
      <c r="Y202" s="1555"/>
      <c r="Z202" s="1555"/>
      <c r="AA202" s="1555"/>
      <c r="AB202" s="1555"/>
      <c r="AC202" s="1555"/>
      <c r="AD202" s="1555"/>
      <c r="AE202" s="1555"/>
      <c r="AF202" s="1555"/>
      <c r="AG202" s="1555"/>
      <c r="AH202" s="1555"/>
      <c r="AI202" s="1555"/>
      <c r="AJ202" s="1555"/>
      <c r="AK202" s="1555"/>
      <c r="AL202" s="1556"/>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2674</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2197</v>
      </c>
      <c r="C206" s="178"/>
      <c r="D206" s="178"/>
      <c r="E206" s="178"/>
      <c r="F206" s="178"/>
      <c r="G206" s="178"/>
      <c r="H206" s="178"/>
      <c r="I206" s="178"/>
      <c r="J206" s="178"/>
      <c r="K206" s="178"/>
      <c r="L206" s="4"/>
      <c r="M206" s="1503"/>
      <c r="N206" s="1504"/>
      <c r="O206" s="1504"/>
      <c r="P206" s="1504"/>
      <c r="Q206" s="1504"/>
      <c r="R206" s="1504"/>
      <c r="S206" s="1504"/>
      <c r="T206" s="1577"/>
      <c r="U206" s="4"/>
      <c r="AI206" s="4"/>
      <c r="AJ206" s="4"/>
      <c r="AK206" s="4"/>
      <c r="AN206" s="4"/>
      <c r="AO206" s="4"/>
      <c r="AP206" s="4"/>
      <c r="AQ206" s="4"/>
      <c r="AR206" s="4"/>
      <c r="AS206" s="1444"/>
      <c r="AT206" s="1444"/>
      <c r="AU206" s="1444"/>
      <c r="AV206" s="1444"/>
      <c r="AW206" s="1444"/>
      <c r="AX206" s="1444"/>
      <c r="AY206" s="1444"/>
      <c r="AZ206" s="1444"/>
    </row>
    <row r="207" spans="1:65" ht="18" customHeight="1">
      <c r="B207" s="178" t="s">
        <v>2703</v>
      </c>
      <c r="C207" s="178"/>
      <c r="D207" s="178"/>
      <c r="E207" s="178"/>
      <c r="F207" s="178"/>
      <c r="G207" s="178"/>
      <c r="H207" s="178"/>
      <c r="I207" s="178"/>
      <c r="J207" s="178"/>
      <c r="K207" s="178"/>
      <c r="L207" s="4"/>
      <c r="M207" s="4"/>
      <c r="N207" s="4" t="s">
        <v>199</v>
      </c>
      <c r="O207" s="4"/>
      <c r="P207" s="4"/>
      <c r="Q207" s="4"/>
      <c r="R207" s="210" t="s">
        <v>198</v>
      </c>
      <c r="S207" s="1613" t="str">
        <f>IF($M$206="","",VLOOKUP($M$206,施工者登録!$B$2:$I$51,2,FALSE))</f>
        <v/>
      </c>
      <c r="T207" s="1614"/>
      <c r="U207" s="1614"/>
      <c r="V207" s="1614"/>
      <c r="W207" s="1615"/>
      <c r="X207" s="4" t="s">
        <v>197</v>
      </c>
      <c r="Y207" s="4"/>
      <c r="Z207" s="1613" t="str">
        <f>IF($M$206="","",VLOOKUP($M$206,施工者登録!$B$2:$I$51,3,FALSE))</f>
        <v/>
      </c>
      <c r="AA207" s="1614"/>
      <c r="AB207" s="1614"/>
      <c r="AC207" s="1615"/>
      <c r="AD207" s="4" t="s">
        <v>196</v>
      </c>
      <c r="AE207" s="1578" t="str">
        <f>IF($M$206="","",VLOOKUP($M$206,施工者登録!$B$2:$I$51,4,FALSE))</f>
        <v/>
      </c>
      <c r="AF207" s="1579"/>
      <c r="AG207" s="1579"/>
      <c r="AH207" s="1579"/>
      <c r="AI207" s="1579"/>
      <c r="AJ207" s="1580"/>
      <c r="AK207" s="4" t="s">
        <v>111</v>
      </c>
      <c r="AL207" s="4"/>
      <c r="AN207" s="500" t="s">
        <v>2416</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574" t="str">
        <f>IF($M$206="","",VLOOKUP($M$206,施工者登録!$B$2:$I$51,5,FALSE))</f>
        <v/>
      </c>
      <c r="N208" s="1575"/>
      <c r="O208" s="1575"/>
      <c r="P208" s="1575"/>
      <c r="Q208" s="1575"/>
      <c r="R208" s="1575"/>
      <c r="S208" s="1575"/>
      <c r="T208" s="1575"/>
      <c r="U208" s="1575"/>
      <c r="V208" s="1575"/>
      <c r="W208" s="1575"/>
      <c r="X208" s="1575"/>
      <c r="Y208" s="1575"/>
      <c r="Z208" s="1575"/>
      <c r="AA208" s="1575"/>
      <c r="AB208" s="1575"/>
      <c r="AC208" s="1575"/>
      <c r="AD208" s="1575"/>
      <c r="AE208" s="1575"/>
      <c r="AF208" s="1575"/>
      <c r="AG208" s="1575"/>
      <c r="AH208" s="1575"/>
      <c r="AI208" s="1575"/>
      <c r="AJ208" s="1575"/>
      <c r="AK208" s="1575"/>
      <c r="AL208" s="1576"/>
      <c r="AO208" s="191"/>
      <c r="AP208" s="191"/>
      <c r="AQ208" s="191"/>
      <c r="AR208" s="191"/>
      <c r="AS208" s="4"/>
      <c r="AT208" s="1444"/>
      <c r="AU208" s="1445"/>
      <c r="AV208" s="1445"/>
      <c r="AW208" s="1445"/>
      <c r="AX208" s="1445"/>
      <c r="AY208" s="1445"/>
      <c r="AZ208" s="1445"/>
      <c r="BA208" s="1445"/>
      <c r="BB208" s="1445"/>
      <c r="BC208" s="1445"/>
      <c r="BD208" s="1445"/>
      <c r="BE208" s="1445"/>
      <c r="BF208" s="1445"/>
      <c r="BG208" s="1445"/>
      <c r="BH208" s="1445"/>
      <c r="BI208" s="1445"/>
      <c r="BJ208" s="1445"/>
      <c r="BK208" s="1445"/>
      <c r="BL208" s="1445"/>
      <c r="BM208" s="1445"/>
    </row>
    <row r="209" spans="1:65" ht="18" customHeight="1">
      <c r="B209" s="178" t="s">
        <v>2688</v>
      </c>
      <c r="C209" s="178"/>
      <c r="D209" s="178"/>
      <c r="E209" s="178"/>
      <c r="F209" s="178"/>
      <c r="G209" s="178"/>
      <c r="H209" s="178"/>
      <c r="I209" s="178"/>
      <c r="J209" s="178"/>
      <c r="K209" s="178"/>
      <c r="L209" s="4"/>
      <c r="M209" s="1574" t="str">
        <f>IF($M$206="","",VLOOKUP($M$206,施工者登録!$B$2:$I$51,6,FALSE))</f>
        <v/>
      </c>
      <c r="N209" s="1575"/>
      <c r="O209" s="1575"/>
      <c r="P209" s="1575"/>
      <c r="Q209" s="1575"/>
      <c r="R209" s="1575"/>
      <c r="S209" s="1575"/>
      <c r="T209" s="1576"/>
      <c r="U209" s="4"/>
      <c r="V209" s="4"/>
      <c r="W209" s="4"/>
      <c r="X209" s="4"/>
      <c r="Y209" s="4"/>
      <c r="Z209" s="4"/>
      <c r="AA209" s="4"/>
      <c r="AB209" s="4"/>
      <c r="AC209" s="4"/>
      <c r="AD209" s="4"/>
      <c r="AE209" s="4"/>
      <c r="AF209" s="4"/>
      <c r="AG209" s="4"/>
      <c r="AH209" s="4"/>
      <c r="AI209" s="4"/>
      <c r="AJ209" s="4"/>
      <c r="AK209" s="4"/>
      <c r="AL209" s="4"/>
      <c r="AO209" s="178"/>
      <c r="AP209" s="4"/>
      <c r="AQ209" s="4"/>
      <c r="AR209" s="4"/>
      <c r="AT209" s="1444"/>
      <c r="AU209" s="1445"/>
      <c r="AV209" s="1445"/>
      <c r="AW209" s="1445"/>
      <c r="AX209" s="1445"/>
      <c r="AY209" s="1445"/>
      <c r="AZ209" s="1445"/>
      <c r="BA209" s="1445"/>
      <c r="BB209" s="1445"/>
      <c r="BC209" s="1445"/>
      <c r="BD209" s="1445"/>
      <c r="BE209" s="1445"/>
      <c r="BF209" s="1445"/>
      <c r="BG209" s="1445"/>
      <c r="BH209" s="1445"/>
      <c r="BI209" s="1445"/>
      <c r="BJ209" s="1445"/>
      <c r="BK209" s="1445"/>
      <c r="BL209" s="1445"/>
      <c r="BM209" s="1445"/>
    </row>
    <row r="210" spans="1:65" ht="18" customHeight="1">
      <c r="B210" s="178" t="s">
        <v>2699</v>
      </c>
      <c r="C210" s="178"/>
      <c r="D210" s="178"/>
      <c r="E210" s="178"/>
      <c r="F210" s="178"/>
      <c r="G210" s="178"/>
      <c r="H210" s="178"/>
      <c r="I210" s="178"/>
      <c r="J210" s="178"/>
      <c r="K210" s="178"/>
      <c r="L210" s="4"/>
      <c r="M210" s="1581" t="str">
        <f>IF($M$206="","",VLOOKUP($M$206,施工者登録!$B$2:$I$51,7,FALSE))</f>
        <v/>
      </c>
      <c r="N210" s="1575"/>
      <c r="O210" s="1575"/>
      <c r="P210" s="1575"/>
      <c r="Q210" s="1575"/>
      <c r="R210" s="1575"/>
      <c r="S210" s="1575"/>
      <c r="T210" s="1575"/>
      <c r="U210" s="1575"/>
      <c r="V210" s="1575"/>
      <c r="W210" s="1575"/>
      <c r="X210" s="1575"/>
      <c r="Y210" s="1575"/>
      <c r="Z210" s="1575"/>
      <c r="AA210" s="1575"/>
      <c r="AB210" s="1575"/>
      <c r="AC210" s="1575"/>
      <c r="AD210" s="1575"/>
      <c r="AE210" s="1575"/>
      <c r="AF210" s="1575"/>
      <c r="AG210" s="1575"/>
      <c r="AH210" s="1575"/>
      <c r="AI210" s="1575"/>
      <c r="AJ210" s="1575"/>
      <c r="AK210" s="1575"/>
      <c r="AL210" s="1576"/>
      <c r="AO210" s="178"/>
      <c r="AP210" s="4"/>
      <c r="AQ210" s="4"/>
      <c r="AR210" s="4"/>
      <c r="AS210" s="4"/>
      <c r="AT210" s="1444"/>
      <c r="AU210" s="1444"/>
      <c r="AV210" s="1444"/>
      <c r="AW210" s="1444"/>
      <c r="AX210" s="1444"/>
      <c r="AY210" s="1444"/>
      <c r="AZ210" s="1444"/>
      <c r="BA210" s="1444"/>
    </row>
    <row r="211" spans="1:65" ht="18" customHeight="1">
      <c r="B211" s="178" t="s">
        <v>2690</v>
      </c>
      <c r="C211" s="178"/>
      <c r="D211" s="178"/>
      <c r="E211" s="178"/>
      <c r="F211" s="178"/>
      <c r="G211" s="178"/>
      <c r="H211" s="178"/>
      <c r="I211" s="178"/>
      <c r="J211" s="178"/>
      <c r="K211" s="178"/>
      <c r="L211" s="4"/>
      <c r="M211" s="1574" t="str">
        <f>IF($M$206="","",VLOOKUP($M$206,施工者登録!$B$2:$I$51,8,FALSE))</f>
        <v/>
      </c>
      <c r="N211" s="1575"/>
      <c r="O211" s="1575"/>
      <c r="P211" s="1575"/>
      <c r="Q211" s="1575"/>
      <c r="R211" s="1575"/>
      <c r="S211" s="1575"/>
      <c r="T211" s="1576"/>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3109</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2197</v>
      </c>
      <c r="C214" s="178"/>
      <c r="D214" s="178"/>
      <c r="E214" s="178"/>
      <c r="F214" s="178"/>
      <c r="G214" s="178"/>
      <c r="H214" s="178"/>
      <c r="I214" s="178"/>
      <c r="J214" s="178"/>
      <c r="K214" s="178"/>
      <c r="L214" s="4"/>
      <c r="M214" s="1503"/>
      <c r="N214" s="1504"/>
      <c r="O214" s="1504"/>
      <c r="P214" s="1504"/>
      <c r="Q214" s="1504"/>
      <c r="R214" s="1504"/>
      <c r="S214" s="1504"/>
      <c r="T214" s="1577"/>
      <c r="U214" s="4"/>
      <c r="AI214" s="4"/>
      <c r="AJ214" s="4"/>
      <c r="AK214" s="4"/>
      <c r="AN214" s="4"/>
      <c r="AO214" s="4"/>
      <c r="AP214" s="4"/>
      <c r="AQ214" s="4"/>
      <c r="AR214" s="4"/>
      <c r="AS214" s="1444"/>
      <c r="AT214" s="1444"/>
      <c r="AU214" s="1444"/>
      <c r="AV214" s="1444"/>
      <c r="AW214" s="1444"/>
      <c r="AX214" s="1444"/>
      <c r="AY214" s="1444"/>
      <c r="AZ214" s="1444"/>
    </row>
    <row r="215" spans="1:65" ht="18" customHeight="1">
      <c r="B215" s="178" t="s">
        <v>2703</v>
      </c>
      <c r="C215" s="178"/>
      <c r="D215" s="178"/>
      <c r="E215" s="178"/>
      <c r="F215" s="178"/>
      <c r="G215" s="178"/>
      <c r="H215" s="178"/>
      <c r="I215" s="178"/>
      <c r="J215" s="178"/>
      <c r="K215" s="178"/>
      <c r="L215" s="4"/>
      <c r="M215" s="4"/>
      <c r="N215" s="4" t="s">
        <v>199</v>
      </c>
      <c r="O215" s="4"/>
      <c r="P215" s="4"/>
      <c r="Q215" s="4"/>
      <c r="R215" s="210" t="s">
        <v>187</v>
      </c>
      <c r="S215" s="1613" t="str">
        <f>IF($M$214="","",VLOOKUP($M$214,施工者登録!$B$2:$I$51,2,FALSE))</f>
        <v/>
      </c>
      <c r="T215" s="1614"/>
      <c r="U215" s="1614"/>
      <c r="V215" s="1614"/>
      <c r="W215" s="1615"/>
      <c r="X215" s="4" t="s">
        <v>197</v>
      </c>
      <c r="Y215" s="4"/>
      <c r="Z215" s="1613" t="str">
        <f>IF($M$214="","",VLOOKUP($M$214,施工者登録!$B$2:$I$51,3,FALSE))</f>
        <v/>
      </c>
      <c r="AA215" s="1614"/>
      <c r="AB215" s="1614"/>
      <c r="AC215" s="1615"/>
      <c r="AD215" s="4" t="s">
        <v>196</v>
      </c>
      <c r="AE215" s="1578" t="str">
        <f>IF($M$214="","",VLOOKUP($M$214,施工者登録!$B$2:$I$51,4,FALSE))</f>
        <v/>
      </c>
      <c r="AF215" s="1579"/>
      <c r="AG215" s="1579"/>
      <c r="AH215" s="1579"/>
      <c r="AI215" s="1579"/>
      <c r="AJ215" s="1580"/>
      <c r="AK215" s="4" t="s">
        <v>111</v>
      </c>
      <c r="AL215" s="4"/>
      <c r="AN215" s="500" t="s">
        <v>2416</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574" t="str">
        <f>IF($M$214="","",VLOOKUP($M$214,施工者登録!$B$2:$I$51,5,FALSE))</f>
        <v/>
      </c>
      <c r="N216" s="1575"/>
      <c r="O216" s="1575"/>
      <c r="P216" s="1575"/>
      <c r="Q216" s="1575"/>
      <c r="R216" s="1575"/>
      <c r="S216" s="1575"/>
      <c r="T216" s="1575"/>
      <c r="U216" s="1575"/>
      <c r="V216" s="1575"/>
      <c r="W216" s="1575"/>
      <c r="X216" s="1575"/>
      <c r="Y216" s="1575"/>
      <c r="Z216" s="1575"/>
      <c r="AA216" s="1575"/>
      <c r="AB216" s="1575"/>
      <c r="AC216" s="1575"/>
      <c r="AD216" s="1575"/>
      <c r="AE216" s="1575"/>
      <c r="AF216" s="1575"/>
      <c r="AG216" s="1575"/>
      <c r="AH216" s="1575"/>
      <c r="AI216" s="1575"/>
      <c r="AJ216" s="1575"/>
      <c r="AK216" s="1575"/>
      <c r="AL216" s="1576"/>
      <c r="AO216" s="191"/>
      <c r="AP216" s="191"/>
      <c r="AQ216" s="191"/>
      <c r="AR216" s="191"/>
      <c r="AS216" s="4"/>
      <c r="AT216" s="1444"/>
      <c r="AU216" s="1445"/>
      <c r="AV216" s="1445"/>
      <c r="AW216" s="1445"/>
      <c r="AX216" s="1445"/>
      <c r="AY216" s="1445"/>
      <c r="AZ216" s="1445"/>
      <c r="BA216" s="1445"/>
      <c r="BB216" s="1445"/>
      <c r="BC216" s="1445"/>
      <c r="BD216" s="1445"/>
      <c r="BE216" s="1445"/>
      <c r="BF216" s="1445"/>
      <c r="BG216" s="1445"/>
      <c r="BH216" s="1445"/>
      <c r="BI216" s="1445"/>
      <c r="BJ216" s="1445"/>
      <c r="BK216" s="1445"/>
      <c r="BL216" s="1445"/>
      <c r="BM216" s="1445"/>
    </row>
    <row r="217" spans="1:65" ht="18" customHeight="1">
      <c r="B217" s="178" t="s">
        <v>2688</v>
      </c>
      <c r="C217" s="178"/>
      <c r="D217" s="178"/>
      <c r="E217" s="178"/>
      <c r="F217" s="178"/>
      <c r="G217" s="178"/>
      <c r="H217" s="178"/>
      <c r="I217" s="178"/>
      <c r="J217" s="178"/>
      <c r="K217" s="178"/>
      <c r="L217" s="4"/>
      <c r="M217" s="1574" t="str">
        <f>IF($M$214="","",VLOOKUP($M$214,施工者登録!$B$2:$I$51,6,FALSE))</f>
        <v/>
      </c>
      <c r="N217" s="1575"/>
      <c r="O217" s="1575"/>
      <c r="P217" s="1575"/>
      <c r="Q217" s="1575"/>
      <c r="R217" s="1575"/>
      <c r="S217" s="1575"/>
      <c r="T217" s="1576"/>
      <c r="U217" s="4"/>
      <c r="V217" s="4"/>
      <c r="W217" s="4"/>
      <c r="X217" s="4"/>
      <c r="Y217" s="4"/>
      <c r="Z217" s="4"/>
      <c r="AA217" s="4"/>
      <c r="AB217" s="4"/>
      <c r="AC217" s="4"/>
      <c r="AD217" s="4"/>
      <c r="AE217" s="4"/>
      <c r="AF217" s="4"/>
      <c r="AG217" s="4"/>
      <c r="AH217" s="4"/>
      <c r="AI217" s="4"/>
      <c r="AJ217" s="4"/>
      <c r="AK217" s="4"/>
      <c r="AL217" s="4"/>
      <c r="AO217" s="178"/>
      <c r="AP217" s="4"/>
      <c r="AQ217" s="4"/>
      <c r="AR217" s="4"/>
      <c r="AT217" s="1444"/>
      <c r="AU217" s="1445"/>
      <c r="AV217" s="1445"/>
      <c r="AW217" s="1445"/>
      <c r="AX217" s="1445"/>
      <c r="AY217" s="1445"/>
      <c r="AZ217" s="1445"/>
      <c r="BA217" s="1445"/>
      <c r="BB217" s="1445"/>
      <c r="BC217" s="1445"/>
      <c r="BD217" s="1445"/>
      <c r="BE217" s="1445"/>
      <c r="BF217" s="1445"/>
      <c r="BG217" s="1445"/>
      <c r="BH217" s="1445"/>
      <c r="BI217" s="1445"/>
      <c r="BJ217" s="1445"/>
      <c r="BK217" s="1445"/>
      <c r="BL217" s="1445"/>
      <c r="BM217" s="1445"/>
    </row>
    <row r="218" spans="1:65" ht="18" customHeight="1">
      <c r="B218" s="178" t="s">
        <v>2699</v>
      </c>
      <c r="C218" s="178"/>
      <c r="D218" s="178"/>
      <c r="E218" s="178"/>
      <c r="F218" s="178"/>
      <c r="G218" s="178"/>
      <c r="H218" s="178"/>
      <c r="I218" s="178"/>
      <c r="J218" s="178"/>
      <c r="K218" s="178"/>
      <c r="L218" s="4"/>
      <c r="M218" s="1581" t="str">
        <f>IF($M$214="","",VLOOKUP($M$214,施工者登録!$B$2:$I$51,7,FALSE))</f>
        <v/>
      </c>
      <c r="N218" s="1575"/>
      <c r="O218" s="1575"/>
      <c r="P218" s="1575"/>
      <c r="Q218" s="1575"/>
      <c r="R218" s="1575"/>
      <c r="S218" s="1575"/>
      <c r="T218" s="1575"/>
      <c r="U218" s="1575"/>
      <c r="V218" s="1575"/>
      <c r="W218" s="1575"/>
      <c r="X218" s="1575"/>
      <c r="Y218" s="1575"/>
      <c r="Z218" s="1575"/>
      <c r="AA218" s="1575"/>
      <c r="AB218" s="1575"/>
      <c r="AC218" s="1575"/>
      <c r="AD218" s="1575"/>
      <c r="AE218" s="1575"/>
      <c r="AF218" s="1575"/>
      <c r="AG218" s="1575"/>
      <c r="AH218" s="1575"/>
      <c r="AI218" s="1575"/>
      <c r="AJ218" s="1575"/>
      <c r="AK218" s="1575"/>
      <c r="AL218" s="1576"/>
      <c r="AO218" s="178"/>
      <c r="AP218" s="4"/>
      <c r="AQ218" s="4"/>
      <c r="AR218" s="4"/>
      <c r="AS218" s="4"/>
      <c r="AT218" s="1444"/>
      <c r="AU218" s="1444"/>
      <c r="AV218" s="1444"/>
      <c r="AW218" s="1444"/>
      <c r="AX218" s="1444"/>
      <c r="AY218" s="1444"/>
      <c r="AZ218" s="1444"/>
      <c r="BA218" s="1444"/>
    </row>
    <row r="219" spans="1:65" ht="18" customHeight="1">
      <c r="B219" s="178" t="s">
        <v>2690</v>
      </c>
      <c r="C219" s="178"/>
      <c r="D219" s="178"/>
      <c r="E219" s="178"/>
      <c r="F219" s="178"/>
      <c r="G219" s="178"/>
      <c r="H219" s="178"/>
      <c r="I219" s="178"/>
      <c r="J219" s="178"/>
      <c r="K219" s="178"/>
      <c r="L219" s="4"/>
      <c r="M219" s="1574"/>
      <c r="N219" s="1575"/>
      <c r="O219" s="1575"/>
      <c r="P219" s="1575"/>
      <c r="Q219" s="1575"/>
      <c r="R219" s="1575"/>
      <c r="S219" s="1575"/>
      <c r="T219" s="1576"/>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2677</v>
      </c>
      <c r="C222" s="189"/>
      <c r="D222" s="189"/>
      <c r="E222" s="189"/>
      <c r="F222" s="189"/>
      <c r="G222" s="189"/>
      <c r="H222" s="189"/>
      <c r="I222" s="189"/>
      <c r="J222" s="189"/>
      <c r="K222" s="189"/>
      <c r="L222" s="4"/>
      <c r="M222" s="317"/>
      <c r="N222" s="197" t="s">
        <v>1969</v>
      </c>
      <c r="O222" s="197"/>
      <c r="P222" s="197"/>
      <c r="Q222" s="197"/>
      <c r="R222" s="197"/>
      <c r="S222" s="197"/>
      <c r="T222" s="197"/>
      <c r="U222" s="197"/>
      <c r="V222" s="364" t="s">
        <v>2146</v>
      </c>
      <c r="W222" s="364" t="s">
        <v>1972</v>
      </c>
      <c r="X222" s="1610"/>
      <c r="Y222" s="1611"/>
      <c r="Z222" s="1611"/>
      <c r="AA222" s="1611"/>
      <c r="AB222" s="1611"/>
      <c r="AC222" s="1611"/>
      <c r="AD222" s="1611"/>
      <c r="AE222" s="1611"/>
      <c r="AF222" s="1611"/>
      <c r="AG222" s="1612"/>
      <c r="AH222" s="174" t="s">
        <v>2035</v>
      </c>
      <c r="AI222" s="1565" t="s">
        <v>2355</v>
      </c>
      <c r="AJ222" s="1565"/>
      <c r="AK222" s="1565"/>
      <c r="AL222" s="1565"/>
      <c r="AM222" s="1565"/>
      <c r="AN222" s="1565"/>
      <c r="AO222" s="1565"/>
      <c r="AP222" s="1565"/>
      <c r="AQ222" s="1565"/>
      <c r="AR222" s="1565"/>
      <c r="AS222" s="1565"/>
      <c r="AT222" s="1565"/>
      <c r="AU222" s="1565"/>
      <c r="AV222" s="1565"/>
      <c r="AW222" s="1565"/>
      <c r="AX222" s="373"/>
      <c r="AY222" s="373"/>
      <c r="AZ222" s="373"/>
    </row>
    <row r="223" spans="1:65" ht="18" customHeight="1">
      <c r="B223" s="178"/>
      <c r="C223" s="178"/>
      <c r="D223" s="178"/>
      <c r="E223" s="178"/>
      <c r="F223" s="178"/>
      <c r="G223" s="178"/>
      <c r="H223" s="178"/>
      <c r="I223" s="178"/>
      <c r="J223" s="178"/>
      <c r="K223" s="178"/>
      <c r="L223" s="4"/>
      <c r="M223" s="317"/>
      <c r="N223" s="197" t="s">
        <v>1970</v>
      </c>
      <c r="O223" s="197"/>
      <c r="P223" s="197"/>
      <c r="Q223" s="197"/>
      <c r="R223" s="197"/>
      <c r="S223" s="197"/>
      <c r="T223" s="197"/>
      <c r="U223" s="197"/>
      <c r="V223" s="364" t="s">
        <v>2147</v>
      </c>
      <c r="W223" s="364" t="s">
        <v>1973</v>
      </c>
      <c r="X223" s="1610"/>
      <c r="Y223" s="1611"/>
      <c r="Z223" s="1611"/>
      <c r="AA223" s="1611"/>
      <c r="AB223" s="1611"/>
      <c r="AC223" s="1611"/>
      <c r="AD223" s="1611"/>
      <c r="AE223" s="1611"/>
      <c r="AF223" s="1611"/>
      <c r="AG223" s="1612"/>
      <c r="AH223" s="174" t="s">
        <v>2112</v>
      </c>
      <c r="AI223" s="1565"/>
      <c r="AJ223" s="1565"/>
      <c r="AK223" s="1565"/>
      <c r="AL223" s="1565"/>
      <c r="AM223" s="1565"/>
      <c r="AN223" s="1565"/>
      <c r="AO223" s="1565"/>
      <c r="AP223" s="1565"/>
      <c r="AQ223" s="1565"/>
      <c r="AR223" s="1565"/>
      <c r="AS223" s="1565"/>
      <c r="AT223" s="1565"/>
      <c r="AU223" s="1565"/>
      <c r="AV223" s="1565"/>
      <c r="AW223" s="1565"/>
      <c r="AX223" s="373"/>
      <c r="AY223" s="373"/>
      <c r="AZ223" s="373"/>
    </row>
    <row r="224" spans="1:65" ht="18" customHeight="1">
      <c r="B224" s="178"/>
      <c r="C224" s="178"/>
      <c r="D224" s="178"/>
      <c r="E224" s="178"/>
      <c r="F224" s="178"/>
      <c r="G224" s="178"/>
      <c r="H224" s="178"/>
      <c r="I224" s="178"/>
      <c r="J224" s="178"/>
      <c r="K224" s="178"/>
      <c r="L224" s="4"/>
      <c r="M224" s="317"/>
      <c r="N224" s="197" t="s">
        <v>1971</v>
      </c>
      <c r="O224" s="197"/>
      <c r="P224" s="197"/>
      <c r="Q224" s="197"/>
      <c r="R224" s="197"/>
      <c r="S224" s="197"/>
      <c r="T224" s="197"/>
      <c r="U224" s="4"/>
      <c r="AI224" s="1565"/>
      <c r="AJ224" s="1565"/>
      <c r="AK224" s="1565"/>
      <c r="AL224" s="1565"/>
      <c r="AM224" s="1565"/>
      <c r="AN224" s="1565"/>
      <c r="AO224" s="1565"/>
      <c r="AP224" s="1565"/>
      <c r="AQ224" s="1565"/>
      <c r="AR224" s="1565"/>
      <c r="AS224" s="1565"/>
      <c r="AT224" s="1565"/>
      <c r="AU224" s="1565"/>
      <c r="AV224" s="1565"/>
      <c r="AW224" s="1565"/>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149999999999999" customHeight="1">
      <c r="A227" s="188" t="s">
        <v>109</v>
      </c>
      <c r="B227" s="189" t="s">
        <v>2644</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626" t="s">
        <v>3704</v>
      </c>
      <c r="BA227" s="1627"/>
      <c r="BB227" s="1627"/>
      <c r="BC227" s="1627"/>
      <c r="BD227" s="1627"/>
      <c r="BE227" s="1627"/>
      <c r="BF227" s="1627"/>
      <c r="BG227" s="1627"/>
      <c r="BH227" s="1627"/>
      <c r="BI227" s="1627"/>
      <c r="BJ227" s="1627"/>
      <c r="BK227" s="1627"/>
      <c r="BL227" s="1627"/>
      <c r="BM227" s="1627"/>
      <c r="BN227" s="1627"/>
      <c r="BO227" s="1627"/>
      <c r="BP227" s="1627"/>
      <c r="BQ227" s="1627"/>
      <c r="BR227" s="1627"/>
      <c r="BS227" s="1627"/>
      <c r="BT227" s="1627"/>
      <c r="BU227" s="1627"/>
    </row>
    <row r="228" spans="1:73" ht="18" customHeight="1">
      <c r="A228" s="188"/>
      <c r="B228" s="189"/>
      <c r="C228" s="178"/>
      <c r="D228" s="178"/>
      <c r="E228" s="178"/>
      <c r="F228" s="178"/>
      <c r="G228" s="178"/>
      <c r="H228" s="178"/>
      <c r="I228" s="178"/>
      <c r="J228" s="178"/>
      <c r="K228" s="178"/>
      <c r="L228" s="4"/>
      <c r="M228" s="317"/>
      <c r="N228" s="197" t="s">
        <v>2645</v>
      </c>
      <c r="O228" s="197"/>
      <c r="P228" s="197"/>
      <c r="Q228" s="364" t="s">
        <v>2648</v>
      </c>
      <c r="S228" s="515" t="s">
        <v>2650</v>
      </c>
      <c r="T228" s="1566"/>
      <c r="U228" s="1567"/>
      <c r="V228" s="1567"/>
      <c r="W228" s="1567"/>
      <c r="X228" s="1567"/>
      <c r="Y228" s="1567"/>
      <c r="Z228" s="1567"/>
      <c r="AA228" s="1567"/>
      <c r="AB228" s="1567"/>
      <c r="AC228" s="1567"/>
      <c r="AD228" s="1567"/>
      <c r="AE228" s="1567"/>
      <c r="AF228" s="1567"/>
      <c r="AG228" s="1568"/>
      <c r="AH228" s="4"/>
      <c r="AI228" s="514" t="s">
        <v>2651</v>
      </c>
      <c r="AJ228" s="1566"/>
      <c r="AK228" s="1567"/>
      <c r="AL228" s="1567"/>
      <c r="AM228" s="1567"/>
      <c r="AN228" s="1567"/>
      <c r="AO228" s="1567"/>
      <c r="AP228" s="1567"/>
      <c r="AQ228" s="1567"/>
      <c r="AR228" s="1567"/>
      <c r="AS228" s="1567"/>
      <c r="AT228" s="1567"/>
      <c r="AU228" s="1567"/>
      <c r="AV228" s="1567"/>
      <c r="AW228" s="1568"/>
      <c r="AX228" s="4" t="s">
        <v>2649</v>
      </c>
      <c r="AZ228" s="1627"/>
      <c r="BA228" s="1627"/>
      <c r="BB228" s="1627"/>
      <c r="BC228" s="1627"/>
      <c r="BD228" s="1627"/>
      <c r="BE228" s="1627"/>
      <c r="BF228" s="1627"/>
      <c r="BG228" s="1627"/>
      <c r="BH228" s="1627"/>
      <c r="BI228" s="1627"/>
      <c r="BJ228" s="1627"/>
      <c r="BK228" s="1627"/>
      <c r="BL228" s="1627"/>
      <c r="BM228" s="1627"/>
      <c r="BN228" s="1627"/>
      <c r="BO228" s="1627"/>
      <c r="BP228" s="1627"/>
      <c r="BQ228" s="1627"/>
      <c r="BR228" s="1627"/>
      <c r="BS228" s="1627"/>
      <c r="BT228" s="1627"/>
      <c r="BU228" s="1627"/>
    </row>
    <row r="229" spans="1:73" ht="18" customHeight="1">
      <c r="A229" s="189"/>
      <c r="B229" s="189"/>
      <c r="C229" s="178"/>
      <c r="D229" s="178"/>
      <c r="E229" s="178"/>
      <c r="F229" s="178"/>
      <c r="G229" s="178"/>
      <c r="H229" s="178"/>
      <c r="I229" s="178"/>
      <c r="J229" s="178"/>
      <c r="K229" s="178"/>
      <c r="L229" s="4"/>
      <c r="M229" s="317"/>
      <c r="N229" s="197" t="s">
        <v>2646</v>
      </c>
      <c r="O229" s="197"/>
      <c r="P229" s="197"/>
      <c r="Q229" s="364" t="s">
        <v>2648</v>
      </c>
      <c r="S229" s="515" t="s">
        <v>2650</v>
      </c>
      <c r="T229" s="1619"/>
      <c r="U229" s="1620"/>
      <c r="V229" s="1620"/>
      <c r="W229" s="1620"/>
      <c r="X229" s="1620"/>
      <c r="Y229" s="1620"/>
      <c r="Z229" s="1620"/>
      <c r="AA229" s="1620"/>
      <c r="AB229" s="1620"/>
      <c r="AC229" s="1620"/>
      <c r="AD229" s="1620"/>
      <c r="AE229" s="1620"/>
      <c r="AF229" s="1620"/>
      <c r="AG229" s="1621"/>
      <c r="AH229" s="4"/>
      <c r="AI229" s="514" t="s">
        <v>2651</v>
      </c>
      <c r="AJ229" s="1619"/>
      <c r="AK229" s="1620"/>
      <c r="AL229" s="1620"/>
      <c r="AM229" s="1620"/>
      <c r="AN229" s="1620"/>
      <c r="AO229" s="1620"/>
      <c r="AP229" s="1620"/>
      <c r="AQ229" s="1620"/>
      <c r="AR229" s="1620"/>
      <c r="AS229" s="1620"/>
      <c r="AT229" s="1620"/>
      <c r="AU229" s="1620"/>
      <c r="AV229" s="1620"/>
      <c r="AW229" s="1621"/>
      <c r="AX229" s="4" t="s">
        <v>2649</v>
      </c>
      <c r="AZ229" s="1627"/>
      <c r="BA229" s="1627"/>
      <c r="BB229" s="1627"/>
      <c r="BC229" s="1627"/>
      <c r="BD229" s="1627"/>
      <c r="BE229" s="1627"/>
      <c r="BF229" s="1627"/>
      <c r="BG229" s="1627"/>
      <c r="BH229" s="1627"/>
      <c r="BI229" s="1627"/>
      <c r="BJ229" s="1627"/>
      <c r="BK229" s="1627"/>
      <c r="BL229" s="1627"/>
      <c r="BM229" s="1627"/>
      <c r="BN229" s="1627"/>
      <c r="BO229" s="1627"/>
      <c r="BP229" s="1627"/>
      <c r="BQ229" s="1627"/>
      <c r="BR229" s="1627"/>
      <c r="BS229" s="1627"/>
      <c r="BT229" s="1627"/>
      <c r="BU229" s="1627"/>
    </row>
    <row r="230" spans="1:73" ht="18" customHeight="1">
      <c r="B230" s="178"/>
      <c r="C230" s="178"/>
      <c r="D230" s="178"/>
      <c r="E230" s="178"/>
      <c r="F230" s="178"/>
      <c r="G230" s="178"/>
      <c r="H230" s="178"/>
      <c r="I230" s="178"/>
      <c r="J230" s="178"/>
      <c r="K230" s="178"/>
      <c r="L230" s="4"/>
      <c r="M230" s="317"/>
      <c r="N230" s="197" t="s">
        <v>2647</v>
      </c>
      <c r="O230" s="197"/>
      <c r="P230" s="197"/>
      <c r="Q230" s="364" t="s">
        <v>2648</v>
      </c>
      <c r="R230" s="1616"/>
      <c r="S230" s="1617"/>
      <c r="T230" s="1617"/>
      <c r="U230" s="1617"/>
      <c r="V230" s="1617"/>
      <c r="W230" s="1617"/>
      <c r="X230" s="1617"/>
      <c r="Y230" s="1617"/>
      <c r="Z230" s="1617"/>
      <c r="AA230" s="1617"/>
      <c r="AB230" s="1617"/>
      <c r="AC230" s="1617"/>
      <c r="AD230" s="1617"/>
      <c r="AE230" s="1617"/>
      <c r="AF230" s="1617"/>
      <c r="AG230" s="1617"/>
      <c r="AH230" s="1617"/>
      <c r="AI230" s="1617"/>
      <c r="AJ230" s="1617"/>
      <c r="AK230" s="1617"/>
      <c r="AL230" s="1617"/>
      <c r="AM230" s="1617"/>
      <c r="AN230" s="1617"/>
      <c r="AO230" s="1617"/>
      <c r="AP230" s="1617"/>
      <c r="AQ230" s="1617"/>
      <c r="AR230" s="1617"/>
      <c r="AS230" s="1617"/>
      <c r="AT230" s="1617"/>
      <c r="AU230" s="1617"/>
      <c r="AV230" s="1617"/>
      <c r="AW230" s="1618"/>
      <c r="AX230" s="4" t="s">
        <v>2649</v>
      </c>
      <c r="AZ230" s="1627"/>
      <c r="BA230" s="1627"/>
      <c r="BB230" s="1627"/>
      <c r="BC230" s="1627"/>
      <c r="BD230" s="1627"/>
      <c r="BE230" s="1627"/>
      <c r="BF230" s="1627"/>
      <c r="BG230" s="1627"/>
      <c r="BH230" s="1627"/>
      <c r="BI230" s="1627"/>
      <c r="BJ230" s="1627"/>
      <c r="BK230" s="1627"/>
      <c r="BL230" s="1627"/>
      <c r="BM230" s="1627"/>
      <c r="BN230" s="1627"/>
      <c r="BO230" s="1627"/>
      <c r="BP230" s="1627"/>
      <c r="BQ230" s="1627"/>
      <c r="BR230" s="1627"/>
      <c r="BS230" s="1627"/>
      <c r="BT230" s="1627"/>
      <c r="BU230" s="1627"/>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2682</v>
      </c>
      <c r="C233" s="189"/>
      <c r="D233" s="189"/>
      <c r="E233" s="189"/>
      <c r="F233" s="189"/>
      <c r="G233" s="189"/>
      <c r="H233" s="189"/>
      <c r="I233" s="189"/>
      <c r="J233" s="189"/>
      <c r="K233" s="189"/>
      <c r="L233" s="4"/>
      <c r="M233" s="1468"/>
      <c r="N233" s="1544"/>
      <c r="O233" s="1544"/>
      <c r="P233" s="1544"/>
      <c r="Q233" s="1544"/>
      <c r="R233" s="1544"/>
      <c r="S233" s="1544"/>
      <c r="T233" s="1544"/>
      <c r="U233" s="1544"/>
      <c r="V233" s="1544"/>
      <c r="W233" s="1544"/>
      <c r="X233" s="1544"/>
      <c r="Y233" s="1544"/>
      <c r="Z233" s="1544"/>
      <c r="AA233" s="1544"/>
      <c r="AB233" s="1544"/>
      <c r="AC233" s="1544"/>
      <c r="AD233" s="1544"/>
      <c r="AE233" s="1544"/>
      <c r="AF233" s="1544"/>
      <c r="AG233" s="1544"/>
      <c r="AH233" s="1545"/>
      <c r="AI233" s="4"/>
      <c r="AJ233" s="4"/>
      <c r="AK233" s="4"/>
      <c r="AL233" s="4"/>
    </row>
    <row r="234" spans="1:73" ht="18" customHeight="1">
      <c r="B234" s="178"/>
      <c r="C234" s="178"/>
      <c r="D234" s="178"/>
      <c r="E234" s="178"/>
      <c r="F234" s="178"/>
      <c r="G234" s="178"/>
      <c r="H234" s="178"/>
      <c r="I234" s="178"/>
      <c r="J234" s="178"/>
      <c r="K234" s="178"/>
      <c r="L234" s="4"/>
      <c r="M234" s="1546"/>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8"/>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2655</v>
      </c>
      <c r="C238" s="189"/>
      <c r="D238" s="189"/>
      <c r="E238" s="189"/>
      <c r="F238" s="189"/>
      <c r="G238" s="189"/>
      <c r="H238" s="189"/>
      <c r="I238" s="189"/>
      <c r="J238" s="189"/>
      <c r="K238" s="189"/>
      <c r="L238" s="4"/>
      <c r="M238" s="1474">
        <v>11111</v>
      </c>
      <c r="N238" s="1474"/>
      <c r="O238" s="1474"/>
      <c r="P238" s="1474"/>
      <c r="Q238" s="4"/>
      <c r="R238" s="1503"/>
      <c r="S238" s="1504"/>
      <c r="T238" s="1504"/>
      <c r="U238" s="1504"/>
      <c r="V238" s="1504"/>
      <c r="W238" s="1504"/>
      <c r="X238" s="1504"/>
      <c r="Y238" s="1505"/>
      <c r="Z238" s="4"/>
      <c r="AA238" s="1557"/>
      <c r="AB238" s="1558"/>
      <c r="AC238" s="1558"/>
      <c r="AD238" s="1558"/>
      <c r="AE238" s="1558"/>
      <c r="AF238" s="1558"/>
      <c r="AG238" s="1558"/>
      <c r="AH238" s="1558"/>
      <c r="AI238" s="1558"/>
      <c r="AJ238" s="1558"/>
      <c r="AK238" s="1558"/>
      <c r="AL238" s="1559"/>
    </row>
    <row r="239" spans="1:73" ht="18" customHeight="1">
      <c r="A239" s="188" t="s">
        <v>174</v>
      </c>
      <c r="B239" s="189" t="s">
        <v>2659</v>
      </c>
      <c r="C239" s="189"/>
      <c r="D239" s="189"/>
      <c r="E239" s="189"/>
      <c r="F239" s="189"/>
      <c r="G239" s="189"/>
      <c r="H239" s="189"/>
      <c r="I239" s="189"/>
      <c r="J239" s="189"/>
      <c r="K239" s="189"/>
      <c r="L239" s="4"/>
      <c r="M239" s="1474"/>
      <c r="N239" s="1474"/>
      <c r="O239" s="1474"/>
      <c r="P239" s="1474"/>
      <c r="Q239" s="4"/>
      <c r="R239" s="1503"/>
      <c r="S239" s="1504"/>
      <c r="T239" s="1504"/>
      <c r="U239" s="1504"/>
      <c r="V239" s="1504"/>
      <c r="W239" s="1504"/>
      <c r="X239" s="1504"/>
      <c r="Y239" s="1505"/>
      <c r="Z239" s="4"/>
      <c r="AA239" s="1557"/>
      <c r="AB239" s="1558"/>
      <c r="AC239" s="1558"/>
      <c r="AD239" s="1558"/>
      <c r="AE239" s="1558"/>
      <c r="AF239" s="1558"/>
      <c r="AG239" s="1558"/>
      <c r="AH239" s="1558"/>
      <c r="AI239" s="1558"/>
      <c r="AJ239" s="1558"/>
      <c r="AK239" s="1558"/>
      <c r="AL239" s="1559"/>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2663</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2667</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2672</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602"/>
      <c r="AJ249" s="1602"/>
      <c r="AK249" s="1602"/>
      <c r="AL249" s="1602"/>
      <c r="AM249" s="1602"/>
      <c r="AN249" s="1602"/>
      <c r="AO249" s="1602"/>
      <c r="AP249" s="1602"/>
      <c r="AQ249" s="1602"/>
      <c r="AR249" s="1602"/>
      <c r="AS249" s="1603"/>
      <c r="AT249" s="1603"/>
      <c r="AU249" s="1603"/>
      <c r="AV249" s="1603"/>
      <c r="AW249" s="1603"/>
      <c r="AX249" s="1603"/>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2675</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2704</v>
      </c>
      <c r="C252" s="178"/>
      <c r="D252" s="178"/>
      <c r="E252" s="178"/>
      <c r="F252" s="178"/>
      <c r="G252" s="178"/>
      <c r="H252" s="178"/>
      <c r="I252" s="178"/>
      <c r="J252" s="178"/>
      <c r="K252" s="178"/>
      <c r="L252" s="4"/>
      <c r="M252" s="4"/>
      <c r="N252" s="1479"/>
      <c r="O252" s="1480"/>
      <c r="P252" s="1480"/>
      <c r="Q252" s="1481"/>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2705</v>
      </c>
      <c r="C253" s="178"/>
      <c r="D253" s="178"/>
      <c r="E253" s="178"/>
      <c r="F253" s="178"/>
      <c r="G253" s="178"/>
      <c r="H253" s="178"/>
      <c r="I253" s="178"/>
      <c r="J253" s="178"/>
      <c r="K253" s="178"/>
      <c r="L253" s="4"/>
      <c r="M253" s="4"/>
      <c r="N253" s="1479"/>
      <c r="O253" s="1480"/>
      <c r="P253" s="1480"/>
      <c r="Q253" s="1481"/>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2678</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2706</v>
      </c>
      <c r="C256" s="178"/>
      <c r="D256" s="178"/>
      <c r="E256" s="178"/>
      <c r="F256" s="178"/>
      <c r="G256" s="178"/>
      <c r="H256" s="178"/>
      <c r="I256" s="178"/>
      <c r="J256" s="178"/>
      <c r="K256" s="178"/>
      <c r="L256" s="219" t="s">
        <v>169</v>
      </c>
      <c r="M256" s="218" t="s">
        <v>162</v>
      </c>
      <c r="N256" s="1440"/>
      <c r="O256" s="1441"/>
      <c r="P256" s="1441"/>
      <c r="Q256" s="1441"/>
      <c r="R256" s="1442"/>
      <c r="S256" s="483" t="s">
        <v>160</v>
      </c>
      <c r="T256" s="1440"/>
      <c r="U256" s="1441"/>
      <c r="V256" s="1441"/>
      <c r="W256" s="1441"/>
      <c r="X256" s="1442"/>
      <c r="Y256" s="483" t="s">
        <v>160</v>
      </c>
      <c r="Z256" s="1440"/>
      <c r="AA256" s="1441"/>
      <c r="AB256" s="1441"/>
      <c r="AC256" s="1441"/>
      <c r="AD256" s="1442"/>
      <c r="AE256" s="483" t="s">
        <v>160</v>
      </c>
      <c r="AF256" s="1440"/>
      <c r="AG256" s="1441"/>
      <c r="AH256" s="1441"/>
      <c r="AI256" s="1441"/>
      <c r="AJ256" s="1442"/>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440"/>
      <c r="O257" s="1441"/>
      <c r="P257" s="1441"/>
      <c r="Q257" s="1441"/>
      <c r="R257" s="1442"/>
      <c r="S257" s="483" t="s">
        <v>160</v>
      </c>
      <c r="T257" s="1440"/>
      <c r="U257" s="1441"/>
      <c r="V257" s="1441"/>
      <c r="W257" s="1441"/>
      <c r="X257" s="1442"/>
      <c r="Y257" s="483" t="s">
        <v>160</v>
      </c>
      <c r="Z257" s="1440"/>
      <c r="AA257" s="1441"/>
      <c r="AB257" s="1441"/>
      <c r="AC257" s="1441"/>
      <c r="AD257" s="1442"/>
      <c r="AE257" s="483" t="s">
        <v>160</v>
      </c>
      <c r="AF257" s="1440"/>
      <c r="AG257" s="1441"/>
      <c r="AH257" s="1441"/>
      <c r="AI257" s="1441"/>
      <c r="AJ257" s="1442"/>
      <c r="AK257" s="218" t="s">
        <v>164</v>
      </c>
      <c r="AL257" s="218" t="s">
        <v>167</v>
      </c>
    </row>
    <row r="258" spans="1:65" ht="18" customHeight="1">
      <c r="B258" s="178" t="s">
        <v>2707</v>
      </c>
      <c r="C258" s="178"/>
      <c r="D258" s="178"/>
      <c r="E258" s="178"/>
      <c r="F258" s="178"/>
      <c r="G258" s="178"/>
      <c r="H258" s="178"/>
      <c r="I258" s="178"/>
      <c r="J258" s="178"/>
      <c r="K258" s="178"/>
      <c r="L258" s="4"/>
      <c r="M258" s="218" t="s">
        <v>162</v>
      </c>
      <c r="N258" s="1482"/>
      <c r="O258" s="1482"/>
      <c r="P258" s="1482"/>
      <c r="Q258" s="1482"/>
      <c r="R258" s="1482"/>
      <c r="S258" s="218" t="s">
        <v>160</v>
      </c>
      <c r="T258" s="1482"/>
      <c r="U258" s="1482"/>
      <c r="V258" s="1482"/>
      <c r="W258" s="1482"/>
      <c r="X258" s="1482"/>
      <c r="Y258" s="218" t="s">
        <v>160</v>
      </c>
      <c r="Z258" s="1482"/>
      <c r="AA258" s="1482"/>
      <c r="AB258" s="1482"/>
      <c r="AC258" s="1482"/>
      <c r="AD258" s="1482"/>
      <c r="AE258" s="218" t="s">
        <v>160</v>
      </c>
      <c r="AF258" s="1601"/>
      <c r="AG258" s="1601"/>
      <c r="AH258" s="1601"/>
      <c r="AI258" s="1601"/>
      <c r="AJ258" s="1601"/>
      <c r="AK258" s="218" t="s">
        <v>164</v>
      </c>
      <c r="AL258" s="4"/>
      <c r="AN258" s="202" t="s">
        <v>100</v>
      </c>
      <c r="AO258" s="4"/>
    </row>
    <row r="259" spans="1:65" ht="18" customHeight="1">
      <c r="B259" s="178" t="s">
        <v>2708</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444"/>
      <c r="AU259" s="1445"/>
      <c r="AV259" s="1445"/>
      <c r="AW259" s="1445"/>
      <c r="AX259" s="1445"/>
      <c r="AY259" s="1445"/>
      <c r="AZ259" s="1445"/>
      <c r="BA259" s="1445"/>
      <c r="BB259" s="1445"/>
      <c r="BC259" s="1445"/>
      <c r="BD259" s="1445"/>
      <c r="BE259" s="1445"/>
      <c r="BF259" s="1445"/>
      <c r="BG259" s="1445"/>
      <c r="BH259" s="1445"/>
      <c r="BI259" s="1445"/>
      <c r="BJ259" s="1445"/>
      <c r="BK259" s="1445"/>
      <c r="BL259" s="1445"/>
      <c r="BM259" s="1445"/>
    </row>
    <row r="260" spans="1:65" ht="18" customHeight="1">
      <c r="B260" s="178"/>
      <c r="C260" s="178"/>
      <c r="D260" s="178"/>
      <c r="E260" s="178"/>
      <c r="F260" s="178"/>
      <c r="G260" s="178"/>
      <c r="H260" s="178"/>
      <c r="I260" s="178"/>
      <c r="J260" s="178"/>
      <c r="K260" s="178"/>
      <c r="L260" s="4"/>
      <c r="M260" s="218" t="s">
        <v>162</v>
      </c>
      <c r="N260" s="1440"/>
      <c r="O260" s="1441"/>
      <c r="P260" s="1441"/>
      <c r="Q260" s="1441"/>
      <c r="R260" s="1442"/>
      <c r="S260" s="218" t="s">
        <v>160</v>
      </c>
      <c r="T260" s="1440"/>
      <c r="U260" s="1441"/>
      <c r="V260" s="1441"/>
      <c r="W260" s="1441"/>
      <c r="X260" s="1442"/>
      <c r="Y260" s="218" t="s">
        <v>160</v>
      </c>
      <c r="Z260" s="1440"/>
      <c r="AA260" s="1441"/>
      <c r="AB260" s="1441"/>
      <c r="AC260" s="1441"/>
      <c r="AD260" s="1442"/>
      <c r="AE260" s="218" t="s">
        <v>160</v>
      </c>
      <c r="AF260" s="1440"/>
      <c r="AG260" s="1441"/>
      <c r="AH260" s="1441"/>
      <c r="AI260" s="1441"/>
      <c r="AJ260" s="1442"/>
      <c r="AK260" s="218" t="s">
        <v>164</v>
      </c>
      <c r="AL260" s="218" t="s">
        <v>166</v>
      </c>
      <c r="AO260" s="178" t="s">
        <v>170</v>
      </c>
      <c r="AP260" s="4"/>
      <c r="AQ260" s="4"/>
      <c r="AR260" s="4"/>
      <c r="AT260" s="1444"/>
      <c r="AU260" s="1445"/>
      <c r="AV260" s="1445"/>
      <c r="AW260" s="1445"/>
      <c r="AX260" s="1445"/>
      <c r="AY260" s="1445"/>
      <c r="AZ260" s="1445"/>
      <c r="BA260" s="1445"/>
      <c r="BB260" s="1445"/>
      <c r="BC260" s="1445"/>
      <c r="BD260" s="1445"/>
      <c r="BE260" s="1445"/>
      <c r="BF260" s="1445"/>
      <c r="BG260" s="1445"/>
      <c r="BH260" s="1445"/>
      <c r="BI260" s="1445"/>
      <c r="BJ260" s="1445"/>
      <c r="BK260" s="1445"/>
      <c r="BL260" s="1445"/>
      <c r="BM260" s="1445"/>
    </row>
    <row r="261" spans="1:65" ht="18" customHeight="1">
      <c r="B261" s="178" t="s">
        <v>2709</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444"/>
      <c r="AU261" s="1444"/>
      <c r="AV261" s="1444"/>
      <c r="AW261" s="1444"/>
      <c r="AX261" s="1444"/>
      <c r="AY261" s="1444"/>
      <c r="AZ261" s="1444"/>
      <c r="BA261" s="1444"/>
    </row>
    <row r="262" spans="1:65" ht="18" customHeight="1">
      <c r="B262" s="178"/>
      <c r="C262" s="178"/>
      <c r="D262" s="178"/>
      <c r="E262" s="178"/>
      <c r="F262" s="178"/>
      <c r="G262" s="178"/>
      <c r="H262" s="178"/>
      <c r="I262" s="178"/>
      <c r="J262" s="178"/>
      <c r="K262" s="178"/>
      <c r="L262" s="4"/>
      <c r="M262" s="218" t="s">
        <v>162</v>
      </c>
      <c r="N262" s="1440"/>
      <c r="O262" s="1441"/>
      <c r="P262" s="1441"/>
      <c r="Q262" s="1441"/>
      <c r="R262" s="1442"/>
      <c r="S262" s="218" t="s">
        <v>160</v>
      </c>
      <c r="T262" s="1440"/>
      <c r="U262" s="1441"/>
      <c r="V262" s="1441"/>
      <c r="W262" s="1441"/>
      <c r="X262" s="1442"/>
      <c r="Y262" s="218" t="s">
        <v>160</v>
      </c>
      <c r="Z262" s="1440"/>
      <c r="AA262" s="1441"/>
      <c r="AB262" s="1441"/>
      <c r="AC262" s="1441"/>
      <c r="AD262" s="1442"/>
      <c r="AE262" s="218" t="s">
        <v>160</v>
      </c>
      <c r="AF262" s="1440"/>
      <c r="AG262" s="1441"/>
      <c r="AH262" s="1441"/>
      <c r="AI262" s="1441"/>
      <c r="AJ262" s="1442"/>
      <c r="AK262" s="218" t="s">
        <v>164</v>
      </c>
      <c r="AL262" s="218" t="s">
        <v>166</v>
      </c>
    </row>
    <row r="263" spans="1:65" ht="18" customHeight="1">
      <c r="B263" s="178" t="s">
        <v>2710</v>
      </c>
      <c r="C263" s="178"/>
      <c r="D263" s="178"/>
      <c r="E263" s="178"/>
      <c r="F263" s="178"/>
      <c r="G263" s="178"/>
      <c r="H263" s="178"/>
      <c r="I263" s="178"/>
      <c r="J263" s="178"/>
      <c r="K263" s="178"/>
      <c r="L263" s="4"/>
      <c r="M263" s="221" t="s">
        <v>169</v>
      </c>
      <c r="N263" s="1454">
        <f>$N$256+$T$256+$Z$256+$AF$256</f>
        <v>0</v>
      </c>
      <c r="O263" s="1454"/>
      <c r="P263" s="1454"/>
      <c r="Q263" s="1454"/>
      <c r="R263" s="1454"/>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454">
        <f>IF(AND(N257="",T257="",Z257="",AF257=""),0,IF(N257="",$N$256,N257)+IF(T257="",$T$256,T257)+IF(Z257="",$Z$256,Z257)+IF(AF257="",$AF$256,AF257))</f>
        <v>0</v>
      </c>
      <c r="O264" s="1454"/>
      <c r="P264" s="1454"/>
      <c r="Q264" s="1454"/>
      <c r="R264" s="1454"/>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2711</v>
      </c>
      <c r="C265" s="178"/>
      <c r="D265" s="178"/>
      <c r="E265" s="178"/>
      <c r="F265" s="178"/>
      <c r="G265" s="178"/>
      <c r="H265" s="178"/>
      <c r="I265" s="178"/>
      <c r="J265" s="178"/>
      <c r="K265" s="178"/>
      <c r="L265" s="4"/>
      <c r="M265" s="4"/>
      <c r="N265" s="4"/>
      <c r="O265" s="4"/>
      <c r="P265" s="4"/>
      <c r="Q265" s="4"/>
      <c r="R265" s="4"/>
      <c r="S265" s="4"/>
      <c r="T265" s="1458">
        <f>IFERROR(ROUNDDOWN(((IF(N257="",N256,N257)*$N$260/100)+(IF(T257="",T256,T257)*$T$260/100)+(IF(Z257="",Z256,Z257)*$Z$260/100)+(IF(AF257="",AF256,AF257)*$AF$260/100))/(IF(N264=0,N263,N264))*100,2),0)</f>
        <v>0</v>
      </c>
      <c r="U265" s="1458"/>
      <c r="V265" s="1458"/>
      <c r="W265" s="1458"/>
      <c r="X265" s="218" t="s">
        <v>166</v>
      </c>
      <c r="Y265" s="583" t="s">
        <v>3000</v>
      </c>
      <c r="Z265" s="583" t="s">
        <v>3001</v>
      </c>
      <c r="AA265" s="583"/>
      <c r="AB265" s="583"/>
      <c r="AC265" s="583"/>
      <c r="AD265" s="583"/>
      <c r="AE265" s="583"/>
      <c r="AF265" s="583"/>
      <c r="AG265" s="584" t="s">
        <v>71</v>
      </c>
      <c r="AH265" s="583"/>
      <c r="AI265" s="583" t="s">
        <v>3003</v>
      </c>
      <c r="AJ265" s="583"/>
      <c r="AK265" s="583"/>
      <c r="AL265" s="1455"/>
      <c r="AM265" s="1456"/>
      <c r="AN265" s="1456"/>
      <c r="AO265" s="1456"/>
      <c r="AP265" s="1457"/>
      <c r="AQ265" s="585" t="s">
        <v>1976</v>
      </c>
    </row>
    <row r="266" spans="1:65" ht="18" customHeight="1">
      <c r="B266" s="178" t="s">
        <v>2712</v>
      </c>
      <c r="C266" s="178"/>
      <c r="D266" s="178"/>
      <c r="E266" s="178"/>
      <c r="F266" s="178"/>
      <c r="G266" s="178"/>
      <c r="H266" s="178"/>
      <c r="I266" s="178"/>
      <c r="J266" s="178"/>
      <c r="K266" s="178"/>
      <c r="L266" s="4"/>
      <c r="M266" s="4"/>
      <c r="N266" s="4"/>
      <c r="O266" s="4"/>
      <c r="P266" s="4"/>
      <c r="Q266" s="4"/>
      <c r="R266" s="4"/>
      <c r="S266" s="4"/>
      <c r="T266" s="1458">
        <f>IFERROR(ROUNDDOWN(((N256*N262/100)+(T256*T262/100)+(Z256*Z262/100)+(AF256*AF262/100))/N263*100,2),0)</f>
        <v>0</v>
      </c>
      <c r="U266" s="1458"/>
      <c r="V266" s="1458"/>
      <c r="W266" s="1458"/>
      <c r="X266" s="218" t="s">
        <v>166</v>
      </c>
      <c r="Y266" s="583" t="s">
        <v>3000</v>
      </c>
      <c r="Z266" s="583" t="s">
        <v>3001</v>
      </c>
      <c r="AA266" s="583"/>
      <c r="AB266" s="583"/>
      <c r="AC266" s="583"/>
      <c r="AD266" s="583"/>
      <c r="AE266" s="583"/>
      <c r="AF266" s="583"/>
      <c r="AG266" s="584" t="s">
        <v>71</v>
      </c>
      <c r="AH266" s="583"/>
      <c r="AI266" s="583" t="s">
        <v>3003</v>
      </c>
      <c r="AJ266" s="583"/>
      <c r="AK266" s="583"/>
      <c r="AL266" s="1455"/>
      <c r="AM266" s="1456"/>
      <c r="AN266" s="1456"/>
      <c r="AO266" s="1456"/>
      <c r="AP266" s="1457"/>
      <c r="AQ266" s="585" t="s">
        <v>1976</v>
      </c>
    </row>
    <row r="267" spans="1:65" ht="18" customHeight="1">
      <c r="B267" s="178" t="s">
        <v>2713</v>
      </c>
      <c r="C267" s="178"/>
      <c r="D267" s="178"/>
      <c r="E267" s="178"/>
      <c r="F267" s="178"/>
      <c r="G267" s="178"/>
      <c r="H267" s="178"/>
      <c r="I267" s="178"/>
      <c r="J267" s="178"/>
      <c r="K267" s="178"/>
      <c r="L267" s="4"/>
      <c r="M267" s="1459"/>
      <c r="N267" s="1460"/>
      <c r="O267" s="1460"/>
      <c r="P267" s="1460"/>
      <c r="Q267" s="1460"/>
      <c r="R267" s="1460"/>
      <c r="S267" s="1460"/>
      <c r="T267" s="1460"/>
      <c r="U267" s="1460"/>
      <c r="V267" s="1460"/>
      <c r="W267" s="1460"/>
      <c r="X267" s="1460"/>
      <c r="Y267" s="1460"/>
      <c r="Z267" s="1460"/>
      <c r="AA267" s="1460"/>
      <c r="AB267" s="1460"/>
      <c r="AC267" s="1460"/>
      <c r="AD267" s="1460"/>
      <c r="AE267" s="1460"/>
      <c r="AF267" s="1460"/>
      <c r="AG267" s="1460"/>
      <c r="AH267" s="1461"/>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2680</v>
      </c>
      <c r="C270" s="189"/>
      <c r="D270" s="189"/>
      <c r="E270" s="189"/>
      <c r="F270" s="189"/>
      <c r="G270" s="189"/>
      <c r="H270" s="189"/>
      <c r="I270" s="189"/>
      <c r="J270" s="189"/>
      <c r="K270" s="189"/>
      <c r="L270" s="4"/>
      <c r="M270" s="4"/>
      <c r="N270" s="1450"/>
      <c r="O270" s="1450"/>
      <c r="P270" s="1450"/>
      <c r="Q270" s="1450"/>
      <c r="R270" s="486"/>
      <c r="S270" s="4"/>
      <c r="T270" s="1446" t="str">
        <f>IF(項目一覧!$D$113=1,"",INDEX(主要用途!$D$2:$D72,項目一覧!$D$113))</f>
        <v/>
      </c>
      <c r="U270" s="1447"/>
      <c r="V270" s="1447"/>
      <c r="W270" s="1447"/>
      <c r="X270" s="1447"/>
      <c r="Y270" s="1447"/>
      <c r="Z270" s="1447"/>
      <c r="AA270" s="1447"/>
      <c r="AB270" s="1447"/>
      <c r="AC270" s="1447"/>
      <c r="AD270" s="1447"/>
      <c r="AE270" s="1447"/>
      <c r="AF270" s="1447"/>
      <c r="AG270" s="1447"/>
      <c r="AH270" s="1447"/>
      <c r="AI270" s="1447"/>
      <c r="AJ270" s="1447"/>
      <c r="AK270" s="1447"/>
      <c r="AL270" s="1448"/>
    </row>
    <row r="271" spans="1:65" ht="18" customHeight="1">
      <c r="B271" s="178"/>
      <c r="C271" s="178"/>
      <c r="D271" s="178"/>
      <c r="E271" s="178"/>
      <c r="F271" s="178"/>
      <c r="G271" s="178"/>
      <c r="H271" s="178"/>
      <c r="I271" s="178"/>
      <c r="J271" s="178"/>
      <c r="K271" s="178"/>
      <c r="L271" s="4"/>
      <c r="M271" s="4"/>
      <c r="N271" s="1450"/>
      <c r="O271" s="1450"/>
      <c r="P271" s="1450"/>
      <c r="Q271" s="1450"/>
      <c r="R271" s="486"/>
      <c r="S271" s="4"/>
      <c r="T271" s="1451" t="str">
        <f>IF(項目一覧!$D$337=1,"",INDEX(主要用途!$D$2:$D72,項目一覧!$D$337))</f>
        <v/>
      </c>
      <c r="U271" s="1452"/>
      <c r="V271" s="1452"/>
      <c r="W271" s="1452"/>
      <c r="X271" s="1452"/>
      <c r="Y271" s="1452"/>
      <c r="Z271" s="1452"/>
      <c r="AA271" s="1452"/>
      <c r="AB271" s="1452"/>
      <c r="AC271" s="1452"/>
      <c r="AD271" s="1452"/>
      <c r="AE271" s="1452"/>
      <c r="AF271" s="1452"/>
      <c r="AG271" s="1452"/>
      <c r="AH271" s="1452"/>
      <c r="AI271" s="1452"/>
      <c r="AJ271" s="1452"/>
      <c r="AK271" s="1452"/>
      <c r="AL271" s="1453"/>
    </row>
    <row r="272" spans="1:65" ht="18" customHeight="1">
      <c r="B272" s="178"/>
      <c r="C272" s="178"/>
      <c r="D272" s="178"/>
      <c r="E272" s="178"/>
      <c r="F272" s="178"/>
      <c r="G272" s="178"/>
      <c r="H272" s="178"/>
      <c r="I272" s="178"/>
      <c r="J272" s="178"/>
      <c r="K272" s="178"/>
      <c r="L272" s="4"/>
      <c r="M272" s="4"/>
      <c r="N272" s="1450"/>
      <c r="O272" s="1450"/>
      <c r="P272" s="1450"/>
      <c r="Q272" s="1450"/>
      <c r="R272" s="486"/>
      <c r="S272" s="4"/>
      <c r="T272" s="1451" t="str">
        <f>IF(項目一覧!$D$339=1,"",INDEX(主要用途!$D$2:$D72,項目一覧!$D$339))</f>
        <v/>
      </c>
      <c r="U272" s="1452"/>
      <c r="V272" s="1452"/>
      <c r="W272" s="1452"/>
      <c r="X272" s="1452"/>
      <c r="Y272" s="1452"/>
      <c r="Z272" s="1452"/>
      <c r="AA272" s="1452"/>
      <c r="AB272" s="1452"/>
      <c r="AC272" s="1452"/>
      <c r="AD272" s="1452"/>
      <c r="AE272" s="1452"/>
      <c r="AF272" s="1452"/>
      <c r="AG272" s="1452"/>
      <c r="AH272" s="1452"/>
      <c r="AI272" s="1452"/>
      <c r="AJ272" s="1452"/>
      <c r="AK272" s="1452"/>
      <c r="AL272" s="1453"/>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2683</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1977</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2685</v>
      </c>
      <c r="C277" s="199"/>
      <c r="D277" s="199"/>
      <c r="E277" s="199"/>
      <c r="F277" s="199"/>
      <c r="G277" s="199"/>
      <c r="H277" s="199"/>
      <c r="I277" s="199"/>
      <c r="J277" s="199"/>
      <c r="K277" s="186"/>
      <c r="L277" s="186"/>
      <c r="M277" s="226" t="s">
        <v>162</v>
      </c>
      <c r="N277" s="1449" t="s">
        <v>107</v>
      </c>
      <c r="O277" s="1449"/>
      <c r="P277" s="1449"/>
      <c r="Q277" s="1449"/>
      <c r="R277" s="1449"/>
      <c r="S277" s="226" t="s">
        <v>160</v>
      </c>
      <c r="T277" s="1449" t="s">
        <v>161</v>
      </c>
      <c r="U277" s="1449"/>
      <c r="V277" s="1449"/>
      <c r="W277" s="1449"/>
      <c r="X277" s="1449"/>
      <c r="Y277" s="226" t="s">
        <v>160</v>
      </c>
      <c r="Z277" s="1449" t="s">
        <v>159</v>
      </c>
      <c r="AA277" s="1449"/>
      <c r="AB277" s="1449"/>
      <c r="AC277" s="1449"/>
      <c r="AD277" s="1449"/>
      <c r="AE277" s="226" t="s">
        <v>158</v>
      </c>
      <c r="AF277" s="200"/>
      <c r="AG277" s="200"/>
      <c r="AH277" s="186"/>
      <c r="AI277" s="186"/>
      <c r="AJ277" s="186"/>
      <c r="AK277" s="186"/>
      <c r="AL277" s="186"/>
      <c r="AM277" s="186"/>
      <c r="AN277" s="227"/>
      <c r="AO277" s="227"/>
      <c r="AP277" s="227"/>
      <c r="AQ277" s="227"/>
    </row>
    <row r="278" spans="1:51" ht="18" customHeight="1">
      <c r="B278" s="178" t="s">
        <v>3173</v>
      </c>
      <c r="C278" s="178" t="s">
        <v>3176</v>
      </c>
      <c r="D278" s="178"/>
      <c r="E278" s="178"/>
      <c r="F278" s="178"/>
      <c r="G278" s="178"/>
      <c r="H278" s="178"/>
      <c r="I278" s="178"/>
      <c r="J278" s="178"/>
      <c r="K278" s="174"/>
      <c r="M278" s="218" t="s">
        <v>157</v>
      </c>
      <c r="N278" s="1440"/>
      <c r="O278" s="1441"/>
      <c r="P278" s="1441"/>
      <c r="Q278" s="1441"/>
      <c r="R278" s="1442"/>
      <c r="S278" s="218" t="s">
        <v>156</v>
      </c>
      <c r="T278" s="1440"/>
      <c r="U278" s="1441"/>
      <c r="V278" s="1441"/>
      <c r="W278" s="1441"/>
      <c r="X278" s="1442"/>
      <c r="Y278" s="218" t="s">
        <v>156</v>
      </c>
      <c r="Z278" s="1443">
        <f>N278+T278</f>
        <v>0</v>
      </c>
      <c r="AA278" s="1443"/>
      <c r="AB278" s="1443"/>
      <c r="AC278" s="1443"/>
      <c r="AD278" s="1443"/>
      <c r="AE278" s="218" t="s">
        <v>155</v>
      </c>
      <c r="AF278" s="218" t="s">
        <v>154</v>
      </c>
      <c r="AG278" s="4"/>
    </row>
    <row r="279" spans="1:51" ht="18" customHeight="1">
      <c r="B279" s="178" t="s">
        <v>3172</v>
      </c>
      <c r="C279" s="178" t="s">
        <v>3174</v>
      </c>
      <c r="D279" s="178"/>
      <c r="E279" s="178"/>
      <c r="F279" s="178"/>
      <c r="G279" s="178"/>
      <c r="H279" s="178"/>
      <c r="I279" s="178"/>
      <c r="J279" s="178"/>
      <c r="K279" s="174"/>
      <c r="M279" s="218" t="s">
        <v>139</v>
      </c>
      <c r="N279" s="1440"/>
      <c r="O279" s="1441"/>
      <c r="P279" s="1441"/>
      <c r="Q279" s="1441"/>
      <c r="R279" s="1442"/>
      <c r="S279" s="218" t="s">
        <v>149</v>
      </c>
      <c r="T279" s="1440"/>
      <c r="U279" s="1441"/>
      <c r="V279" s="1441"/>
      <c r="W279" s="1441"/>
      <c r="X279" s="1442"/>
      <c r="Y279" s="218" t="s">
        <v>149</v>
      </c>
      <c r="Z279" s="1443">
        <f>N279+T279</f>
        <v>0</v>
      </c>
      <c r="AA279" s="1443"/>
      <c r="AB279" s="1443"/>
      <c r="AC279" s="1443"/>
      <c r="AD279" s="1443"/>
      <c r="AE279" s="218" t="s">
        <v>138</v>
      </c>
      <c r="AF279" s="218" t="s">
        <v>147</v>
      </c>
      <c r="AG279" s="4"/>
    </row>
    <row r="280" spans="1:51" ht="18" customHeight="1">
      <c r="B280" s="178" t="s">
        <v>3124</v>
      </c>
      <c r="C280" s="178" t="s">
        <v>3171</v>
      </c>
      <c r="D280" s="178"/>
      <c r="E280" s="178"/>
      <c r="F280" s="178"/>
      <c r="G280" s="178"/>
      <c r="H280" s="178"/>
      <c r="I280" s="178"/>
      <c r="J280" s="178"/>
      <c r="K280" s="174"/>
      <c r="M280" s="4"/>
      <c r="N280" s="1462" t="str">
        <f>TEXT(IF($Z$279=0,0,IF($N$263=0,0,ROUNDUP((($Z$279/$N$263)*100),2))),"#0.00")</f>
        <v>0.00</v>
      </c>
      <c r="O280" s="1462"/>
      <c r="P280" s="1462"/>
      <c r="Q280" s="1462"/>
      <c r="R280" s="218" t="s">
        <v>153</v>
      </c>
      <c r="S280" s="583" t="s">
        <v>3000</v>
      </c>
      <c r="T280" s="583" t="s">
        <v>3002</v>
      </c>
      <c r="U280" s="583"/>
      <c r="V280" s="583"/>
      <c r="W280" s="583"/>
      <c r="X280" s="583"/>
      <c r="Y280" s="583"/>
      <c r="Z280" s="583"/>
      <c r="AA280" s="583"/>
      <c r="AB280" s="583"/>
      <c r="AC280" s="584" t="s">
        <v>71</v>
      </c>
      <c r="AD280" s="583"/>
      <c r="AE280" s="583" t="s">
        <v>3003</v>
      </c>
      <c r="AF280" s="583"/>
      <c r="AG280" s="583"/>
      <c r="AH280" s="1455"/>
      <c r="AI280" s="1456"/>
      <c r="AJ280" s="1456"/>
      <c r="AK280" s="1456"/>
      <c r="AL280" s="1457"/>
      <c r="AM280" s="585" t="s">
        <v>3004</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2656</v>
      </c>
      <c r="C282" s="199"/>
      <c r="D282" s="199"/>
      <c r="E282" s="199"/>
      <c r="F282" s="199"/>
      <c r="G282" s="199"/>
      <c r="H282" s="199"/>
      <c r="I282" s="199"/>
      <c r="J282" s="199"/>
      <c r="K282" s="200"/>
      <c r="L282" s="200"/>
      <c r="M282" s="226" t="s">
        <v>150</v>
      </c>
      <c r="N282" s="1449" t="s">
        <v>107</v>
      </c>
      <c r="O282" s="1449"/>
      <c r="P282" s="1449"/>
      <c r="Q282" s="1449"/>
      <c r="R282" s="1449"/>
      <c r="S282" s="226" t="s">
        <v>149</v>
      </c>
      <c r="T282" s="1449" t="s">
        <v>152</v>
      </c>
      <c r="U282" s="1449"/>
      <c r="V282" s="1449"/>
      <c r="W282" s="1449"/>
      <c r="X282" s="1449"/>
      <c r="Y282" s="226" t="s">
        <v>149</v>
      </c>
      <c r="Z282" s="1449" t="s">
        <v>151</v>
      </c>
      <c r="AA282" s="1449"/>
      <c r="AB282" s="1449"/>
      <c r="AC282" s="1449"/>
      <c r="AD282" s="1449"/>
      <c r="AE282" s="226" t="s">
        <v>148</v>
      </c>
      <c r="AF282" s="200"/>
      <c r="AG282" s="200"/>
      <c r="AH282" s="186"/>
      <c r="AI282" s="186"/>
      <c r="AJ282" s="186"/>
      <c r="AK282" s="186"/>
      <c r="AL282" s="186"/>
      <c r="AM282" s="186"/>
    </row>
    <row r="283" spans="1:51" ht="18" customHeight="1">
      <c r="B283" s="178" t="s">
        <v>3120</v>
      </c>
      <c r="C283" s="178" t="s">
        <v>3121</v>
      </c>
      <c r="D283" s="178"/>
      <c r="E283" s="178"/>
      <c r="F283" s="178"/>
      <c r="G283" s="178"/>
      <c r="H283" s="178"/>
      <c r="I283" s="178"/>
      <c r="J283" s="178"/>
      <c r="K283" s="4"/>
      <c r="L283" s="4"/>
      <c r="M283" s="218" t="s">
        <v>150</v>
      </c>
      <c r="N283" s="1440"/>
      <c r="O283" s="1441"/>
      <c r="P283" s="1441"/>
      <c r="Q283" s="1441"/>
      <c r="R283" s="1442"/>
      <c r="S283" s="218" t="s">
        <v>149</v>
      </c>
      <c r="T283" s="1440"/>
      <c r="U283" s="1441"/>
      <c r="V283" s="1441"/>
      <c r="W283" s="1441"/>
      <c r="X283" s="1442"/>
      <c r="Y283" s="218" t="s">
        <v>149</v>
      </c>
      <c r="Z283" s="1443">
        <f>N283+T283</f>
        <v>0</v>
      </c>
      <c r="AA283" s="1443"/>
      <c r="AB283" s="1443"/>
      <c r="AC283" s="1443"/>
      <c r="AD283" s="1443"/>
      <c r="AE283" s="218" t="s">
        <v>148</v>
      </c>
      <c r="AF283" s="218" t="s">
        <v>147</v>
      </c>
      <c r="AG283" s="4"/>
    </row>
    <row r="284" spans="1:51" ht="18" customHeight="1">
      <c r="B284" s="178" t="s">
        <v>3122</v>
      </c>
      <c r="C284" s="178" t="s">
        <v>3123</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440"/>
      <c r="O285" s="1441"/>
      <c r="P285" s="1441"/>
      <c r="Q285" s="1441"/>
      <c r="R285" s="1442"/>
      <c r="S285" s="218" t="s">
        <v>149</v>
      </c>
      <c r="T285" s="1440"/>
      <c r="U285" s="1441"/>
      <c r="V285" s="1441"/>
      <c r="W285" s="1441"/>
      <c r="X285" s="1442"/>
      <c r="Y285" s="218" t="s">
        <v>149</v>
      </c>
      <c r="Z285" s="1443">
        <f>N285+T285</f>
        <v>0</v>
      </c>
      <c r="AA285" s="1443"/>
      <c r="AB285" s="1443"/>
      <c r="AC285" s="1443"/>
      <c r="AD285" s="1443"/>
      <c r="AE285" s="218" t="s">
        <v>148</v>
      </c>
      <c r="AF285" s="218" t="s">
        <v>147</v>
      </c>
      <c r="AG285" s="4"/>
    </row>
    <row r="286" spans="1:51" ht="18" customHeight="1">
      <c r="B286" s="178" t="s">
        <v>3124</v>
      </c>
      <c r="C286" s="178" t="s">
        <v>3125</v>
      </c>
      <c r="D286" s="178"/>
      <c r="E286" s="178"/>
      <c r="F286" s="178"/>
      <c r="G286" s="178"/>
      <c r="H286" s="178"/>
      <c r="I286" s="178"/>
      <c r="J286" s="178"/>
      <c r="K286" s="4"/>
      <c r="L286" s="4"/>
      <c r="M286" s="218" t="s">
        <v>150</v>
      </c>
      <c r="N286" s="1440"/>
      <c r="O286" s="1441"/>
      <c r="P286" s="1441"/>
      <c r="Q286" s="1441"/>
      <c r="R286" s="1442"/>
      <c r="S286" s="218" t="s">
        <v>149</v>
      </c>
      <c r="T286" s="1440"/>
      <c r="U286" s="1441"/>
      <c r="V286" s="1441"/>
      <c r="W286" s="1441"/>
      <c r="X286" s="1442"/>
      <c r="Y286" s="218" t="s">
        <v>149</v>
      </c>
      <c r="Z286" s="1443">
        <f>N286+T286</f>
        <v>0</v>
      </c>
      <c r="AA286" s="1443"/>
      <c r="AB286" s="1443"/>
      <c r="AC286" s="1443"/>
      <c r="AD286" s="1443"/>
      <c r="AE286" s="218" t="s">
        <v>148</v>
      </c>
      <c r="AF286" s="218" t="s">
        <v>147</v>
      </c>
      <c r="AG286" s="4"/>
    </row>
    <row r="287" spans="1:51" ht="18" customHeight="1">
      <c r="B287" s="178" t="s">
        <v>3126</v>
      </c>
      <c r="C287" s="178" t="s">
        <v>3127</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440"/>
      <c r="O288" s="1441"/>
      <c r="P288" s="1441"/>
      <c r="Q288" s="1441"/>
      <c r="R288" s="1442"/>
      <c r="S288" s="218" t="s">
        <v>149</v>
      </c>
      <c r="T288" s="1440"/>
      <c r="U288" s="1441"/>
      <c r="V288" s="1441"/>
      <c r="W288" s="1441"/>
      <c r="X288" s="1442"/>
      <c r="Y288" s="218" t="s">
        <v>149</v>
      </c>
      <c r="Z288" s="1443">
        <f t="shared" ref="Z288:Z297" si="0">N288+T288</f>
        <v>0</v>
      </c>
      <c r="AA288" s="1443"/>
      <c r="AB288" s="1443"/>
      <c r="AC288" s="1443"/>
      <c r="AD288" s="1443"/>
      <c r="AE288" s="218" t="s">
        <v>148</v>
      </c>
      <c r="AF288" s="218" t="s">
        <v>147</v>
      </c>
      <c r="AG288" s="4"/>
    </row>
    <row r="289" spans="1:50" ht="18" customHeight="1">
      <c r="B289" s="178" t="s">
        <v>3128</v>
      </c>
      <c r="C289" s="178" t="s">
        <v>3148</v>
      </c>
      <c r="K289" s="4"/>
      <c r="L289" s="4"/>
      <c r="M289" s="218" t="s">
        <v>139</v>
      </c>
      <c r="N289" s="1463"/>
      <c r="O289" s="1464"/>
      <c r="P289" s="1464"/>
      <c r="Q289" s="1464"/>
      <c r="R289" s="1465"/>
      <c r="S289" s="218" t="s">
        <v>149</v>
      </c>
      <c r="T289" s="1463"/>
      <c r="U289" s="1464"/>
      <c r="V289" s="1464"/>
      <c r="W289" s="1464"/>
      <c r="X289" s="1465"/>
      <c r="Y289" s="218" t="s">
        <v>149</v>
      </c>
      <c r="Z289" s="1443">
        <f t="shared" si="0"/>
        <v>0</v>
      </c>
      <c r="AA289" s="1443"/>
      <c r="AB289" s="1443"/>
      <c r="AC289" s="1443"/>
      <c r="AD289" s="1443"/>
      <c r="AE289" s="218" t="s">
        <v>138</v>
      </c>
      <c r="AF289" s="218" t="s">
        <v>147</v>
      </c>
      <c r="AG289" s="4"/>
    </row>
    <row r="290" spans="1:50" ht="18" customHeight="1">
      <c r="B290" s="178" t="s">
        <v>3130</v>
      </c>
      <c r="C290" s="178" t="s">
        <v>3129</v>
      </c>
      <c r="D290" s="178"/>
      <c r="E290" s="178"/>
      <c r="F290" s="178"/>
      <c r="G290" s="178"/>
      <c r="H290" s="178"/>
      <c r="I290" s="178"/>
      <c r="J290" s="178"/>
      <c r="K290" s="4"/>
      <c r="L290" s="4"/>
      <c r="M290" s="218" t="s">
        <v>150</v>
      </c>
      <c r="N290" s="1440"/>
      <c r="O290" s="1441"/>
      <c r="P290" s="1441"/>
      <c r="Q290" s="1441"/>
      <c r="R290" s="1442"/>
      <c r="S290" s="218" t="s">
        <v>149</v>
      </c>
      <c r="T290" s="1440"/>
      <c r="U290" s="1441"/>
      <c r="V290" s="1441"/>
      <c r="W290" s="1441"/>
      <c r="X290" s="1442"/>
      <c r="Y290" s="218" t="s">
        <v>149</v>
      </c>
      <c r="Z290" s="1443">
        <f t="shared" si="0"/>
        <v>0</v>
      </c>
      <c r="AA290" s="1443"/>
      <c r="AB290" s="1443"/>
      <c r="AC290" s="1443"/>
      <c r="AD290" s="1443"/>
      <c r="AE290" s="218" t="s">
        <v>148</v>
      </c>
      <c r="AF290" s="218" t="s">
        <v>147</v>
      </c>
      <c r="AG290" s="4"/>
    </row>
    <row r="291" spans="1:50" ht="18" customHeight="1">
      <c r="B291" s="178" t="s">
        <v>3132</v>
      </c>
      <c r="C291" s="178" t="s">
        <v>3131</v>
      </c>
      <c r="D291" s="178"/>
      <c r="E291" s="178"/>
      <c r="F291" s="178"/>
      <c r="G291" s="178"/>
      <c r="H291" s="178"/>
      <c r="I291" s="178"/>
      <c r="J291" s="178"/>
      <c r="K291" s="4"/>
      <c r="L291" s="4"/>
      <c r="M291" s="218" t="s">
        <v>150</v>
      </c>
      <c r="N291" s="1440"/>
      <c r="O291" s="1441"/>
      <c r="P291" s="1441"/>
      <c r="Q291" s="1441"/>
      <c r="R291" s="1442"/>
      <c r="S291" s="218" t="s">
        <v>149</v>
      </c>
      <c r="T291" s="1440"/>
      <c r="U291" s="1441"/>
      <c r="V291" s="1441"/>
      <c r="W291" s="1441"/>
      <c r="X291" s="1442"/>
      <c r="Y291" s="218" t="s">
        <v>149</v>
      </c>
      <c r="Z291" s="1443">
        <f t="shared" si="0"/>
        <v>0</v>
      </c>
      <c r="AA291" s="1443"/>
      <c r="AB291" s="1443"/>
      <c r="AC291" s="1443"/>
      <c r="AD291" s="1443"/>
      <c r="AE291" s="218" t="s">
        <v>148</v>
      </c>
      <c r="AF291" s="218" t="s">
        <v>147</v>
      </c>
      <c r="AG291" s="4"/>
    </row>
    <row r="292" spans="1:50" ht="18" customHeight="1">
      <c r="B292" s="178" t="s">
        <v>3134</v>
      </c>
      <c r="C292" s="178" t="s">
        <v>3133</v>
      </c>
      <c r="D292" s="178"/>
      <c r="E292" s="178"/>
      <c r="F292" s="178"/>
      <c r="G292" s="178"/>
      <c r="H292" s="178"/>
      <c r="I292" s="178"/>
      <c r="J292" s="178"/>
      <c r="K292" s="4"/>
      <c r="L292" s="4"/>
      <c r="M292" s="218" t="s">
        <v>150</v>
      </c>
      <c r="N292" s="1440"/>
      <c r="O292" s="1441"/>
      <c r="P292" s="1441"/>
      <c r="Q292" s="1441"/>
      <c r="R292" s="1442"/>
      <c r="S292" s="218" t="s">
        <v>149</v>
      </c>
      <c r="T292" s="1440"/>
      <c r="U292" s="1441"/>
      <c r="V292" s="1441"/>
      <c r="W292" s="1441"/>
      <c r="X292" s="1442"/>
      <c r="Y292" s="218" t="s">
        <v>149</v>
      </c>
      <c r="Z292" s="1443">
        <f t="shared" si="0"/>
        <v>0</v>
      </c>
      <c r="AA292" s="1443"/>
      <c r="AB292" s="1443"/>
      <c r="AC292" s="1443"/>
      <c r="AD292" s="1443"/>
      <c r="AE292" s="218" t="s">
        <v>148</v>
      </c>
      <c r="AF292" s="218" t="s">
        <v>147</v>
      </c>
      <c r="AG292" s="4"/>
    </row>
    <row r="293" spans="1:50" ht="18" customHeight="1">
      <c r="B293" s="178" t="s">
        <v>3136</v>
      </c>
      <c r="C293" s="178" t="s">
        <v>3135</v>
      </c>
      <c r="D293" s="178"/>
      <c r="E293" s="178"/>
      <c r="F293" s="178"/>
      <c r="G293" s="178"/>
      <c r="H293" s="178"/>
      <c r="I293" s="178"/>
      <c r="J293" s="178"/>
      <c r="K293" s="4"/>
      <c r="L293" s="4"/>
      <c r="M293" s="218" t="s">
        <v>150</v>
      </c>
      <c r="N293" s="1440"/>
      <c r="O293" s="1441"/>
      <c r="P293" s="1441"/>
      <c r="Q293" s="1441"/>
      <c r="R293" s="1442"/>
      <c r="S293" s="218" t="s">
        <v>149</v>
      </c>
      <c r="T293" s="1440"/>
      <c r="U293" s="1441"/>
      <c r="V293" s="1441"/>
      <c r="W293" s="1441"/>
      <c r="X293" s="1442"/>
      <c r="Y293" s="218" t="s">
        <v>149</v>
      </c>
      <c r="Z293" s="1443">
        <f t="shared" si="0"/>
        <v>0</v>
      </c>
      <c r="AA293" s="1443"/>
      <c r="AB293" s="1443"/>
      <c r="AC293" s="1443"/>
      <c r="AD293" s="1443"/>
      <c r="AE293" s="218" t="s">
        <v>148</v>
      </c>
      <c r="AF293" s="218" t="s">
        <v>147</v>
      </c>
      <c r="AG293" s="4"/>
    </row>
    <row r="294" spans="1:50" ht="18" customHeight="1">
      <c r="B294" s="178" t="s">
        <v>3138</v>
      </c>
      <c r="C294" s="178" t="s">
        <v>3137</v>
      </c>
      <c r="D294" s="178"/>
      <c r="E294" s="178"/>
      <c r="F294" s="178"/>
      <c r="G294" s="178"/>
      <c r="H294" s="178"/>
      <c r="I294" s="178"/>
      <c r="J294" s="178"/>
      <c r="K294" s="4"/>
      <c r="L294" s="4"/>
      <c r="M294" s="218" t="s">
        <v>150</v>
      </c>
      <c r="N294" s="1440"/>
      <c r="O294" s="1441"/>
      <c r="P294" s="1441"/>
      <c r="Q294" s="1441"/>
      <c r="R294" s="1442"/>
      <c r="S294" s="218" t="s">
        <v>149</v>
      </c>
      <c r="T294" s="1440"/>
      <c r="U294" s="1441"/>
      <c r="V294" s="1441"/>
      <c r="W294" s="1441"/>
      <c r="X294" s="1442"/>
      <c r="Y294" s="218" t="s">
        <v>149</v>
      </c>
      <c r="Z294" s="1443">
        <f t="shared" si="0"/>
        <v>0</v>
      </c>
      <c r="AA294" s="1443"/>
      <c r="AB294" s="1443"/>
      <c r="AC294" s="1443"/>
      <c r="AD294" s="1443"/>
      <c r="AE294" s="218" t="s">
        <v>148</v>
      </c>
      <c r="AF294" s="218" t="s">
        <v>147</v>
      </c>
      <c r="AG294" s="4"/>
    </row>
    <row r="295" spans="1:50" ht="18" customHeight="1">
      <c r="B295" s="178" t="s">
        <v>3140</v>
      </c>
      <c r="C295" s="178" t="s">
        <v>3139</v>
      </c>
      <c r="D295" s="178"/>
      <c r="E295" s="178"/>
      <c r="F295" s="178"/>
      <c r="G295" s="178"/>
      <c r="H295" s="178"/>
      <c r="I295" s="178"/>
      <c r="J295" s="178"/>
      <c r="K295" s="4"/>
      <c r="L295" s="4"/>
      <c r="M295" s="218" t="s">
        <v>139</v>
      </c>
      <c r="N295" s="1440"/>
      <c r="O295" s="1441"/>
      <c r="P295" s="1441"/>
      <c r="Q295" s="1441"/>
      <c r="R295" s="1442"/>
      <c r="S295" s="218" t="s">
        <v>149</v>
      </c>
      <c r="T295" s="1440"/>
      <c r="U295" s="1441"/>
      <c r="V295" s="1441"/>
      <c r="W295" s="1441"/>
      <c r="X295" s="1442"/>
      <c r="Y295" s="218" t="s">
        <v>149</v>
      </c>
      <c r="Z295" s="1443">
        <f t="shared" ref="Z295" si="1">N295+T295</f>
        <v>0</v>
      </c>
      <c r="AA295" s="1443"/>
      <c r="AB295" s="1443"/>
      <c r="AC295" s="1443"/>
      <c r="AD295" s="1443"/>
      <c r="AE295" s="218" t="s">
        <v>138</v>
      </c>
      <c r="AF295" s="218" t="s">
        <v>147</v>
      </c>
      <c r="AG295" s="4"/>
    </row>
    <row r="296" spans="1:50" ht="18" customHeight="1">
      <c r="B296" s="178" t="s">
        <v>3142</v>
      </c>
      <c r="C296" s="178" t="s">
        <v>3149</v>
      </c>
      <c r="D296" s="178"/>
      <c r="E296" s="178"/>
      <c r="F296" s="178"/>
      <c r="G296" s="178"/>
      <c r="H296" s="178"/>
      <c r="I296" s="178"/>
      <c r="J296" s="178"/>
      <c r="K296" s="4"/>
      <c r="L296" s="4"/>
      <c r="M296" s="218" t="s">
        <v>139</v>
      </c>
      <c r="N296" s="1463"/>
      <c r="O296" s="1464"/>
      <c r="P296" s="1464"/>
      <c r="Q296" s="1464"/>
      <c r="R296" s="1465"/>
      <c r="S296" s="218" t="s">
        <v>149</v>
      </c>
      <c r="T296" s="1463"/>
      <c r="U296" s="1464"/>
      <c r="V296" s="1464"/>
      <c r="W296" s="1464"/>
      <c r="X296" s="1465"/>
      <c r="Y296" s="218" t="s">
        <v>149</v>
      </c>
      <c r="Z296" s="1443">
        <f t="shared" ref="Z296" si="2">N296+T296</f>
        <v>0</v>
      </c>
      <c r="AA296" s="1443"/>
      <c r="AB296" s="1443"/>
      <c r="AC296" s="1443"/>
      <c r="AD296" s="1443"/>
      <c r="AE296" s="218" t="s">
        <v>138</v>
      </c>
      <c r="AF296" s="218" t="s">
        <v>147</v>
      </c>
      <c r="AG296" s="4"/>
    </row>
    <row r="297" spans="1:50" ht="18" customHeight="1">
      <c r="B297" s="178" t="s">
        <v>3143</v>
      </c>
      <c r="C297" s="178" t="s">
        <v>3141</v>
      </c>
      <c r="D297" s="178"/>
      <c r="E297" s="178"/>
      <c r="F297" s="178"/>
      <c r="G297" s="178"/>
      <c r="H297" s="178"/>
      <c r="I297" s="178"/>
      <c r="J297" s="178"/>
      <c r="K297" s="4"/>
      <c r="L297" s="4"/>
      <c r="M297" s="218" t="s">
        <v>150</v>
      </c>
      <c r="N297" s="1440"/>
      <c r="O297" s="1441"/>
      <c r="P297" s="1441"/>
      <c r="Q297" s="1441"/>
      <c r="R297" s="1442"/>
      <c r="S297" s="218" t="s">
        <v>149</v>
      </c>
      <c r="T297" s="1440"/>
      <c r="U297" s="1441"/>
      <c r="V297" s="1441"/>
      <c r="W297" s="1441"/>
      <c r="X297" s="1442"/>
      <c r="Y297" s="218" t="s">
        <v>149</v>
      </c>
      <c r="Z297" s="1443">
        <f t="shared" si="0"/>
        <v>0</v>
      </c>
      <c r="AA297" s="1443"/>
      <c r="AB297" s="1443"/>
      <c r="AC297" s="1443"/>
      <c r="AD297" s="1443"/>
      <c r="AE297" s="218" t="s">
        <v>148</v>
      </c>
      <c r="AF297" s="218" t="s">
        <v>147</v>
      </c>
      <c r="AG297" s="4"/>
    </row>
    <row r="298" spans="1:50" ht="18" customHeight="1">
      <c r="B298" s="178" t="s">
        <v>3145</v>
      </c>
      <c r="C298" s="178" t="s">
        <v>3177</v>
      </c>
      <c r="D298" s="178"/>
      <c r="E298" s="178"/>
      <c r="F298" s="178"/>
      <c r="G298" s="178"/>
      <c r="H298" s="178"/>
      <c r="I298" s="178"/>
      <c r="J298" s="178"/>
      <c r="K298" s="4"/>
      <c r="L298" s="4"/>
      <c r="M298" s="218" t="s">
        <v>139</v>
      </c>
      <c r="N298" s="1490"/>
      <c r="O298" s="1491"/>
      <c r="P298" s="1491"/>
      <c r="Q298" s="1491"/>
      <c r="R298" s="1492"/>
      <c r="S298" s="218" t="s">
        <v>1974</v>
      </c>
      <c r="T298" s="1490"/>
      <c r="U298" s="1491"/>
      <c r="V298" s="1491"/>
      <c r="W298" s="1491"/>
      <c r="X298" s="1492"/>
      <c r="Y298" s="218" t="s">
        <v>1974</v>
      </c>
      <c r="Z298" s="1443">
        <f t="shared" ref="Z298" si="3">N298+T298</f>
        <v>0</v>
      </c>
      <c r="AA298" s="1443"/>
      <c r="AB298" s="1443"/>
      <c r="AC298" s="1443"/>
      <c r="AD298" s="1443"/>
      <c r="AE298" s="218" t="s">
        <v>138</v>
      </c>
      <c r="AF298" s="218" t="s">
        <v>1975</v>
      </c>
      <c r="AG298" s="4"/>
    </row>
    <row r="299" spans="1:50" ht="18" customHeight="1">
      <c r="B299" s="178" t="s">
        <v>3150</v>
      </c>
      <c r="C299" s="178" t="s">
        <v>3144</v>
      </c>
      <c r="D299" s="178"/>
      <c r="E299" s="178"/>
      <c r="F299" s="178"/>
      <c r="G299" s="178"/>
      <c r="H299" s="178"/>
      <c r="I299" s="178"/>
      <c r="J299" s="178"/>
      <c r="K299" s="4"/>
      <c r="L299" s="4"/>
      <c r="M299" s="4"/>
      <c r="N299" s="1484"/>
      <c r="O299" s="1485"/>
      <c r="P299" s="1485"/>
      <c r="Q299" s="1485"/>
      <c r="R299" s="1486"/>
      <c r="S299" s="218" t="s">
        <v>147</v>
      </c>
      <c r="T299" s="4"/>
      <c r="U299" s="4"/>
      <c r="V299" s="4"/>
      <c r="W299" s="4"/>
      <c r="X299" s="4"/>
      <c r="Y299" s="4"/>
      <c r="Z299" s="4"/>
      <c r="AA299" s="4"/>
      <c r="AB299" s="4"/>
      <c r="AC299" s="4"/>
      <c r="AD299" s="4"/>
      <c r="AE299" s="4"/>
      <c r="AF299" s="4"/>
      <c r="AG299" s="4"/>
    </row>
    <row r="300" spans="1:50" ht="18" customHeight="1">
      <c r="B300" s="178" t="s">
        <v>3147</v>
      </c>
      <c r="C300" s="178" t="s">
        <v>3146</v>
      </c>
      <c r="D300" s="178"/>
      <c r="E300" s="178"/>
      <c r="F300" s="178"/>
      <c r="G300" s="178"/>
      <c r="H300" s="178"/>
      <c r="I300" s="178"/>
      <c r="J300" s="178"/>
      <c r="K300" s="4"/>
      <c r="L300" s="4"/>
      <c r="M300" s="4"/>
      <c r="N300" s="4"/>
      <c r="O300" s="1467">
        <f>IF($N$299="",0,IF(AND($N$263=0,$N$264=0),0,ROUNDUP((($N$299/IF(OR($N$264="",$N$264=0),$N$263,$N$264))*100),2)))</f>
        <v>0</v>
      </c>
      <c r="P300" s="1467"/>
      <c r="Q300" s="1467"/>
      <c r="R300" s="1467"/>
      <c r="S300" s="218" t="s">
        <v>146</v>
      </c>
      <c r="T300" s="583" t="s">
        <v>3000</v>
      </c>
      <c r="U300" s="583" t="s">
        <v>3002</v>
      </c>
      <c r="V300" s="583"/>
      <c r="W300" s="583"/>
      <c r="X300" s="583"/>
      <c r="Y300" s="583"/>
      <c r="Z300" s="583"/>
      <c r="AA300" s="583"/>
      <c r="AB300" s="583"/>
      <c r="AC300" s="583"/>
      <c r="AD300" s="586" t="s">
        <v>71</v>
      </c>
      <c r="AE300" s="583"/>
      <c r="AF300" s="583" t="s">
        <v>3003</v>
      </c>
      <c r="AG300" s="583"/>
      <c r="AH300" s="583"/>
      <c r="AI300" s="1455"/>
      <c r="AJ300" s="1456"/>
      <c r="AK300" s="1456"/>
      <c r="AL300" s="1456"/>
      <c r="AM300" s="1457"/>
      <c r="AN300" s="585" t="s">
        <v>3004</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2660</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2714</v>
      </c>
      <c r="C303" s="178"/>
      <c r="D303" s="178"/>
      <c r="E303" s="178"/>
      <c r="F303" s="178"/>
      <c r="G303" s="178"/>
      <c r="H303" s="178"/>
      <c r="I303" s="178"/>
      <c r="J303" s="178"/>
      <c r="K303" s="4"/>
      <c r="L303" s="4"/>
      <c r="M303" s="4"/>
      <c r="N303" s="1479"/>
      <c r="O303" s="1480"/>
      <c r="P303" s="1480"/>
      <c r="Q303" s="1481"/>
      <c r="R303" s="218"/>
      <c r="S303" s="4"/>
      <c r="T303" s="4"/>
      <c r="U303" s="4"/>
      <c r="V303" s="4"/>
      <c r="W303" s="4"/>
      <c r="X303" s="4"/>
      <c r="Y303" s="4"/>
      <c r="Z303" s="4"/>
      <c r="AA303" s="4"/>
      <c r="AB303" s="4"/>
      <c r="AC303" s="4"/>
      <c r="AD303" s="4"/>
      <c r="AE303" s="4"/>
      <c r="AF303" s="4"/>
      <c r="AG303" s="4"/>
      <c r="AH303" s="4"/>
      <c r="AI303" s="4"/>
    </row>
    <row r="304" spans="1:50" ht="18" customHeight="1">
      <c r="B304" s="178" t="s">
        <v>2715</v>
      </c>
      <c r="C304" s="178"/>
      <c r="D304" s="178"/>
      <c r="E304" s="178"/>
      <c r="F304" s="178"/>
      <c r="G304" s="178"/>
      <c r="H304" s="178"/>
      <c r="I304" s="178"/>
      <c r="J304" s="178"/>
      <c r="K304" s="4"/>
      <c r="L304" s="4"/>
      <c r="M304" s="4"/>
      <c r="N304" s="1479" t="s">
        <v>3217</v>
      </c>
      <c r="O304" s="1480"/>
      <c r="P304" s="1480"/>
      <c r="Q304" s="1481"/>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2664</v>
      </c>
      <c r="C306" s="199"/>
      <c r="D306" s="199"/>
      <c r="E306" s="199"/>
      <c r="F306" s="199"/>
      <c r="G306" s="199"/>
      <c r="H306" s="199"/>
      <c r="I306" s="199"/>
      <c r="J306" s="199"/>
      <c r="K306" s="200"/>
      <c r="L306" s="200"/>
      <c r="M306" s="232" t="s">
        <v>144</v>
      </c>
      <c r="N306" s="232"/>
      <c r="O306" s="232"/>
      <c r="P306" s="232"/>
      <c r="Q306" s="232"/>
      <c r="R306" s="232"/>
      <c r="S306" s="200"/>
      <c r="T306" s="226" t="s">
        <v>140</v>
      </c>
      <c r="U306" s="1449" t="s">
        <v>143</v>
      </c>
      <c r="V306" s="1449"/>
      <c r="W306" s="1449"/>
      <c r="X306" s="1449"/>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2716</v>
      </c>
      <c r="C307" s="178"/>
      <c r="D307" s="178"/>
      <c r="E307" s="178"/>
      <c r="F307" s="178"/>
      <c r="G307" s="178"/>
      <c r="H307" s="178"/>
      <c r="I307" s="178"/>
      <c r="J307" s="178"/>
      <c r="K307" s="4"/>
      <c r="L307" s="4"/>
      <c r="M307" s="218" t="s">
        <v>140</v>
      </c>
      <c r="N307" s="1479"/>
      <c r="O307" s="1480"/>
      <c r="P307" s="1480"/>
      <c r="Q307" s="1481"/>
      <c r="R307" s="218" t="s">
        <v>94</v>
      </c>
      <c r="S307" s="218" t="s">
        <v>92</v>
      </c>
      <c r="T307" s="218" t="s">
        <v>140</v>
      </c>
      <c r="U307" s="1479"/>
      <c r="V307" s="1480"/>
      <c r="W307" s="1480"/>
      <c r="X307" s="1481"/>
      <c r="Y307" s="218" t="s">
        <v>138</v>
      </c>
      <c r="Z307" s="218" t="s">
        <v>92</v>
      </c>
      <c r="AA307" s="4"/>
      <c r="AB307" s="4"/>
      <c r="AC307" s="4"/>
      <c r="AD307" s="4"/>
      <c r="AE307" s="4"/>
      <c r="AF307" s="4"/>
      <c r="AG307" s="4"/>
      <c r="AH307" s="4"/>
      <c r="AI307" s="4"/>
      <c r="AJ307" s="4"/>
    </row>
    <row r="308" spans="1:65" ht="18" customHeight="1">
      <c r="B308" s="178" t="s">
        <v>2717</v>
      </c>
      <c r="C308" s="178"/>
      <c r="D308" s="178"/>
      <c r="E308" s="178"/>
      <c r="F308" s="178"/>
      <c r="G308" s="178"/>
      <c r="H308" s="178"/>
      <c r="I308" s="178"/>
      <c r="J308" s="178"/>
      <c r="K308" s="1552" t="s">
        <v>142</v>
      </c>
      <c r="L308" s="1552"/>
      <c r="M308" s="218" t="s">
        <v>140</v>
      </c>
      <c r="N308" s="1493"/>
      <c r="O308" s="1493"/>
      <c r="P308" s="1493"/>
      <c r="Q308" s="1493"/>
      <c r="R308" s="218" t="s">
        <v>94</v>
      </c>
      <c r="S308" s="4"/>
      <c r="T308" s="218" t="s">
        <v>140</v>
      </c>
      <c r="U308" s="1493"/>
      <c r="V308" s="1493"/>
      <c r="W308" s="1493"/>
      <c r="X308" s="1493"/>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552" t="s">
        <v>141</v>
      </c>
      <c r="L309" s="1552"/>
      <c r="M309" s="218" t="s">
        <v>140</v>
      </c>
      <c r="N309" s="1493"/>
      <c r="O309" s="1493"/>
      <c r="P309" s="1493"/>
      <c r="Q309" s="1493"/>
      <c r="R309" s="218" t="s">
        <v>94</v>
      </c>
      <c r="S309" s="4"/>
      <c r="T309" s="218" t="s">
        <v>140</v>
      </c>
      <c r="U309" s="1493"/>
      <c r="V309" s="1493"/>
      <c r="W309" s="1493"/>
      <c r="X309" s="1493"/>
      <c r="Y309" s="218" t="s">
        <v>138</v>
      </c>
      <c r="Z309" s="218"/>
      <c r="AA309" s="4"/>
      <c r="AB309" s="4"/>
      <c r="AC309" s="4"/>
      <c r="AO309" s="191" t="s">
        <v>99</v>
      </c>
      <c r="AP309" s="191"/>
      <c r="AQ309" s="191"/>
      <c r="AR309" s="191"/>
      <c r="AS309" s="4"/>
      <c r="AT309" s="1444"/>
      <c r="AU309" s="1445"/>
      <c r="AV309" s="1445"/>
      <c r="AW309" s="1445"/>
      <c r="AX309" s="1445"/>
      <c r="AY309" s="1445"/>
      <c r="AZ309" s="1445"/>
      <c r="BA309" s="1445"/>
      <c r="BB309" s="1445"/>
      <c r="BC309" s="1445"/>
      <c r="BD309" s="1445"/>
      <c r="BE309" s="1445"/>
      <c r="BF309" s="1445"/>
      <c r="BG309" s="1445"/>
      <c r="BH309" s="1445"/>
      <c r="BI309" s="1445"/>
      <c r="BJ309" s="1445"/>
      <c r="BK309" s="1445"/>
      <c r="BL309" s="1445"/>
      <c r="BM309" s="1445"/>
    </row>
    <row r="310" spans="1:65" ht="18" customHeight="1">
      <c r="B310" s="178" t="s">
        <v>2718</v>
      </c>
      <c r="C310" s="178"/>
      <c r="D310" s="178"/>
      <c r="E310" s="178"/>
      <c r="F310" s="178"/>
      <c r="G310" s="178"/>
      <c r="H310" s="178"/>
      <c r="I310" s="178"/>
      <c r="J310" s="178"/>
      <c r="K310" s="1552"/>
      <c r="L310" s="1552"/>
      <c r="M310" s="4"/>
      <c r="N310" s="1482"/>
      <c r="O310" s="1482"/>
      <c r="P310" s="1482"/>
      <c r="Q310" s="1482"/>
      <c r="R310" s="1482"/>
      <c r="S310" s="4"/>
      <c r="T310" s="4"/>
      <c r="U310" s="196"/>
      <c r="V310" s="210"/>
      <c r="W310" s="4"/>
      <c r="X310" s="1482"/>
      <c r="Y310" s="1482"/>
      <c r="Z310" s="1482"/>
      <c r="AA310" s="1482"/>
      <c r="AB310" s="1482"/>
      <c r="AC310" s="4"/>
      <c r="AD310" s="4"/>
      <c r="AO310" s="178" t="s">
        <v>2199</v>
      </c>
      <c r="AP310" s="4"/>
      <c r="AQ310" s="4"/>
      <c r="AR310" s="4"/>
      <c r="AT310" s="4"/>
    </row>
    <row r="311" spans="1:65" ht="18" customHeight="1">
      <c r="B311" s="178" t="s">
        <v>2719</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444"/>
      <c r="AS311" s="1444"/>
      <c r="AT311" s="1444"/>
      <c r="AU311" s="1444"/>
      <c r="AV311" s="1444"/>
      <c r="AW311" s="1444"/>
      <c r="AX311" s="1444"/>
      <c r="AY311" s="1444"/>
    </row>
    <row r="312" spans="1:65" ht="18" customHeight="1">
      <c r="B312" s="178" t="s">
        <v>2720</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2668</v>
      </c>
      <c r="C315" s="189"/>
      <c r="D315" s="189"/>
      <c r="E315" s="189"/>
      <c r="F315" s="189"/>
      <c r="G315" s="189"/>
      <c r="H315" s="189"/>
      <c r="I315" s="189"/>
      <c r="J315" s="189"/>
      <c r="K315" s="189"/>
      <c r="L315" s="4"/>
      <c r="M315" s="1468"/>
      <c r="N315" s="1469"/>
      <c r="O315" s="1469"/>
      <c r="P315" s="1469"/>
      <c r="Q315" s="1469"/>
      <c r="R315" s="1469"/>
      <c r="S315" s="1469"/>
      <c r="T315" s="1469"/>
      <c r="U315" s="1469"/>
      <c r="V315" s="1469"/>
      <c r="W315" s="1469"/>
      <c r="X315" s="1469"/>
      <c r="Y315" s="1469"/>
      <c r="Z315" s="1469"/>
      <c r="AA315" s="1469"/>
      <c r="AB315" s="1469"/>
      <c r="AC315" s="1469"/>
      <c r="AD315" s="1469"/>
      <c r="AE315" s="1469"/>
      <c r="AF315" s="1469"/>
      <c r="AG315" s="1469"/>
      <c r="AH315" s="1470"/>
      <c r="AI315" s="4"/>
      <c r="AJ315" s="4"/>
      <c r="AK315" s="4"/>
      <c r="AL315" s="4"/>
    </row>
    <row r="316" spans="1:65" ht="18" customHeight="1">
      <c r="A316" s="193"/>
      <c r="B316" s="178"/>
      <c r="C316" s="178"/>
      <c r="D316" s="178"/>
      <c r="E316" s="178"/>
      <c r="F316" s="178"/>
      <c r="G316" s="178"/>
      <c r="H316" s="178"/>
      <c r="I316" s="178"/>
      <c r="J316" s="178"/>
      <c r="K316" s="178"/>
      <c r="L316" s="4"/>
      <c r="M316" s="1604"/>
      <c r="N316" s="1605"/>
      <c r="O316" s="1605"/>
      <c r="P316" s="1605"/>
      <c r="Q316" s="1605"/>
      <c r="R316" s="1605"/>
      <c r="S316" s="1605"/>
      <c r="T316" s="1605"/>
      <c r="U316" s="1605"/>
      <c r="V316" s="1605"/>
      <c r="W316" s="1605"/>
      <c r="X316" s="1605"/>
      <c r="Y316" s="1605"/>
      <c r="Z316" s="1605"/>
      <c r="AA316" s="1605"/>
      <c r="AB316" s="1605"/>
      <c r="AC316" s="1605"/>
      <c r="AD316" s="1605"/>
      <c r="AE316" s="1605"/>
      <c r="AF316" s="1605"/>
      <c r="AG316" s="1605"/>
      <c r="AH316" s="1606"/>
      <c r="AI316" s="4"/>
      <c r="AJ316" s="4"/>
      <c r="AK316" s="4"/>
      <c r="AL316" s="4"/>
    </row>
    <row r="317" spans="1:65" ht="18" customHeight="1">
      <c r="A317" s="193"/>
      <c r="B317" s="178"/>
      <c r="C317" s="178"/>
      <c r="D317" s="178"/>
      <c r="E317" s="178"/>
      <c r="F317" s="178"/>
      <c r="G317" s="178"/>
      <c r="H317" s="178"/>
      <c r="I317" s="178"/>
      <c r="J317" s="178"/>
      <c r="K317" s="178"/>
      <c r="L317" s="4"/>
      <c r="M317" s="1471"/>
      <c r="N317" s="1472"/>
      <c r="O317" s="1472"/>
      <c r="P317" s="1472"/>
      <c r="Q317" s="1472"/>
      <c r="R317" s="1472"/>
      <c r="S317" s="1472"/>
      <c r="T317" s="1472"/>
      <c r="U317" s="1472"/>
      <c r="V317" s="1472"/>
      <c r="W317" s="1472"/>
      <c r="X317" s="1472"/>
      <c r="Y317" s="1472"/>
      <c r="Z317" s="1472"/>
      <c r="AA317" s="1472"/>
      <c r="AB317" s="1472"/>
      <c r="AC317" s="1472"/>
      <c r="AD317" s="1472"/>
      <c r="AE317" s="1472"/>
      <c r="AF317" s="1472"/>
      <c r="AG317" s="1472"/>
      <c r="AH317" s="1473"/>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2673</v>
      </c>
      <c r="C319" s="189"/>
      <c r="D319" s="189"/>
      <c r="E319" s="189"/>
      <c r="F319" s="189"/>
      <c r="G319" s="189"/>
      <c r="H319" s="189"/>
      <c r="I319" s="189"/>
      <c r="J319" s="189"/>
      <c r="K319" s="189"/>
      <c r="L319" s="4"/>
      <c r="M319" s="1487"/>
      <c r="N319" s="1488"/>
      <c r="O319" s="1488"/>
      <c r="P319" s="1488"/>
      <c r="Q319" s="1488"/>
      <c r="R319" s="1489"/>
      <c r="S319" s="4"/>
      <c r="T319" s="4"/>
      <c r="U319" s="4"/>
      <c r="V319" s="4"/>
      <c r="W319" s="4"/>
      <c r="X319" s="4"/>
      <c r="Y319" s="4"/>
      <c r="Z319" s="4"/>
      <c r="AA319" s="4"/>
      <c r="AB319" s="4"/>
      <c r="AC319" s="4"/>
      <c r="AD319" s="4"/>
      <c r="AE319" s="4"/>
    </row>
    <row r="320" spans="1:65" ht="18" customHeight="1">
      <c r="A320" s="188" t="s">
        <v>120</v>
      </c>
      <c r="B320" s="189" t="s">
        <v>2676</v>
      </c>
      <c r="C320" s="189"/>
      <c r="D320" s="189"/>
      <c r="E320" s="189"/>
      <c r="F320" s="189"/>
      <c r="G320" s="189"/>
      <c r="H320" s="189"/>
      <c r="I320" s="189"/>
      <c r="J320" s="189"/>
      <c r="K320" s="189"/>
      <c r="L320" s="4"/>
      <c r="M320" s="1487"/>
      <c r="N320" s="1488"/>
      <c r="O320" s="1488"/>
      <c r="P320" s="1488"/>
      <c r="Q320" s="1488"/>
      <c r="R320" s="1489"/>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2679</v>
      </c>
      <c r="C322" s="199"/>
      <c r="D322" s="199"/>
      <c r="E322" s="199"/>
      <c r="F322" s="199"/>
      <c r="G322" s="199"/>
      <c r="H322" s="199"/>
      <c r="I322" s="199"/>
      <c r="J322" s="199"/>
      <c r="K322" s="199"/>
      <c r="L322" s="200"/>
      <c r="M322" s="389" t="s">
        <v>2200</v>
      </c>
      <c r="N322" s="389"/>
      <c r="O322" s="389"/>
      <c r="P322" s="389"/>
      <c r="Q322" s="389"/>
      <c r="R322" s="200"/>
      <c r="S322" s="1478" t="s">
        <v>134</v>
      </c>
      <c r="T322" s="1478"/>
      <c r="U322" s="1478"/>
      <c r="V322" s="1478"/>
      <c r="W322" s="1478"/>
      <c r="X322" s="1478"/>
      <c r="Y322" s="200"/>
      <c r="Z322" s="1449" t="s">
        <v>1936</v>
      </c>
      <c r="AA322" s="1449"/>
      <c r="AB322" s="1449"/>
      <c r="AC322" s="1449"/>
      <c r="AD322" s="1449"/>
      <c r="AE322" s="1449"/>
      <c r="AF322" s="1449"/>
      <c r="AG322" s="1449"/>
      <c r="AH322" s="1449"/>
      <c r="AI322" s="1449"/>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83"/>
      <c r="N323" s="1483"/>
      <c r="O323" s="1483"/>
      <c r="P323" s="1483"/>
      <c r="Q323" s="1483"/>
      <c r="R323" s="4"/>
      <c r="S323" s="1487"/>
      <c r="T323" s="1488"/>
      <c r="U323" s="1488"/>
      <c r="V323" s="1488"/>
      <c r="W323" s="1488"/>
      <c r="X323" s="1489"/>
      <c r="Y323" s="4"/>
      <c r="Z323" s="1474"/>
      <c r="AA323" s="1474"/>
      <c r="AB323" s="1474"/>
      <c r="AC323" s="1474"/>
      <c r="AD323" s="1474"/>
      <c r="AE323" s="1474"/>
      <c r="AF323" s="1474"/>
      <c r="AG323" s="1474"/>
      <c r="AH323" s="1474"/>
      <c r="AI323" s="1474"/>
      <c r="AJ323" s="4"/>
      <c r="AK323" s="4"/>
      <c r="AL323" s="4"/>
      <c r="AO323" s="202" t="s">
        <v>100</v>
      </c>
      <c r="AP323" s="4"/>
    </row>
    <row r="324" spans="1:65" ht="18" customHeight="1">
      <c r="L324" s="4"/>
      <c r="M324" s="1483"/>
      <c r="N324" s="1483"/>
      <c r="O324" s="1483"/>
      <c r="P324" s="1483"/>
      <c r="Q324" s="1483"/>
      <c r="R324" s="4"/>
      <c r="S324" s="1487"/>
      <c r="T324" s="1488"/>
      <c r="U324" s="1488"/>
      <c r="V324" s="1488"/>
      <c r="W324" s="1488"/>
      <c r="X324" s="1489"/>
      <c r="Y324" s="4"/>
      <c r="Z324" s="1474"/>
      <c r="AA324" s="1474"/>
      <c r="AB324" s="1474"/>
      <c r="AC324" s="1474"/>
      <c r="AD324" s="1474"/>
      <c r="AE324" s="1474"/>
      <c r="AF324" s="1474"/>
      <c r="AG324" s="1474"/>
      <c r="AH324" s="1474"/>
      <c r="AI324" s="1474"/>
      <c r="AJ324" s="4"/>
      <c r="AK324" s="4"/>
      <c r="AL324" s="4"/>
      <c r="AP324" s="191" t="s">
        <v>119</v>
      </c>
      <c r="AQ324" s="191"/>
      <c r="AR324" s="191"/>
      <c r="AS324" s="191"/>
      <c r="AT324" s="4"/>
      <c r="AU324" s="1444"/>
      <c r="AV324" s="1445"/>
      <c r="AW324" s="1445"/>
      <c r="AX324" s="1445"/>
      <c r="AY324" s="1445"/>
      <c r="AZ324" s="1445"/>
      <c r="BA324" s="1445"/>
      <c r="BB324" s="1445"/>
      <c r="BC324" s="1445"/>
      <c r="BD324" s="1445"/>
      <c r="BE324" s="1445"/>
      <c r="BF324" s="1445"/>
      <c r="BG324" s="1445"/>
      <c r="BH324" s="1445"/>
      <c r="BI324" s="1445"/>
      <c r="BJ324" s="1445"/>
      <c r="BK324" s="1445"/>
      <c r="BL324" s="1445"/>
      <c r="BM324" s="1445"/>
    </row>
    <row r="325" spans="1:65" ht="18" customHeight="1">
      <c r="L325" s="4"/>
      <c r="M325" s="1483"/>
      <c r="N325" s="1483"/>
      <c r="O325" s="1483"/>
      <c r="P325" s="1483"/>
      <c r="Q325" s="1483"/>
      <c r="R325" s="4"/>
      <c r="S325" s="1487"/>
      <c r="T325" s="1488"/>
      <c r="U325" s="1488"/>
      <c r="V325" s="1488"/>
      <c r="W325" s="1488"/>
      <c r="X325" s="1489"/>
      <c r="Y325" s="4"/>
      <c r="Z325" s="1474"/>
      <c r="AA325" s="1474"/>
      <c r="AB325" s="1474"/>
      <c r="AC325" s="1474"/>
      <c r="AD325" s="1474"/>
      <c r="AE325" s="1474"/>
      <c r="AF325" s="1474"/>
      <c r="AG325" s="1474"/>
      <c r="AH325" s="1474"/>
      <c r="AI325" s="1474"/>
      <c r="AJ325" s="4"/>
      <c r="AK325" s="4"/>
      <c r="AL325" s="4"/>
      <c r="AO325" s="178" t="s">
        <v>3005</v>
      </c>
      <c r="AQ325" s="4"/>
      <c r="AR325" s="4"/>
      <c r="AS325" s="4"/>
      <c r="AU325" s="1444"/>
      <c r="AV325" s="1445"/>
      <c r="AW325" s="1445"/>
      <c r="AX325" s="1445"/>
      <c r="AY325" s="1445"/>
      <c r="AZ325" s="1445"/>
      <c r="BA325" s="1445"/>
      <c r="BB325" s="1445"/>
      <c r="BC325" s="1445"/>
      <c r="BD325" s="1445"/>
      <c r="BE325" s="1445"/>
      <c r="BF325" s="1445"/>
      <c r="BG325" s="1445"/>
      <c r="BH325" s="1445"/>
      <c r="BI325" s="1445"/>
      <c r="BJ325" s="1445"/>
      <c r="BK325" s="1445"/>
      <c r="BL325" s="1445"/>
      <c r="BM325" s="1445"/>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444"/>
      <c r="AV326" s="1444"/>
      <c r="AW326" s="1444"/>
      <c r="AX326" s="1444"/>
      <c r="AY326" s="1444"/>
      <c r="AZ326" s="1444"/>
      <c r="BA326" s="1444"/>
      <c r="BB326" s="1444"/>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149999999999999" customHeight="1">
      <c r="A328" s="172" t="s">
        <v>3073</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149999999999999" customHeight="1">
      <c r="L329" s="4"/>
      <c r="M329" s="319"/>
      <c r="N329" s="4" t="s">
        <v>3074</v>
      </c>
      <c r="O329" s="4"/>
      <c r="P329" s="4"/>
      <c r="Q329" s="4"/>
      <c r="R329" s="217"/>
      <c r="S329" s="4" t="s">
        <v>3075</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10"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149999999999999" customHeight="1">
      <c r="A332" s="172" t="s">
        <v>2943</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149999999999999" customHeight="1">
      <c r="L333" s="4"/>
      <c r="M333" s="319"/>
      <c r="N333" s="4" t="s">
        <v>2759</v>
      </c>
      <c r="O333" s="4"/>
      <c r="P333" s="4"/>
      <c r="Q333" s="4"/>
      <c r="R333" s="217"/>
      <c r="S333" s="4" t="s">
        <v>2941</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10"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10"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18" customHeight="1">
      <c r="A336" s="188" t="s">
        <v>109</v>
      </c>
      <c r="B336" s="189" t="s">
        <v>3591</v>
      </c>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c r="AZ336" s="4"/>
      <c r="BA336" s="4"/>
      <c r="BB336" s="4"/>
    </row>
    <row r="337" spans="1:78" ht="18" customHeight="1">
      <c r="B337" s="178" t="s">
        <v>3592</v>
      </c>
      <c r="G337" s="319"/>
      <c r="H337" s="4" t="s">
        <v>2759</v>
      </c>
      <c r="J337" s="217"/>
      <c r="K337" s="4" t="s">
        <v>2761</v>
      </c>
      <c r="L337" s="4"/>
      <c r="M337" s="218"/>
      <c r="N337" s="218"/>
      <c r="O337" s="218"/>
      <c r="P337" s="218"/>
      <c r="Q337" s="218"/>
      <c r="R337" s="4"/>
      <c r="S337" s="180"/>
      <c r="T337" s="180"/>
      <c r="U337" s="180"/>
      <c r="V337" s="180"/>
      <c r="W337" s="180"/>
      <c r="X337" s="180"/>
      <c r="Y337" s="4"/>
      <c r="Z337" s="4"/>
      <c r="AA337" s="4"/>
      <c r="AB337" s="4"/>
      <c r="AC337" s="4"/>
      <c r="AD337" s="4"/>
      <c r="AE337" s="4"/>
      <c r="AF337" s="4"/>
      <c r="AG337" s="4"/>
      <c r="AH337" s="4"/>
      <c r="AI337" s="4"/>
      <c r="AJ337" s="4"/>
      <c r="AK337" s="4"/>
      <c r="AL337" s="4"/>
      <c r="AP337" s="178"/>
      <c r="AQ337" s="4"/>
      <c r="AR337" s="4"/>
      <c r="AS337" s="4"/>
      <c r="AT337" s="4"/>
      <c r="AU337" s="4"/>
      <c r="AV337" s="4"/>
      <c r="AW337" s="4"/>
      <c r="AX337" s="4"/>
      <c r="AY337" s="4"/>
      <c r="AZ337" s="4"/>
      <c r="BA337" s="4"/>
      <c r="BB337" s="4"/>
    </row>
    <row r="338" spans="1:78" ht="18" customHeight="1">
      <c r="B338" s="178" t="s">
        <v>3643</v>
      </c>
      <c r="L338" s="4"/>
      <c r="M338" s="218"/>
      <c r="N338" s="218"/>
      <c r="O338" s="218"/>
      <c r="P338" s="218"/>
      <c r="Q338" s="218"/>
      <c r="R338" s="4"/>
      <c r="S338" s="180"/>
      <c r="T338" s="180"/>
      <c r="U338" s="180"/>
      <c r="V338" s="180"/>
      <c r="W338" s="180"/>
      <c r="X338" s="180"/>
      <c r="Y338" s="4"/>
      <c r="Z338" s="4"/>
      <c r="AA338" s="4"/>
      <c r="AB338" s="4"/>
      <c r="AC338" s="4"/>
      <c r="AD338" s="4"/>
      <c r="AE338" s="4"/>
      <c r="AF338" s="4"/>
      <c r="AG338" s="4"/>
      <c r="AH338" s="4"/>
      <c r="AI338" s="4"/>
      <c r="AJ338" s="4"/>
      <c r="AK338" s="4"/>
      <c r="AL338" s="4"/>
      <c r="AP338" s="178"/>
      <c r="AQ338" s="4"/>
      <c r="AR338" s="4"/>
      <c r="AS338" s="4"/>
      <c r="AT338" s="4"/>
      <c r="AU338" s="4"/>
      <c r="AV338" s="4"/>
      <c r="AW338" s="4"/>
      <c r="AX338" s="4"/>
      <c r="AY338" s="4"/>
      <c r="AZ338" s="4"/>
      <c r="BA338" s="4"/>
      <c r="BB338" s="4"/>
    </row>
    <row r="339" spans="1:78" ht="18" customHeight="1">
      <c r="C339" s="319"/>
      <c r="D339" s="178" t="s">
        <v>3593</v>
      </c>
      <c r="L339" s="4"/>
      <c r="M339" s="218"/>
      <c r="N339" s="218"/>
      <c r="O339" s="218"/>
      <c r="P339" s="218"/>
      <c r="Q339" s="218"/>
      <c r="R339" s="4"/>
      <c r="S339" s="180"/>
      <c r="T339" s="180"/>
      <c r="U339" s="180"/>
      <c r="V339" s="180"/>
      <c r="W339" s="180"/>
      <c r="X339" s="180"/>
      <c r="Y339" s="4"/>
      <c r="Z339" s="4"/>
      <c r="AA339" s="4"/>
      <c r="AB339" s="4"/>
      <c r="AC339" s="4"/>
      <c r="AD339" s="4"/>
      <c r="AE339" s="4"/>
      <c r="AF339" s="4"/>
      <c r="AG339" s="4"/>
      <c r="AH339" s="4"/>
      <c r="AI339" s="4"/>
      <c r="AJ339" s="4"/>
      <c r="AK339" s="4"/>
      <c r="AL339" s="4"/>
      <c r="AP339" s="178"/>
      <c r="AQ339" s="4"/>
      <c r="AR339" s="4"/>
      <c r="AS339" s="4"/>
      <c r="AT339" s="4"/>
      <c r="AU339" s="4"/>
      <c r="AV339" s="4"/>
      <c r="AW339" s="4"/>
      <c r="AX339" s="4"/>
      <c r="AY339" s="4"/>
    </row>
    <row r="340" spans="1:78" ht="18" customHeight="1">
      <c r="C340" s="319"/>
      <c r="D340" s="178" t="s">
        <v>1977</v>
      </c>
      <c r="L340" s="4"/>
      <c r="M340" s="218"/>
      <c r="N340" s="218"/>
      <c r="O340" s="218"/>
      <c r="P340" s="218"/>
      <c r="Q340" s="218"/>
      <c r="R340" s="4"/>
      <c r="S340" s="180"/>
      <c r="T340" s="180"/>
      <c r="U340" s="180"/>
      <c r="V340" s="180"/>
      <c r="W340" s="180"/>
      <c r="X340" s="180"/>
      <c r="Y340" s="4"/>
      <c r="Z340" s="4"/>
      <c r="AA340" s="4"/>
      <c r="AB340" s="4"/>
      <c r="AC340" s="4"/>
      <c r="AD340" s="4"/>
      <c r="AE340" s="4"/>
      <c r="AF340" s="4"/>
      <c r="AG340" s="4"/>
      <c r="AH340" s="4"/>
      <c r="AI340" s="4"/>
      <c r="AJ340" s="4"/>
      <c r="AK340" s="4"/>
      <c r="AL340" s="4"/>
      <c r="AP340" s="178"/>
      <c r="AQ340" s="4"/>
      <c r="AR340" s="4"/>
      <c r="AS340" s="4"/>
      <c r="AT340" s="4"/>
      <c r="AU340" s="4"/>
      <c r="AV340" s="4"/>
      <c r="AW340" s="4"/>
      <c r="AX340" s="4"/>
      <c r="AY340" s="4"/>
    </row>
    <row r="341" spans="1:78" ht="18" customHeight="1">
      <c r="L341" s="4"/>
      <c r="M341" s="218"/>
      <c r="N341" s="218"/>
      <c r="O341" s="218"/>
      <c r="P341" s="218"/>
      <c r="Q341" s="218"/>
      <c r="R341" s="4"/>
      <c r="S341" s="180"/>
      <c r="T341" s="180"/>
      <c r="U341" s="180"/>
      <c r="V341" s="180"/>
      <c r="W341" s="180"/>
      <c r="X341" s="180"/>
      <c r="Y341" s="4"/>
      <c r="Z341" s="4"/>
      <c r="AA341" s="4"/>
      <c r="AB341" s="4"/>
      <c r="AC341" s="4"/>
      <c r="AD341" s="4"/>
      <c r="AE341" s="4"/>
      <c r="AF341" s="4"/>
      <c r="AG341" s="4"/>
      <c r="AH341" s="4"/>
      <c r="AI341" s="4"/>
      <c r="AJ341" s="4"/>
      <c r="AK341" s="4"/>
      <c r="AL341" s="4"/>
      <c r="AP341" s="178"/>
      <c r="AQ341" s="4"/>
      <c r="AR341" s="4"/>
      <c r="AS341" s="4"/>
      <c r="AT341" s="4"/>
      <c r="AU341" s="4"/>
      <c r="AV341" s="4"/>
      <c r="AW341" s="4"/>
      <c r="AX341" s="4"/>
      <c r="AY341" s="4"/>
    </row>
    <row r="342" spans="1:78" ht="18" customHeight="1">
      <c r="A342" s="188" t="s">
        <v>120</v>
      </c>
      <c r="B342" s="189" t="s">
        <v>3594</v>
      </c>
      <c r="C342" s="189"/>
      <c r="D342" s="189"/>
      <c r="E342" s="189"/>
      <c r="F342" s="189"/>
      <c r="G342" s="189"/>
      <c r="H342" s="189"/>
      <c r="I342" s="189"/>
      <c r="J342" s="189"/>
      <c r="K342" s="189"/>
      <c r="L342" s="4"/>
      <c r="M342" s="1468"/>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70"/>
      <c r="AI342" s="629" t="s">
        <v>3702</v>
      </c>
      <c r="AJ342" s="4"/>
      <c r="AK342" s="4"/>
      <c r="AL342" s="4"/>
      <c r="AZ342" s="629" t="s">
        <v>3703</v>
      </c>
    </row>
    <row r="343" spans="1:78" ht="18" customHeight="1">
      <c r="L343" s="4"/>
      <c r="M343" s="1471"/>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3"/>
      <c r="AI343" s="4"/>
      <c r="AJ343" s="4"/>
      <c r="AK343" s="4"/>
      <c r="AL343" s="4"/>
      <c r="AZ343" s="622" t="s">
        <v>3669</v>
      </c>
      <c r="BB343" s="4"/>
      <c r="BE343" s="4" t="s">
        <v>3668</v>
      </c>
      <c r="BN343" s="622" t="s">
        <v>3669</v>
      </c>
      <c r="BP343" s="4"/>
      <c r="BS343" s="4" t="s">
        <v>3677</v>
      </c>
    </row>
    <row r="344" spans="1:78" ht="18" customHeight="1">
      <c r="A344" s="188" t="s">
        <v>120</v>
      </c>
      <c r="B344" s="189" t="s">
        <v>3595</v>
      </c>
      <c r="C344" s="189"/>
      <c r="D344" s="189"/>
      <c r="E344" s="189"/>
      <c r="F344" s="189"/>
      <c r="G344" s="189"/>
      <c r="H344" s="189"/>
      <c r="I344" s="189"/>
      <c r="J344" s="189"/>
      <c r="K344" s="189"/>
      <c r="L344" s="4"/>
      <c r="M344" s="1468"/>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70"/>
      <c r="AI344" s="4"/>
      <c r="AJ344" s="4"/>
      <c r="AK344" s="4"/>
      <c r="AL344" s="4"/>
      <c r="AZ344" s="4"/>
      <c r="BA344" s="3" t="s">
        <v>3663</v>
      </c>
      <c r="BB344" s="4"/>
      <c r="BG344" s="1607"/>
      <c r="BH344" s="1608"/>
      <c r="BI344" s="1608"/>
      <c r="BJ344" s="1608"/>
      <c r="BK344" s="1609"/>
      <c r="BN344" s="4"/>
      <c r="BO344" s="3" t="s">
        <v>3663</v>
      </c>
      <c r="BP344" s="4"/>
      <c r="BU344" s="1607"/>
      <c r="BV344" s="1608"/>
      <c r="BW344" s="1608"/>
      <c r="BX344" s="1608"/>
      <c r="BY344" s="1609"/>
    </row>
    <row r="345" spans="1:78" ht="18" customHeight="1">
      <c r="L345" s="4"/>
      <c r="M345" s="1471"/>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3"/>
      <c r="AI345" s="4"/>
      <c r="AJ345" s="4"/>
      <c r="AK345" s="4"/>
      <c r="AL345" s="4"/>
      <c r="BA345" s="3" t="s">
        <v>3664</v>
      </c>
      <c r="BG345" s="1607"/>
      <c r="BH345" s="1608"/>
      <c r="BI345" s="1608"/>
      <c r="BJ345" s="1608"/>
      <c r="BK345" s="1609"/>
      <c r="BO345" s="3" t="s">
        <v>3664</v>
      </c>
      <c r="BU345" s="1607"/>
      <c r="BV345" s="1608"/>
      <c r="BW345" s="1608"/>
      <c r="BX345" s="1608"/>
      <c r="BY345" s="1609"/>
    </row>
    <row r="346" spans="1:78" ht="18" customHeight="1">
      <c r="AS346" s="183"/>
      <c r="AT346" s="183"/>
      <c r="AU346" s="183"/>
      <c r="AV346" s="183"/>
      <c r="AW346" s="183"/>
      <c r="AX346" s="183"/>
      <c r="AY346" s="183"/>
      <c r="BA346" s="3" t="s">
        <v>3665</v>
      </c>
      <c r="BG346" s="1607"/>
      <c r="BH346" s="1608"/>
      <c r="BI346" s="1608"/>
      <c r="BJ346" s="1608"/>
      <c r="BK346" s="1609"/>
      <c r="BL346" s="174" t="s">
        <v>3682</v>
      </c>
      <c r="BO346" s="3" t="s">
        <v>3665</v>
      </c>
      <c r="BU346" s="1607"/>
      <c r="BV346" s="1608"/>
      <c r="BW346" s="1608"/>
      <c r="BX346" s="1608"/>
      <c r="BY346" s="1609"/>
      <c r="BZ346" s="174" t="s">
        <v>3682</v>
      </c>
    </row>
    <row r="347" spans="1:78" ht="17.25" customHeight="1">
      <c r="A347" s="199" t="s">
        <v>133</v>
      </c>
      <c r="B347" s="185"/>
      <c r="C347" s="185"/>
      <c r="D347" s="185"/>
      <c r="E347" s="185"/>
      <c r="F347" s="185"/>
      <c r="G347" s="185"/>
      <c r="H347" s="185"/>
      <c r="I347" s="185"/>
      <c r="J347" s="185"/>
      <c r="K347" s="185"/>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BA347" s="3" t="s">
        <v>3666</v>
      </c>
      <c r="BG347" s="1607"/>
      <c r="BH347" s="1608"/>
      <c r="BI347" s="1608"/>
      <c r="BJ347" s="1608"/>
      <c r="BK347" s="1609"/>
      <c r="BL347" s="624" t="s">
        <v>3680</v>
      </c>
      <c r="BO347" s="3" t="s">
        <v>3666</v>
      </c>
      <c r="BU347" s="1607"/>
      <c r="BV347" s="1608"/>
      <c r="BW347" s="1608"/>
      <c r="BX347" s="1608"/>
      <c r="BY347" s="1609"/>
      <c r="BZ347" s="624" t="s">
        <v>3680</v>
      </c>
    </row>
    <row r="348" spans="1:78" ht="18" customHeight="1">
      <c r="A348" s="188" t="s">
        <v>120</v>
      </c>
      <c r="B348" s="189" t="s">
        <v>2657</v>
      </c>
      <c r="C348" s="189"/>
      <c r="D348" s="189"/>
      <c r="E348" s="189"/>
      <c r="F348" s="189"/>
      <c r="G348" s="189"/>
      <c r="H348" s="189"/>
      <c r="I348" s="189"/>
      <c r="J348" s="189"/>
      <c r="K348" s="189"/>
      <c r="L348" s="4"/>
      <c r="M348" s="1479">
        <v>1</v>
      </c>
      <c r="N348" s="1480"/>
      <c r="O348" s="1480"/>
      <c r="P348" s="1481"/>
      <c r="Q348" s="4"/>
      <c r="R348" s="4"/>
      <c r="S348" s="4"/>
      <c r="T348" s="4"/>
      <c r="U348" s="4"/>
      <c r="V348" s="4"/>
      <c r="W348" s="4"/>
      <c r="X348" s="4"/>
      <c r="Y348" s="4"/>
      <c r="Z348" s="4"/>
      <c r="AA348" s="4"/>
      <c r="AB348" s="4"/>
      <c r="AC348" s="4"/>
      <c r="AD348" s="4"/>
      <c r="AE348" s="4"/>
      <c r="AF348" s="4"/>
      <c r="AG348" s="4"/>
      <c r="AH348" s="4"/>
      <c r="AI348" s="4"/>
      <c r="AJ348" s="4"/>
      <c r="AK348" s="4"/>
      <c r="AL348" s="4"/>
      <c r="BA348" s="3" t="s">
        <v>3667</v>
      </c>
      <c r="BG348" s="1607"/>
      <c r="BH348" s="1608"/>
      <c r="BI348" s="1608"/>
      <c r="BJ348" s="1608"/>
      <c r="BK348" s="1609"/>
      <c r="BL348" s="174" t="s">
        <v>3683</v>
      </c>
      <c r="BO348" s="3" t="s">
        <v>3667</v>
      </c>
      <c r="BU348" s="1607"/>
      <c r="BV348" s="1608"/>
      <c r="BW348" s="1608"/>
      <c r="BX348" s="1608"/>
      <c r="BY348" s="1609"/>
      <c r="BZ348" s="174" t="s">
        <v>3683</v>
      </c>
    </row>
    <row r="349" spans="1:78" ht="18" customHeight="1">
      <c r="A349" s="188" t="s">
        <v>120</v>
      </c>
      <c r="B349" s="189" t="s">
        <v>2661</v>
      </c>
      <c r="C349" s="189"/>
      <c r="D349" s="189"/>
      <c r="E349" s="189"/>
      <c r="F349" s="189"/>
      <c r="G349" s="189"/>
      <c r="H349" s="189"/>
      <c r="I349" s="189"/>
      <c r="J349" s="189"/>
      <c r="K349" s="189"/>
      <c r="L349" s="4"/>
      <c r="M349" s="218"/>
      <c r="N349" s="218"/>
      <c r="O349" s="218"/>
      <c r="P349" s="218"/>
      <c r="Q349" s="4"/>
      <c r="R349" s="4"/>
      <c r="S349" s="4"/>
      <c r="T349" s="4"/>
      <c r="U349" s="4"/>
      <c r="V349" s="4"/>
      <c r="W349" s="4"/>
      <c r="X349" s="4"/>
      <c r="Y349" s="4"/>
      <c r="Z349" s="4"/>
      <c r="AA349" s="4"/>
      <c r="AB349" s="4"/>
      <c r="AC349" s="4"/>
      <c r="AD349" s="4"/>
      <c r="AE349" s="4"/>
      <c r="AF349" s="4"/>
      <c r="AG349" s="4"/>
      <c r="AH349" s="4"/>
      <c r="AI349" s="4"/>
      <c r="AJ349" s="4"/>
      <c r="AK349" s="4"/>
      <c r="AL349" s="4"/>
      <c r="AO349" s="202" t="s">
        <v>100</v>
      </c>
      <c r="AP349" s="4"/>
      <c r="BA349" s="3" t="s">
        <v>717</v>
      </c>
      <c r="BG349" s="1607"/>
      <c r="BH349" s="1608"/>
      <c r="BI349" s="1608"/>
      <c r="BJ349" s="1608"/>
      <c r="BK349" s="1609"/>
      <c r="BO349" s="3" t="s">
        <v>717</v>
      </c>
      <c r="BU349" s="1607"/>
      <c r="BV349" s="1608"/>
      <c r="BW349" s="1608"/>
      <c r="BX349" s="1608"/>
      <c r="BY349" s="1609"/>
    </row>
    <row r="350" spans="1:78" ht="18" customHeight="1">
      <c r="A350" s="193"/>
      <c r="C350" s="193"/>
      <c r="D350" s="193"/>
      <c r="E350" s="193"/>
      <c r="F350" s="193"/>
      <c r="G350" s="193"/>
      <c r="H350" s="193"/>
      <c r="I350" s="193"/>
      <c r="J350" s="193"/>
      <c r="K350" s="193"/>
      <c r="L350" s="193" t="s">
        <v>130</v>
      </c>
      <c r="M350" s="1466"/>
      <c r="N350" s="1466"/>
      <c r="O350" s="1466"/>
      <c r="P350" s="1466"/>
      <c r="Q350" s="1466"/>
      <c r="R350" s="4" t="s">
        <v>103</v>
      </c>
      <c r="S350" s="1475" t="str">
        <f>IF(項目一覧②!$G$3=1,"",INDEX(主要用途!$D$2:$D72,項目一覧②!$G$3))</f>
        <v/>
      </c>
      <c r="T350" s="1476"/>
      <c r="U350" s="1476"/>
      <c r="V350" s="1476"/>
      <c r="W350" s="1476"/>
      <c r="X350" s="1476"/>
      <c r="Y350" s="1476"/>
      <c r="Z350" s="1476"/>
      <c r="AA350" s="1476"/>
      <c r="AB350" s="1476"/>
      <c r="AC350" s="1476"/>
      <c r="AD350" s="1476"/>
      <c r="AE350" s="1476"/>
      <c r="AF350" s="1476"/>
      <c r="AG350" s="1476"/>
      <c r="AH350" s="1476"/>
      <c r="AI350" s="1476"/>
      <c r="AJ350" s="1476"/>
      <c r="AK350" s="1476"/>
      <c r="AL350" s="1476"/>
      <c r="AM350" s="1477"/>
      <c r="AQ350" s="191" t="s">
        <v>119</v>
      </c>
      <c r="AR350" s="191"/>
      <c r="AS350" s="191"/>
      <c r="AT350" s="191"/>
      <c r="AU350" s="236"/>
      <c r="AV350" s="4"/>
      <c r="BA350" s="625" t="s">
        <v>3684</v>
      </c>
    </row>
    <row r="351" spans="1:78" ht="18" customHeight="1">
      <c r="C351" s="193"/>
      <c r="D351" s="193"/>
      <c r="E351" s="193"/>
      <c r="F351" s="193"/>
      <c r="G351" s="193"/>
      <c r="H351" s="193"/>
      <c r="I351" s="193"/>
      <c r="J351" s="193"/>
      <c r="K351" s="193"/>
      <c r="L351" s="193" t="s">
        <v>130</v>
      </c>
      <c r="M351" s="1466"/>
      <c r="N351" s="1466"/>
      <c r="O351" s="1466"/>
      <c r="P351" s="1466"/>
      <c r="Q351" s="1466"/>
      <c r="R351" s="4" t="s">
        <v>103</v>
      </c>
      <c r="S351" s="1475" t="str">
        <f>IF(項目一覧②!$G$4=1,"",INDEX(主要用途!$D$2:$D72,項目一覧②!$G$4))</f>
        <v/>
      </c>
      <c r="T351" s="1476"/>
      <c r="U351" s="1476"/>
      <c r="V351" s="1476"/>
      <c r="W351" s="1476"/>
      <c r="X351" s="1476"/>
      <c r="Y351" s="1476"/>
      <c r="Z351" s="1476"/>
      <c r="AA351" s="1476"/>
      <c r="AB351" s="1476"/>
      <c r="AC351" s="1476"/>
      <c r="AD351" s="1476"/>
      <c r="AE351" s="1476"/>
      <c r="AF351" s="1476"/>
      <c r="AG351" s="1476"/>
      <c r="AH351" s="1476"/>
      <c r="AI351" s="1476"/>
      <c r="AJ351" s="1476"/>
      <c r="AK351" s="1476"/>
      <c r="AL351" s="1476"/>
      <c r="AM351" s="1477"/>
      <c r="AQ351" s="178" t="s">
        <v>118</v>
      </c>
      <c r="AR351" s="4"/>
      <c r="AS351" s="4"/>
      <c r="AT351" s="4"/>
      <c r="AV351" s="1444"/>
      <c r="AW351" s="1445"/>
      <c r="AX351" s="1445"/>
      <c r="AY351" s="1445"/>
      <c r="AZ351" s="1445"/>
      <c r="BA351" s="1445"/>
      <c r="BB351" s="1445"/>
      <c r="BC351" s="1445"/>
      <c r="BD351" s="1445"/>
      <c r="BE351" s="1445"/>
      <c r="BF351" s="1445"/>
      <c r="BG351" s="1445"/>
      <c r="BH351" s="1445"/>
      <c r="BI351" s="1445"/>
      <c r="BJ351" s="1445"/>
      <c r="BK351" s="1445"/>
      <c r="BL351" s="1445"/>
      <c r="BM351" s="1445"/>
    </row>
    <row r="352" spans="1:78" ht="18" customHeight="1">
      <c r="C352" s="193"/>
      <c r="D352" s="193"/>
      <c r="E352" s="193"/>
      <c r="F352" s="193"/>
      <c r="G352" s="193"/>
      <c r="H352" s="193"/>
      <c r="I352" s="193"/>
      <c r="J352" s="193"/>
      <c r="K352" s="193"/>
      <c r="L352" s="193" t="s">
        <v>130</v>
      </c>
      <c r="M352" s="1466"/>
      <c r="N352" s="1466"/>
      <c r="O352" s="1466"/>
      <c r="P352" s="1466"/>
      <c r="Q352" s="1466"/>
      <c r="R352" s="4" t="s">
        <v>103</v>
      </c>
      <c r="S352" s="1475" t="str">
        <f>IF(項目一覧②!$G$5=1,"",INDEX(主要用途!$D$2:$D72,項目一覧②!$G$5))</f>
        <v/>
      </c>
      <c r="T352" s="1476"/>
      <c r="U352" s="1476"/>
      <c r="V352" s="1476"/>
      <c r="W352" s="1476"/>
      <c r="X352" s="1476"/>
      <c r="Y352" s="1476"/>
      <c r="Z352" s="1476"/>
      <c r="AA352" s="1476"/>
      <c r="AB352" s="1476"/>
      <c r="AC352" s="1476"/>
      <c r="AD352" s="1476"/>
      <c r="AE352" s="1476"/>
      <c r="AF352" s="1476"/>
      <c r="AG352" s="1476"/>
      <c r="AH352" s="1476"/>
      <c r="AI352" s="1476"/>
      <c r="AJ352" s="1476"/>
      <c r="AK352" s="1476"/>
      <c r="AL352" s="1476"/>
      <c r="AM352" s="1477"/>
      <c r="AQ352" s="178" t="s">
        <v>97</v>
      </c>
      <c r="AR352" s="4"/>
      <c r="AS352" s="4"/>
      <c r="AT352" s="4"/>
      <c r="AU352" s="4"/>
      <c r="AV352" s="1444"/>
      <c r="AW352" s="1444"/>
      <c r="AX352" s="1444"/>
      <c r="AY352" s="1444"/>
      <c r="AZ352" s="1444"/>
      <c r="BA352" s="1444"/>
      <c r="BB352" s="1444"/>
      <c r="BC352" s="1444"/>
    </row>
    <row r="353" spans="1:51" ht="18" customHeight="1">
      <c r="A353" s="188" t="s">
        <v>120</v>
      </c>
      <c r="B353" s="189" t="s">
        <v>2665</v>
      </c>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B354" s="178"/>
      <c r="C354" s="178"/>
      <c r="D354" s="178"/>
      <c r="E354" s="178"/>
      <c r="F354" s="178"/>
      <c r="G354" s="178"/>
      <c r="H354" s="178"/>
      <c r="I354" s="178"/>
      <c r="J354" s="178"/>
      <c r="K354" s="178"/>
      <c r="L354" s="178"/>
      <c r="M354" s="224"/>
      <c r="N354" s="217" t="s">
        <v>128</v>
      </c>
      <c r="O354" s="217"/>
      <c r="P354" s="224"/>
      <c r="Q354" s="217" t="s">
        <v>127</v>
      </c>
      <c r="R354" s="217"/>
      <c r="S354" s="224"/>
      <c r="T354" s="217" t="s">
        <v>126</v>
      </c>
      <c r="U354" s="217"/>
      <c r="V354" s="224"/>
      <c r="W354" s="217" t="s">
        <v>125</v>
      </c>
      <c r="X354" s="217"/>
      <c r="Y354" s="224"/>
      <c r="Z354" s="217" t="s">
        <v>124</v>
      </c>
      <c r="AA354" s="217"/>
      <c r="AB354" s="217"/>
      <c r="AC354" s="224"/>
      <c r="AD354" s="225" t="s">
        <v>123</v>
      </c>
      <c r="AE354" s="217"/>
      <c r="AF354" s="217"/>
      <c r="AG354" s="217"/>
      <c r="AH354" s="224"/>
      <c r="AI354" s="225" t="s">
        <v>122</v>
      </c>
      <c r="AJ354" s="217"/>
      <c r="AK354" s="217"/>
      <c r="AL354" s="217"/>
      <c r="AM354" s="217"/>
      <c r="AN354" s="216" t="str">
        <f>IF(COUNTIF(項目一覧②!$G$9:$M$9,TRUE)=1,"","工事種別をいずれか１つ選択してください")</f>
        <v>工事種別をいずれか１つ選択してください</v>
      </c>
    </row>
    <row r="355" spans="1:51" ht="11.25" customHeight="1">
      <c r="L355" s="172"/>
    </row>
    <row r="356" spans="1:51" ht="18" customHeight="1">
      <c r="A356" s="188" t="s">
        <v>120</v>
      </c>
      <c r="B356" s="189" t="s">
        <v>2669</v>
      </c>
      <c r="C356" s="189"/>
      <c r="D356" s="189"/>
      <c r="E356" s="189"/>
      <c r="F356" s="189"/>
      <c r="G356" s="189"/>
      <c r="H356" s="189"/>
      <c r="I356" s="189"/>
      <c r="J356" s="189"/>
      <c r="K356" s="189"/>
      <c r="L356" s="189"/>
      <c r="M356" s="4"/>
      <c r="N356" s="1474"/>
      <c r="O356" s="1474"/>
      <c r="P356" s="1474"/>
      <c r="Q356" s="1474"/>
      <c r="R356" s="1474"/>
      <c r="S356" s="1474"/>
      <c r="T356" s="1474"/>
      <c r="U356" s="1474"/>
      <c r="V356" s="1474"/>
      <c r="W356" s="1474"/>
      <c r="X356" s="4"/>
      <c r="Y356" s="4"/>
      <c r="Z356" s="4"/>
      <c r="AA356" s="4"/>
      <c r="AB356" s="1474"/>
      <c r="AC356" s="1474"/>
      <c r="AD356" s="1474"/>
      <c r="AE356" s="1474"/>
      <c r="AF356" s="1474"/>
      <c r="AG356" s="1474"/>
      <c r="AH356" s="1474"/>
      <c r="AI356" s="1474"/>
      <c r="AJ356" s="1474"/>
      <c r="AK356" s="1474"/>
      <c r="AL356" s="4"/>
      <c r="AM356" s="4"/>
    </row>
    <row r="357" spans="1:51" ht="10" customHeight="1">
      <c r="A357" s="517"/>
      <c r="B357" s="518"/>
      <c r="C357" s="518"/>
      <c r="D357" s="518"/>
      <c r="E357" s="518"/>
      <c r="F357" s="518"/>
      <c r="G357" s="518"/>
      <c r="H357" s="518"/>
      <c r="I357" s="518"/>
      <c r="J357" s="518"/>
      <c r="K357" s="518"/>
      <c r="L357" s="518"/>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20"/>
      <c r="AO357" s="520"/>
      <c r="AP357" s="520"/>
      <c r="AQ357" s="520"/>
      <c r="AR357" s="520"/>
      <c r="AS357" s="520"/>
      <c r="AT357" s="520"/>
      <c r="AU357" s="520"/>
      <c r="AV357" s="520"/>
      <c r="AW357" s="520"/>
      <c r="AX357" s="520"/>
      <c r="AY357" s="520"/>
    </row>
    <row r="358" spans="1:51" ht="10" customHeight="1">
      <c r="A358" s="188"/>
      <c r="B358" s="189"/>
      <c r="C358" s="189"/>
      <c r="D358" s="189"/>
      <c r="E358" s="189"/>
      <c r="F358" s="189"/>
      <c r="G358" s="189"/>
      <c r="H358" s="189"/>
      <c r="I358" s="189"/>
      <c r="J358" s="189"/>
      <c r="K358" s="189"/>
      <c r="L358" s="189"/>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51" ht="18" customHeight="1">
      <c r="A359" s="188" t="s">
        <v>120</v>
      </c>
      <c r="B359" s="189" t="s">
        <v>2831</v>
      </c>
      <c r="C359" s="189"/>
      <c r="D359" s="189"/>
      <c r="E359" s="189"/>
      <c r="F359" s="189"/>
      <c r="G359" s="189"/>
      <c r="H359" s="189"/>
      <c r="I359" s="189"/>
      <c r="J359" s="189"/>
      <c r="K359" s="189"/>
      <c r="L359" s="189"/>
      <c r="M359" s="319"/>
      <c r="N359" s="4" t="s">
        <v>2827</v>
      </c>
      <c r="O359" s="4"/>
      <c r="P359" s="4"/>
      <c r="Q359" s="4" t="s">
        <v>3193</v>
      </c>
      <c r="R359" s="4"/>
      <c r="T359" s="4"/>
      <c r="U359" s="4"/>
      <c r="V359" s="4"/>
      <c r="W359" s="4"/>
      <c r="X359" s="4"/>
      <c r="Y359" s="4"/>
      <c r="Z359" s="4"/>
      <c r="AA359" s="4"/>
      <c r="AB359" s="4"/>
      <c r="AC359" s="4"/>
      <c r="AD359" s="4"/>
      <c r="AE359" s="4"/>
      <c r="AF359" s="4"/>
      <c r="AG359" s="4"/>
      <c r="AH359" s="4"/>
      <c r="AI359" s="4"/>
      <c r="AJ359" s="4"/>
      <c r="AK359" s="4"/>
      <c r="AL359" s="4"/>
    </row>
    <row r="360" spans="1:51" ht="18" customHeight="1">
      <c r="A360" s="188"/>
      <c r="B360" s="189"/>
      <c r="C360" s="189"/>
      <c r="D360" s="189"/>
      <c r="E360" s="189"/>
      <c r="F360" s="189"/>
      <c r="G360" s="189"/>
      <c r="H360" s="189"/>
      <c r="I360" s="189"/>
      <c r="J360" s="189"/>
      <c r="K360" s="189"/>
      <c r="L360" s="189"/>
      <c r="M360" s="319"/>
      <c r="N360" s="4" t="s">
        <v>2827</v>
      </c>
      <c r="O360" s="4"/>
      <c r="P360" s="4"/>
      <c r="Q360" s="4" t="s">
        <v>3194</v>
      </c>
      <c r="R360" s="4"/>
      <c r="S360" s="4"/>
      <c r="T360" s="4"/>
      <c r="U360" s="4"/>
      <c r="V360" s="4"/>
      <c r="W360" s="4"/>
      <c r="X360" s="4"/>
      <c r="Y360" s="4"/>
      <c r="Z360" s="4"/>
      <c r="AA360" s="4"/>
      <c r="AB360" s="4"/>
      <c r="AC360" s="4"/>
      <c r="AD360" s="4"/>
      <c r="AE360" s="4"/>
      <c r="AF360" s="4"/>
      <c r="AG360" s="4"/>
      <c r="AH360" s="4"/>
      <c r="AI360" s="4"/>
      <c r="AJ360" s="4"/>
      <c r="AK360" s="4"/>
      <c r="AL360" s="4"/>
    </row>
    <row r="361" spans="1:51" ht="18" customHeight="1">
      <c r="A361" s="188"/>
      <c r="B361" s="189"/>
      <c r="C361" s="189"/>
      <c r="D361" s="189"/>
      <c r="E361" s="189"/>
      <c r="F361" s="189"/>
      <c r="G361" s="189"/>
      <c r="H361" s="189"/>
      <c r="I361" s="189"/>
      <c r="J361" s="189"/>
      <c r="K361" s="189"/>
      <c r="L361" s="189"/>
      <c r="M361" s="319"/>
      <c r="N361" s="4" t="s">
        <v>3211</v>
      </c>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51" ht="18" customHeight="1">
      <c r="A362" s="188"/>
      <c r="B362" s="189"/>
      <c r="C362" s="189"/>
      <c r="D362" s="189"/>
      <c r="E362" s="189"/>
      <c r="F362" s="189"/>
      <c r="G362" s="189"/>
      <c r="H362" s="189"/>
      <c r="I362" s="189"/>
      <c r="J362" s="189"/>
      <c r="K362" s="189"/>
      <c r="L362" s="189"/>
      <c r="M362" s="319"/>
      <c r="N362" s="4" t="s">
        <v>2828</v>
      </c>
      <c r="O362" s="4"/>
      <c r="P362" s="4"/>
      <c r="Q362" s="4"/>
      <c r="S362" s="4"/>
      <c r="T362" s="210"/>
      <c r="U362" s="4"/>
      <c r="V362" s="4"/>
      <c r="W362" s="4"/>
      <c r="X362" s="4"/>
      <c r="Y362" s="4"/>
      <c r="Z362" s="4"/>
      <c r="AA362" s="4"/>
      <c r="AB362" s="4"/>
      <c r="AC362" s="4"/>
      <c r="AD362" s="4"/>
      <c r="AE362" s="4"/>
      <c r="AF362" s="4"/>
      <c r="AG362" s="4"/>
      <c r="AH362" s="4"/>
      <c r="AI362" s="4"/>
      <c r="AJ362" s="4"/>
      <c r="AK362" s="4"/>
      <c r="AL362" s="4"/>
      <c r="AM362" s="310"/>
    </row>
    <row r="363" spans="1:51" ht="18" customHeight="1">
      <c r="A363" s="188"/>
      <c r="B363" s="189"/>
      <c r="C363" s="189"/>
      <c r="D363" s="189"/>
      <c r="E363" s="189"/>
      <c r="F363" s="189"/>
      <c r="G363" s="189"/>
      <c r="H363" s="189"/>
      <c r="I363" s="189"/>
      <c r="J363" s="189"/>
      <c r="K363" s="189"/>
      <c r="L363" s="189"/>
      <c r="M363" s="319"/>
      <c r="N363" s="4" t="s">
        <v>2829</v>
      </c>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2830</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2918</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10" customHeight="1">
      <c r="A366" s="517"/>
      <c r="B366" s="518"/>
      <c r="C366" s="518"/>
      <c r="D366" s="518"/>
      <c r="E366" s="518"/>
      <c r="F366" s="518"/>
      <c r="G366" s="518"/>
      <c r="H366" s="518"/>
      <c r="I366" s="518"/>
      <c r="J366" s="518"/>
      <c r="K366" s="518"/>
      <c r="L366" s="518"/>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20"/>
      <c r="AO366" s="520"/>
      <c r="AP366" s="520"/>
      <c r="AQ366" s="520"/>
      <c r="AR366" s="520"/>
      <c r="AS366" s="520"/>
      <c r="AT366" s="520"/>
      <c r="AU366" s="520"/>
      <c r="AV366" s="520"/>
      <c r="AW366" s="520"/>
      <c r="AX366" s="520"/>
      <c r="AY366" s="520"/>
    </row>
    <row r="367" spans="1:51" ht="10" customHeight="1">
      <c r="A367" s="188"/>
      <c r="B367" s="189"/>
      <c r="C367" s="189"/>
      <c r="D367" s="189"/>
      <c r="E367" s="189"/>
      <c r="F367" s="189"/>
      <c r="G367" s="189"/>
      <c r="H367" s="189"/>
      <c r="I367" s="189"/>
      <c r="J367" s="189"/>
      <c r="K367" s="189"/>
      <c r="L367" s="189"/>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51" ht="18" customHeight="1">
      <c r="A368" s="188" t="s">
        <v>109</v>
      </c>
      <c r="B368" s="189" t="s">
        <v>2832</v>
      </c>
      <c r="C368" s="189"/>
      <c r="D368" s="189"/>
      <c r="E368" s="189"/>
      <c r="F368" s="189"/>
      <c r="G368" s="189"/>
      <c r="H368" s="189"/>
      <c r="I368" s="189"/>
      <c r="J368" s="189"/>
      <c r="K368" s="189"/>
      <c r="L368" s="189"/>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2833</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8" customHeight="1">
      <c r="A370" s="188"/>
      <c r="B370" s="189"/>
      <c r="C370" s="189"/>
      <c r="D370" s="189"/>
      <c r="E370" s="189"/>
      <c r="F370" s="189"/>
      <c r="G370" s="189"/>
      <c r="H370" s="189"/>
      <c r="I370" s="189"/>
      <c r="J370" s="189"/>
      <c r="K370" s="189"/>
      <c r="L370" s="189"/>
      <c r="M370" s="319"/>
      <c r="N370" s="4" t="s">
        <v>2834</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310"/>
    </row>
    <row r="371" spans="1:65" ht="18" customHeight="1">
      <c r="A371" s="188"/>
      <c r="B371" s="189"/>
      <c r="C371" s="189"/>
      <c r="D371" s="189"/>
      <c r="E371" s="189"/>
      <c r="F371" s="189"/>
      <c r="G371" s="189"/>
      <c r="H371" s="189"/>
      <c r="I371" s="189"/>
      <c r="J371" s="189"/>
      <c r="K371" s="189"/>
      <c r="L371" s="189"/>
      <c r="M371" s="319"/>
      <c r="N371" s="4" t="s">
        <v>3195</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310"/>
    </row>
    <row r="372" spans="1:65" ht="18" customHeight="1">
      <c r="A372" s="188"/>
      <c r="B372" s="189"/>
      <c r="C372" s="189"/>
      <c r="D372" s="189"/>
      <c r="E372" s="189"/>
      <c r="F372" s="189"/>
      <c r="G372" s="189"/>
      <c r="H372" s="189"/>
      <c r="I372" s="189"/>
      <c r="J372" s="189"/>
      <c r="K372" s="189"/>
      <c r="L372" s="189"/>
      <c r="M372" s="319"/>
      <c r="N372" s="4" t="s">
        <v>2835</v>
      </c>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2918</v>
      </c>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2920</v>
      </c>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310"/>
    </row>
    <row r="375" spans="1:65" ht="10" customHeight="1">
      <c r="A375" s="517"/>
      <c r="B375" s="518"/>
      <c r="C375" s="518"/>
      <c r="D375" s="518"/>
      <c r="E375" s="518"/>
      <c r="F375" s="518"/>
      <c r="G375" s="518"/>
      <c r="H375" s="518"/>
      <c r="I375" s="518"/>
      <c r="J375" s="518"/>
      <c r="K375" s="518"/>
      <c r="L375" s="518"/>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20"/>
      <c r="AO375" s="520"/>
      <c r="AP375" s="520"/>
      <c r="AQ375" s="520"/>
      <c r="AR375" s="520"/>
      <c r="AS375" s="520"/>
      <c r="AT375" s="520"/>
      <c r="AU375" s="520"/>
      <c r="AV375" s="520"/>
      <c r="AW375" s="520"/>
      <c r="AX375" s="520"/>
      <c r="AY375" s="520"/>
    </row>
    <row r="376" spans="1:65" ht="10" customHeight="1">
      <c r="A376" s="188"/>
      <c r="B376" s="189"/>
      <c r="C376" s="189"/>
      <c r="D376" s="189"/>
      <c r="E376" s="189"/>
      <c r="F376" s="189"/>
      <c r="G376" s="189"/>
      <c r="H376" s="189"/>
      <c r="I376" s="189"/>
      <c r="J376" s="189"/>
      <c r="K376" s="189"/>
      <c r="L376" s="189"/>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65" ht="18" customHeight="1">
      <c r="A377" s="188" t="s">
        <v>109</v>
      </c>
      <c r="B377" s="189" t="s">
        <v>2931</v>
      </c>
      <c r="C377" s="189"/>
      <c r="D377" s="189"/>
      <c r="E377" s="189"/>
      <c r="F377" s="189"/>
      <c r="G377" s="189"/>
      <c r="H377" s="189"/>
      <c r="I377" s="189"/>
      <c r="J377" s="189"/>
      <c r="K377" s="189"/>
      <c r="L377" s="189"/>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310"/>
    </row>
    <row r="378" spans="1:65" ht="18" customHeight="1">
      <c r="A378" s="188"/>
      <c r="B378" s="189"/>
      <c r="C378" s="189"/>
      <c r="D378" s="189"/>
      <c r="E378" s="189"/>
      <c r="F378" s="189"/>
      <c r="G378" s="189"/>
      <c r="H378" s="189"/>
      <c r="I378" s="189"/>
      <c r="J378" s="189"/>
      <c r="K378" s="189"/>
      <c r="L378" s="189"/>
      <c r="M378" s="319"/>
      <c r="N378" s="4" t="s">
        <v>2924</v>
      </c>
      <c r="O378" s="4"/>
      <c r="P378" s="4"/>
      <c r="Q378" s="4"/>
      <c r="R378" s="4"/>
      <c r="S378" s="319"/>
      <c r="T378" s="4" t="s">
        <v>2836</v>
      </c>
      <c r="U378" s="4"/>
      <c r="V378" s="4"/>
      <c r="W378" s="4"/>
      <c r="X378" s="4"/>
      <c r="Y378" s="4"/>
      <c r="Z378" s="319"/>
      <c r="AA378" s="4" t="s">
        <v>2923</v>
      </c>
      <c r="AB378" s="4"/>
      <c r="AC378" s="4"/>
      <c r="AD378" s="4"/>
      <c r="AE378" s="4"/>
      <c r="AF378" s="319"/>
      <c r="AG378" s="4" t="s">
        <v>2889</v>
      </c>
      <c r="AH378" s="4"/>
      <c r="AI378" s="4"/>
      <c r="AJ378" s="4"/>
      <c r="AK378" s="4"/>
      <c r="AL378" s="4"/>
      <c r="AM378" s="310"/>
    </row>
    <row r="379" spans="1:65" ht="18" customHeight="1">
      <c r="A379" s="188"/>
      <c r="B379" s="189"/>
      <c r="C379" s="189"/>
      <c r="D379" s="189"/>
      <c r="E379" s="189"/>
      <c r="F379" s="189"/>
      <c r="G379" s="189"/>
      <c r="H379" s="189"/>
      <c r="I379" s="189"/>
      <c r="J379" s="189"/>
      <c r="K379" s="189"/>
      <c r="L379" s="189"/>
      <c r="M379" s="319"/>
      <c r="N379" s="4" t="s">
        <v>2918</v>
      </c>
      <c r="O379" s="4"/>
      <c r="P379" s="4"/>
      <c r="Q379" s="4"/>
      <c r="R379" s="4"/>
      <c r="S379" s="319"/>
      <c r="T379" s="4" t="s">
        <v>2922</v>
      </c>
      <c r="U379" s="4"/>
      <c r="V379" s="4"/>
      <c r="W379" s="4"/>
      <c r="X379" s="4"/>
      <c r="Y379" s="4"/>
      <c r="Z379" s="4"/>
      <c r="AA379" s="4"/>
      <c r="AB379" s="4"/>
      <c r="AC379" s="4"/>
      <c r="AD379" s="4"/>
      <c r="AE379" s="4"/>
      <c r="AF379" s="4"/>
      <c r="AG379" s="4"/>
      <c r="AH379" s="4"/>
      <c r="AI379" s="4"/>
      <c r="AJ379" s="4"/>
      <c r="AK379" s="4"/>
      <c r="AL379" s="4"/>
      <c r="AM379" s="310"/>
    </row>
    <row r="380" spans="1:65" ht="11.25" customHeight="1">
      <c r="AS380" s="183"/>
      <c r="AT380" s="183"/>
      <c r="AU380" s="183"/>
      <c r="AV380" s="183"/>
      <c r="AW380" s="183"/>
      <c r="AX380" s="183"/>
      <c r="AY380" s="183"/>
    </row>
    <row r="381" spans="1:65" ht="18" customHeight="1">
      <c r="A381" s="198" t="s">
        <v>120</v>
      </c>
      <c r="B381" s="199" t="s">
        <v>2837</v>
      </c>
      <c r="C381" s="199"/>
      <c r="D381" s="199"/>
      <c r="E381" s="199"/>
      <c r="F381" s="199"/>
      <c r="G381" s="199"/>
      <c r="H381" s="199"/>
      <c r="I381" s="199"/>
      <c r="J381" s="199"/>
      <c r="K381" s="199"/>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186"/>
      <c r="AN381" s="186"/>
      <c r="AO381" s="186"/>
      <c r="AP381" s="186"/>
      <c r="AQ381" s="186"/>
      <c r="AR381" s="186"/>
    </row>
    <row r="382" spans="1:65" ht="18" customHeight="1">
      <c r="B382" s="178" t="s">
        <v>2721</v>
      </c>
      <c r="C382" s="178"/>
      <c r="D382" s="178"/>
      <c r="E382" s="178"/>
      <c r="F382" s="178"/>
      <c r="G382" s="178"/>
      <c r="H382" s="178"/>
      <c r="I382" s="178"/>
      <c r="J382" s="178"/>
      <c r="K382" s="178"/>
      <c r="L382" s="4"/>
      <c r="M382" s="1493"/>
      <c r="N382" s="1493"/>
      <c r="O382" s="1493"/>
      <c r="P382" s="1493"/>
      <c r="Q382" s="218"/>
      <c r="R382" s="4"/>
      <c r="S382" s="4"/>
      <c r="T382" s="4"/>
      <c r="U382" s="4"/>
      <c r="V382" s="4"/>
      <c r="W382" s="4"/>
      <c r="X382" s="4"/>
      <c r="Y382" s="4"/>
      <c r="Z382" s="4"/>
      <c r="AA382" s="4"/>
      <c r="AB382" s="4"/>
      <c r="AC382" s="4"/>
      <c r="AD382" s="4"/>
      <c r="AE382" s="4"/>
      <c r="AF382" s="4"/>
      <c r="AG382" s="4"/>
      <c r="AH382" s="4"/>
      <c r="AI382" s="4"/>
      <c r="AJ382" s="4"/>
      <c r="AM382" s="202" t="s">
        <v>100</v>
      </c>
      <c r="AN382" s="4"/>
    </row>
    <row r="383" spans="1:65" ht="18" customHeight="1">
      <c r="B383" s="178" t="s">
        <v>2722</v>
      </c>
      <c r="C383" s="178"/>
      <c r="D383" s="178"/>
      <c r="E383" s="178"/>
      <c r="F383" s="178"/>
      <c r="G383" s="178"/>
      <c r="H383" s="178"/>
      <c r="I383" s="178"/>
      <c r="J383" s="178"/>
      <c r="K383" s="178"/>
      <c r="L383" s="4"/>
      <c r="M383" s="1493"/>
      <c r="N383" s="1493"/>
      <c r="O383" s="1493"/>
      <c r="P383" s="1493"/>
      <c r="Q383" s="218"/>
      <c r="R383" s="4"/>
      <c r="S383" s="4"/>
      <c r="T383" s="4"/>
      <c r="U383" s="4"/>
      <c r="V383" s="4"/>
      <c r="W383" s="4"/>
      <c r="X383" s="4"/>
      <c r="Y383" s="4"/>
      <c r="Z383" s="4"/>
      <c r="AA383" s="4"/>
      <c r="AB383" s="4"/>
      <c r="AC383" s="4"/>
      <c r="AD383" s="4"/>
      <c r="AE383" s="4"/>
      <c r="AF383" s="4"/>
      <c r="AG383" s="4"/>
      <c r="AH383" s="4"/>
      <c r="AI383" s="4"/>
      <c r="AJ383" s="4"/>
      <c r="AN383" s="191" t="s">
        <v>119</v>
      </c>
      <c r="AO383" s="191"/>
      <c r="AP383" s="191"/>
      <c r="AQ383" s="191"/>
      <c r="AR383" s="4"/>
      <c r="AS383" s="1444"/>
      <c r="AT383" s="1445"/>
      <c r="AU383" s="1445"/>
      <c r="AV383" s="1445"/>
      <c r="AW383" s="1445"/>
      <c r="AX383" s="1445"/>
      <c r="AY383" s="1445"/>
      <c r="AZ383" s="1445"/>
      <c r="BA383" s="1445"/>
      <c r="BB383" s="1445"/>
      <c r="BC383" s="1445"/>
      <c r="BD383" s="1445"/>
      <c r="BE383" s="1445"/>
      <c r="BF383" s="1445"/>
      <c r="BG383" s="1445"/>
      <c r="BH383" s="1445"/>
      <c r="BI383" s="1445"/>
      <c r="BJ383" s="1445"/>
      <c r="BK383" s="1445"/>
      <c r="BL383" s="1445"/>
      <c r="BM383" s="1445"/>
    </row>
    <row r="384" spans="1:65" ht="18" customHeight="1">
      <c r="B384" s="178" t="s">
        <v>2723</v>
      </c>
      <c r="C384" s="178"/>
      <c r="D384" s="178"/>
      <c r="E384" s="178"/>
      <c r="F384" s="178"/>
      <c r="G384" s="178"/>
      <c r="H384" s="178"/>
      <c r="I384" s="178"/>
      <c r="J384" s="178"/>
      <c r="K384" s="178"/>
      <c r="L384" s="4"/>
      <c r="M384" s="1493"/>
      <c r="N384" s="1493"/>
      <c r="O384" s="1493"/>
      <c r="P384" s="1493"/>
      <c r="Q384" s="218"/>
      <c r="R384" s="4"/>
      <c r="S384" s="4"/>
      <c r="T384" s="4"/>
      <c r="U384" s="4"/>
      <c r="V384" s="4"/>
      <c r="W384" s="4"/>
      <c r="X384" s="4"/>
      <c r="Y384" s="4"/>
      <c r="Z384" s="4"/>
      <c r="AA384" s="4"/>
      <c r="AB384" s="4"/>
      <c r="AC384" s="4"/>
      <c r="AD384" s="4"/>
      <c r="AE384" s="4"/>
      <c r="AF384" s="4"/>
      <c r="AG384" s="4"/>
      <c r="AH384" s="4"/>
      <c r="AI384" s="4"/>
      <c r="AJ384" s="4"/>
      <c r="AN384" s="178" t="s">
        <v>118</v>
      </c>
      <c r="AO384" s="4"/>
      <c r="AP384" s="4"/>
      <c r="AQ384" s="4"/>
      <c r="AS384" s="1444"/>
      <c r="AT384" s="1445"/>
      <c r="AU384" s="1445"/>
      <c r="AV384" s="1445"/>
      <c r="AW384" s="1445"/>
      <c r="AX384" s="1445"/>
      <c r="AY384" s="1445"/>
      <c r="AZ384" s="1445"/>
      <c r="BA384" s="1445"/>
      <c r="BB384" s="1445"/>
      <c r="BC384" s="1445"/>
      <c r="BD384" s="1445"/>
      <c r="BE384" s="1445"/>
      <c r="BF384" s="1445"/>
      <c r="BG384" s="1445"/>
      <c r="BH384" s="1445"/>
      <c r="BI384" s="1445"/>
      <c r="BJ384" s="1445"/>
      <c r="BK384" s="1445"/>
      <c r="BL384" s="1445"/>
      <c r="BM384" s="1445"/>
    </row>
    <row r="385" spans="1:52" ht="18" customHeight="1">
      <c r="B385" s="178" t="s">
        <v>2724</v>
      </c>
      <c r="C385" s="178"/>
      <c r="D385" s="178"/>
      <c r="E385" s="178"/>
      <c r="F385" s="178"/>
      <c r="G385" s="178"/>
      <c r="H385" s="178"/>
      <c r="I385" s="178"/>
      <c r="J385" s="178"/>
      <c r="K385" s="178"/>
      <c r="L385" s="4"/>
      <c r="M385" s="1493"/>
      <c r="N385" s="1493"/>
      <c r="O385" s="1493"/>
      <c r="P385" s="1493"/>
      <c r="Q385" s="218"/>
      <c r="R385" s="4"/>
      <c r="S385" s="4"/>
      <c r="T385" s="4"/>
      <c r="U385" s="4"/>
      <c r="V385" s="4"/>
      <c r="W385" s="4"/>
      <c r="X385" s="4"/>
      <c r="Y385" s="4"/>
      <c r="Z385" s="4"/>
      <c r="AA385" s="4"/>
      <c r="AB385" s="4"/>
      <c r="AC385" s="4"/>
      <c r="AD385" s="4"/>
      <c r="AE385" s="4"/>
      <c r="AF385" s="4"/>
      <c r="AG385" s="4"/>
      <c r="AH385" s="4"/>
      <c r="AI385" s="4"/>
      <c r="AJ385" s="4"/>
      <c r="AN385" s="178" t="s">
        <v>97</v>
      </c>
      <c r="AO385" s="4"/>
      <c r="AP385" s="4"/>
      <c r="AQ385" s="4"/>
      <c r="AR385" s="4"/>
      <c r="AS385" s="1444"/>
      <c r="AT385" s="1444"/>
      <c r="AU385" s="1444"/>
      <c r="AV385" s="1444"/>
      <c r="AW385" s="1444"/>
      <c r="AX385" s="1444"/>
      <c r="AY385" s="1444"/>
      <c r="AZ385" s="1444"/>
    </row>
    <row r="386" spans="1:52" ht="11.25" customHeight="1">
      <c r="B386" s="178"/>
      <c r="C386" s="178"/>
      <c r="D386" s="178"/>
      <c r="E386" s="178"/>
      <c r="F386" s="178"/>
      <c r="G386" s="178"/>
      <c r="H386" s="178"/>
      <c r="I386" s="178"/>
      <c r="J386" s="178"/>
      <c r="K386" s="178"/>
      <c r="L386" s="4"/>
      <c r="M386" s="4"/>
      <c r="N386" s="4"/>
      <c r="O386" s="237"/>
      <c r="P386" s="237"/>
      <c r="Q386" s="237"/>
      <c r="R386" s="237"/>
      <c r="S386" s="218"/>
      <c r="T386" s="4"/>
      <c r="U386" s="4"/>
      <c r="V386" s="4"/>
      <c r="W386" s="4"/>
      <c r="X386" s="4"/>
      <c r="Y386" s="4"/>
      <c r="Z386" s="4"/>
      <c r="AA386" s="4"/>
      <c r="AB386" s="4"/>
      <c r="AC386" s="4"/>
      <c r="AD386" s="4"/>
      <c r="AE386" s="4"/>
      <c r="AF386" s="4"/>
      <c r="AG386" s="4"/>
      <c r="AH386" s="4"/>
      <c r="AI386" s="4"/>
      <c r="AJ386" s="4"/>
      <c r="AK386" s="4"/>
      <c r="AL386" s="4"/>
      <c r="AS386" s="183"/>
      <c r="AT386" s="183"/>
      <c r="AU386" s="183"/>
      <c r="AV386" s="183"/>
      <c r="AW386" s="183"/>
      <c r="AX386" s="183"/>
      <c r="AY386" s="183"/>
    </row>
    <row r="387" spans="1:52" ht="18" customHeight="1">
      <c r="A387" s="198" t="s">
        <v>110</v>
      </c>
      <c r="B387" s="199" t="s">
        <v>2838</v>
      </c>
      <c r="C387" s="199"/>
      <c r="D387" s="199"/>
      <c r="E387" s="199"/>
      <c r="F387" s="199"/>
      <c r="G387" s="199"/>
      <c r="H387" s="199"/>
      <c r="I387" s="199"/>
      <c r="J387" s="199"/>
      <c r="K387" s="199"/>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186"/>
      <c r="AN387" s="186"/>
      <c r="AO387" s="186"/>
      <c r="AP387" s="186"/>
      <c r="AQ387" s="186"/>
      <c r="AR387" s="186"/>
    </row>
    <row r="388" spans="1:52" ht="18" customHeight="1">
      <c r="B388" s="178" t="s">
        <v>2716</v>
      </c>
      <c r="C388" s="178"/>
      <c r="D388" s="178"/>
      <c r="E388" s="178"/>
      <c r="F388" s="178"/>
      <c r="G388" s="178"/>
      <c r="H388" s="178"/>
      <c r="I388" s="178"/>
      <c r="J388" s="178"/>
      <c r="K388" s="178"/>
      <c r="L388" s="4"/>
      <c r="M388" s="1500"/>
      <c r="N388" s="1501"/>
      <c r="O388" s="1501"/>
      <c r="P388" s="1502"/>
      <c r="Q388" s="218" t="s">
        <v>117</v>
      </c>
      <c r="R388" s="4"/>
      <c r="S388" s="4"/>
      <c r="T388" s="4"/>
      <c r="U388" s="4"/>
      <c r="V388" s="4"/>
      <c r="W388" s="4"/>
      <c r="X388" s="4"/>
      <c r="Y388" s="4"/>
      <c r="Z388" s="4"/>
      <c r="AA388" s="4"/>
      <c r="AB388" s="4"/>
      <c r="AC388" s="4"/>
      <c r="AD388" s="4"/>
      <c r="AE388" s="4"/>
      <c r="AF388" s="4"/>
      <c r="AG388" s="4"/>
      <c r="AH388" s="4"/>
      <c r="AI388" s="4"/>
      <c r="AJ388" s="4"/>
      <c r="AK388" s="4"/>
      <c r="AL388" s="4"/>
    </row>
    <row r="389" spans="1:52" ht="18" customHeight="1">
      <c r="B389" s="178" t="s">
        <v>2725</v>
      </c>
      <c r="C389" s="178"/>
      <c r="D389" s="178"/>
      <c r="E389" s="178"/>
      <c r="F389" s="178"/>
      <c r="G389" s="178"/>
      <c r="H389" s="178"/>
      <c r="I389" s="178"/>
      <c r="J389" s="178"/>
      <c r="K389" s="178"/>
      <c r="L389" s="4"/>
      <c r="M389" s="1500"/>
      <c r="N389" s="1501"/>
      <c r="O389" s="1501"/>
      <c r="P389" s="1502"/>
      <c r="Q389" s="218" t="s">
        <v>117</v>
      </c>
      <c r="R389" s="4"/>
      <c r="S389" s="4"/>
      <c r="T389" s="4"/>
      <c r="U389" s="4"/>
      <c r="V389" s="4"/>
      <c r="W389" s="4"/>
      <c r="X389" s="4"/>
      <c r="Y389" s="4"/>
      <c r="Z389" s="4"/>
      <c r="AA389" s="4"/>
      <c r="AB389" s="4"/>
      <c r="AC389" s="4"/>
      <c r="AD389" s="4"/>
      <c r="AE389" s="4"/>
      <c r="AF389" s="4"/>
      <c r="AG389" s="4"/>
      <c r="AH389" s="4"/>
      <c r="AI389" s="4"/>
      <c r="AJ389" s="4"/>
      <c r="AK389" s="4"/>
      <c r="AL389" s="4"/>
    </row>
    <row r="390" spans="1:52" ht="7.5" customHeight="1">
      <c r="B390" s="178"/>
      <c r="C390" s="178"/>
      <c r="D390" s="178"/>
      <c r="E390" s="178"/>
      <c r="F390" s="178"/>
      <c r="G390" s="178"/>
      <c r="H390" s="178"/>
      <c r="I390" s="178"/>
      <c r="J390" s="178"/>
      <c r="K390" s="178"/>
      <c r="L390" s="4"/>
      <c r="M390" s="238"/>
      <c r="N390" s="238"/>
      <c r="O390" s="238"/>
      <c r="P390" s="238"/>
      <c r="Q390" s="218"/>
      <c r="R390" s="4"/>
      <c r="S390" s="4"/>
      <c r="T390" s="4"/>
      <c r="U390" s="4"/>
      <c r="V390" s="4"/>
      <c r="W390" s="4"/>
      <c r="X390" s="4"/>
      <c r="Y390" s="4"/>
      <c r="Z390" s="4"/>
      <c r="AA390" s="4"/>
      <c r="AB390" s="4"/>
      <c r="AC390" s="4"/>
      <c r="AD390" s="4"/>
      <c r="AE390" s="4"/>
      <c r="AF390" s="4"/>
      <c r="AG390" s="4"/>
      <c r="AH390" s="4"/>
      <c r="AI390" s="4"/>
      <c r="AJ390" s="4"/>
      <c r="AK390" s="4"/>
      <c r="AL390" s="4"/>
    </row>
    <row r="391" spans="1:52" ht="18" customHeight="1">
      <c r="A391" s="188" t="s">
        <v>110</v>
      </c>
      <c r="B391" s="189" t="s">
        <v>2839</v>
      </c>
      <c r="C391" s="189"/>
      <c r="D391" s="189"/>
      <c r="E391" s="189"/>
      <c r="F391" s="189"/>
      <c r="G391" s="189"/>
      <c r="H391" s="189"/>
      <c r="I391" s="189"/>
      <c r="J391" s="189"/>
      <c r="K391" s="189"/>
      <c r="L391" s="4"/>
      <c r="M391" s="1503"/>
      <c r="N391" s="1504"/>
      <c r="O391" s="1504"/>
      <c r="P391" s="1504"/>
      <c r="Q391" s="1504"/>
      <c r="R391" s="1504"/>
      <c r="S391" s="1504"/>
      <c r="T391" s="1504"/>
      <c r="U391" s="1504"/>
      <c r="V391" s="1504"/>
      <c r="W391" s="1504"/>
      <c r="X391" s="1504"/>
      <c r="Y391" s="1504"/>
      <c r="Z391" s="1504"/>
      <c r="AA391" s="1504"/>
      <c r="AB391" s="1504"/>
      <c r="AC391" s="1504"/>
      <c r="AD391" s="1504"/>
      <c r="AE391" s="1504"/>
      <c r="AF391" s="1504"/>
      <c r="AG391" s="1504"/>
      <c r="AH391" s="1504"/>
      <c r="AI391" s="1504"/>
      <c r="AJ391" s="1504"/>
      <c r="AK391" s="1504"/>
      <c r="AL391" s="1505"/>
    </row>
    <row r="392" spans="1:52" ht="11.25" customHeight="1">
      <c r="A392" s="188"/>
      <c r="B392" s="189"/>
      <c r="C392" s="189"/>
      <c r="D392" s="189"/>
      <c r="E392" s="189"/>
      <c r="F392" s="189"/>
      <c r="G392" s="189"/>
      <c r="H392" s="189"/>
      <c r="I392" s="189"/>
      <c r="J392" s="189"/>
      <c r="K392" s="189"/>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S392" s="183"/>
      <c r="AT392" s="183"/>
      <c r="AU392" s="183"/>
      <c r="AV392" s="183"/>
      <c r="AW392" s="183"/>
      <c r="AX392" s="183"/>
      <c r="AY392" s="183"/>
    </row>
    <row r="393" spans="1:52" ht="18" customHeight="1">
      <c r="A393" s="198" t="s">
        <v>110</v>
      </c>
      <c r="B393" s="199" t="s">
        <v>2840</v>
      </c>
      <c r="C393" s="199"/>
      <c r="D393" s="199"/>
      <c r="E393" s="199"/>
      <c r="F393" s="199"/>
      <c r="G393" s="199"/>
      <c r="H393" s="199"/>
      <c r="I393" s="199"/>
      <c r="J393" s="199"/>
      <c r="K393" s="199"/>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186"/>
      <c r="AN393" s="186"/>
      <c r="AO393" s="186"/>
      <c r="AP393" s="186"/>
      <c r="AQ393" s="186"/>
      <c r="AR393" s="186"/>
    </row>
    <row r="394" spans="1:52" ht="18" customHeight="1">
      <c r="B394" s="178" t="s">
        <v>3586</v>
      </c>
      <c r="C394" s="178"/>
      <c r="D394" s="178"/>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5"/>
      <c r="AE394" s="217" t="s">
        <v>116</v>
      </c>
      <c r="AF394" s="217"/>
      <c r="AG394" s="215"/>
      <c r="AH394" s="217" t="s">
        <v>115</v>
      </c>
      <c r="AI394" s="4"/>
      <c r="AJ394" s="4"/>
      <c r="AK394" s="4"/>
      <c r="AL394" s="4"/>
      <c r="AM394" s="218"/>
      <c r="AO394" s="216" t="str">
        <f>IF(COUNTIF(項目一覧②!G20:H20,TRUE)&lt;2,"","特例の適用の有無はどちらか１つを選択してください")</f>
        <v/>
      </c>
    </row>
    <row r="395" spans="1:52" ht="10" customHeight="1">
      <c r="B395" s="178"/>
      <c r="C395" s="178"/>
      <c r="D395" s="178"/>
      <c r="E395" s="178"/>
      <c r="F395" s="178"/>
      <c r="G395" s="178"/>
      <c r="H395" s="178"/>
      <c r="I395" s="178"/>
      <c r="J395" s="178"/>
      <c r="K395" s="178"/>
      <c r="L395" s="4"/>
      <c r="M395" s="4"/>
      <c r="N395" s="4"/>
      <c r="O395" s="4"/>
      <c r="P395" s="4"/>
      <c r="Q395" s="4"/>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2" ht="18" customHeight="1">
      <c r="B396" s="178" t="s">
        <v>3613</v>
      </c>
      <c r="C396" s="178"/>
      <c r="D396" s="178"/>
      <c r="E396" s="178"/>
      <c r="F396" s="178"/>
      <c r="G396" s="178"/>
      <c r="H396" s="178"/>
      <c r="I396" s="178"/>
      <c r="J396" s="178"/>
      <c r="K396" s="178"/>
      <c r="L396" s="4"/>
      <c r="M396" s="4"/>
      <c r="N396" s="4"/>
      <c r="O396" s="4"/>
      <c r="P396" s="4"/>
      <c r="Q396" s="4"/>
      <c r="R396" s="4"/>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2" ht="18" customHeight="1">
      <c r="B397" s="178"/>
      <c r="C397" s="215"/>
      <c r="D397" s="178" t="s">
        <v>3783</v>
      </c>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8"/>
      <c r="AE397" s="4"/>
      <c r="AF397" s="4"/>
      <c r="AG397" s="218"/>
      <c r="AH397" s="4"/>
      <c r="AI397" s="4"/>
      <c r="AJ397" s="4"/>
      <c r="AK397" s="4"/>
      <c r="AL397" s="4"/>
      <c r="AM397" s="218"/>
      <c r="AO397" s="216"/>
    </row>
    <row r="398" spans="1:52" ht="18" customHeight="1">
      <c r="B398" s="178"/>
      <c r="C398" s="215"/>
      <c r="D398" s="178" t="s">
        <v>3784</v>
      </c>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218"/>
      <c r="AE398" s="4"/>
      <c r="AF398" s="4"/>
      <c r="AG398" s="218"/>
      <c r="AH398" s="4"/>
      <c r="AI398" s="4"/>
      <c r="AJ398" s="4"/>
      <c r="AK398" s="4"/>
      <c r="AL398" s="4"/>
      <c r="AM398" s="218"/>
      <c r="AO398" s="216"/>
    </row>
    <row r="399" spans="1:52" ht="18" customHeight="1">
      <c r="B399" s="178"/>
      <c r="C399" s="178"/>
      <c r="D399" s="178" t="s">
        <v>3614</v>
      </c>
      <c r="E399" s="178"/>
      <c r="F399" s="178"/>
      <c r="G399" s="178"/>
      <c r="H399" s="178"/>
      <c r="I399" s="178"/>
      <c r="J399" s="178"/>
      <c r="K399" s="178"/>
      <c r="L399" s="4"/>
      <c r="M399" s="4"/>
      <c r="N399" s="4"/>
      <c r="O399" s="4"/>
      <c r="P399" s="4"/>
      <c r="Q399" s="4"/>
      <c r="R399" s="4"/>
      <c r="S399" s="4"/>
      <c r="T399" s="4"/>
      <c r="U399" s="4"/>
      <c r="V399" s="4"/>
      <c r="W399" s="4"/>
      <c r="X399" s="4"/>
      <c r="Y399" s="4"/>
      <c r="Z399" s="4"/>
      <c r="AA399" s="4"/>
      <c r="AB399" s="4"/>
      <c r="AC399" s="4"/>
      <c r="AD399" s="218"/>
      <c r="AE399" s="4"/>
      <c r="AF399" s="4"/>
      <c r="AG399" s="218"/>
      <c r="AH399" s="4"/>
      <c r="AI399" s="4"/>
      <c r="AJ399" s="4"/>
      <c r="AK399" s="4"/>
      <c r="AL399" s="4"/>
      <c r="AM399" s="218"/>
      <c r="AO399" s="216"/>
    </row>
    <row r="400" spans="1:52" ht="18" customHeight="1">
      <c r="B400" s="178"/>
      <c r="C400" s="178"/>
      <c r="D400" s="178" t="s">
        <v>3615</v>
      </c>
      <c r="E400" s="178"/>
      <c r="F400" s="178"/>
      <c r="G400" s="1506"/>
      <c r="H400" s="1506"/>
      <c r="I400" s="1506"/>
      <c r="J400" s="1506"/>
      <c r="K400" s="1506"/>
      <c r="L400" s="4"/>
      <c r="M400" s="1499"/>
      <c r="N400" s="1499"/>
      <c r="O400" s="1499"/>
      <c r="P400" s="1499"/>
      <c r="Q400" s="1499"/>
      <c r="R400" s="4"/>
      <c r="S400" s="4"/>
      <c r="T400" s="4"/>
      <c r="U400" s="4"/>
      <c r="V400" s="4"/>
      <c r="W400" s="4"/>
      <c r="X400" s="4"/>
      <c r="Y400" s="4"/>
      <c r="Z400" s="4"/>
      <c r="AA400" s="4"/>
      <c r="AB400" s="4"/>
      <c r="AC400" s="4"/>
      <c r="AD400" s="218"/>
      <c r="AE400" s="4"/>
      <c r="AF400" s="4"/>
      <c r="AG400" s="218"/>
      <c r="AH400" s="4"/>
      <c r="AI400" s="4"/>
      <c r="AJ400" s="4"/>
      <c r="AK400" s="4"/>
      <c r="AL400" s="4"/>
      <c r="AM400" s="218"/>
      <c r="AO400" s="216"/>
    </row>
    <row r="401" spans="1:51" ht="18" customHeight="1">
      <c r="B401" s="178"/>
      <c r="C401" s="178"/>
      <c r="D401" s="178" t="s">
        <v>3616</v>
      </c>
      <c r="E401" s="178"/>
      <c r="F401" s="178"/>
      <c r="G401" s="178"/>
      <c r="H401" s="178"/>
      <c r="I401" s="178"/>
      <c r="J401" s="178"/>
      <c r="K401" s="178"/>
      <c r="L401" s="4"/>
      <c r="M401" s="1506"/>
      <c r="N401" s="1506"/>
      <c r="O401" s="1506"/>
      <c r="P401" s="1506"/>
      <c r="Q401" s="1506"/>
      <c r="R401" s="4" t="s">
        <v>2437</v>
      </c>
      <c r="S401" s="4"/>
      <c r="T401" s="4"/>
      <c r="U401" s="4"/>
      <c r="V401" s="4"/>
      <c r="W401" s="4"/>
      <c r="X401" s="4"/>
      <c r="Y401" s="4"/>
      <c r="Z401" s="4"/>
      <c r="AA401" s="4"/>
      <c r="AB401" s="4"/>
      <c r="AC401" s="4"/>
      <c r="AD401" s="218"/>
      <c r="AE401" s="4"/>
      <c r="AF401" s="4"/>
      <c r="AG401" s="218"/>
      <c r="AH401" s="4"/>
      <c r="AI401" s="4"/>
      <c r="AJ401" s="4"/>
      <c r="AK401" s="4"/>
      <c r="AL401" s="4"/>
      <c r="AM401" s="218"/>
      <c r="AO401" s="216"/>
    </row>
    <row r="402" spans="1:51" ht="18" customHeight="1">
      <c r="B402" s="178" t="s">
        <v>3608</v>
      </c>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5"/>
      <c r="AE402" s="217" t="s">
        <v>84</v>
      </c>
      <c r="AF402" s="217"/>
      <c r="AG402" s="215"/>
      <c r="AH402" s="217" t="s">
        <v>115</v>
      </c>
      <c r="AI402" s="4"/>
      <c r="AJ402" s="4"/>
      <c r="AK402" s="4"/>
      <c r="AL402" s="4"/>
      <c r="AM402" s="218"/>
      <c r="AO402" s="216"/>
    </row>
    <row r="403" spans="1:51" ht="18" customHeight="1">
      <c r="B403" s="178" t="s">
        <v>3609</v>
      </c>
      <c r="C403" s="178"/>
      <c r="D403" s="178"/>
      <c r="E403" s="178"/>
      <c r="F403" s="178"/>
      <c r="G403" s="178"/>
      <c r="H403" s="178"/>
      <c r="I403" s="178"/>
      <c r="J403" s="178"/>
      <c r="K403" s="178"/>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51" ht="18" customHeight="1">
      <c r="B404" s="178"/>
      <c r="C404" s="178"/>
      <c r="D404" s="178"/>
      <c r="E404" s="178"/>
      <c r="F404" s="178"/>
      <c r="G404" s="178"/>
      <c r="H404" s="178"/>
      <c r="I404" s="178"/>
      <c r="J404" s="178"/>
      <c r="K404" s="178"/>
      <c r="L404" s="4"/>
      <c r="M404" s="4"/>
      <c r="N404" s="4"/>
      <c r="O404" s="4"/>
      <c r="P404" s="4"/>
      <c r="Q404" s="4"/>
      <c r="R404" s="4"/>
      <c r="S404" s="4"/>
      <c r="T404" s="4"/>
      <c r="U404" s="4"/>
      <c r="V404" s="4"/>
      <c r="W404" s="4"/>
      <c r="X404" s="4"/>
      <c r="Y404" s="218" t="s">
        <v>114</v>
      </c>
      <c r="Z404" s="1479"/>
      <c r="AA404" s="1480"/>
      <c r="AB404" s="1480"/>
      <c r="AC404" s="1480"/>
      <c r="AD404" s="1480"/>
      <c r="AE404" s="1480"/>
      <c r="AF404" s="1480"/>
      <c r="AG404" s="1480"/>
      <c r="AH404" s="1480"/>
      <c r="AI404" s="1480"/>
      <c r="AJ404" s="1480"/>
      <c r="AK404" s="1481"/>
      <c r="AL404" s="218" t="s">
        <v>113</v>
      </c>
    </row>
    <row r="405" spans="1:51" ht="18" customHeight="1">
      <c r="B405" s="178" t="s">
        <v>3610</v>
      </c>
      <c r="C405" s="178"/>
      <c r="D405" s="178"/>
      <c r="E405" s="178"/>
      <c r="F405" s="178"/>
      <c r="G405" s="178"/>
      <c r="H405" s="178"/>
      <c r="I405" s="178"/>
      <c r="J405" s="178"/>
      <c r="K405" s="178"/>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51" ht="18" customHeight="1">
      <c r="B406" s="178"/>
      <c r="C406" s="178"/>
      <c r="D406" s="178"/>
      <c r="E406" s="178"/>
      <c r="F406" s="178"/>
      <c r="G406" s="178"/>
      <c r="H406" s="178"/>
      <c r="I406" s="178"/>
      <c r="J406" s="178"/>
      <c r="K406" s="178"/>
      <c r="L406" s="4"/>
      <c r="M406" s="4"/>
      <c r="N406" s="4"/>
      <c r="O406" s="4"/>
      <c r="P406" s="4"/>
      <c r="Q406" s="4"/>
      <c r="R406" s="4"/>
      <c r="S406" s="4"/>
      <c r="T406" s="4"/>
      <c r="U406" s="4"/>
      <c r="V406" s="4"/>
      <c r="W406" s="4"/>
      <c r="X406" s="4"/>
      <c r="Y406" s="218" t="s">
        <v>114</v>
      </c>
      <c r="Z406" s="1479"/>
      <c r="AA406" s="1480"/>
      <c r="AB406" s="1480"/>
      <c r="AC406" s="1480"/>
      <c r="AD406" s="1480"/>
      <c r="AE406" s="1480"/>
      <c r="AF406" s="1480"/>
      <c r="AG406" s="1480"/>
      <c r="AH406" s="1480"/>
      <c r="AI406" s="1480"/>
      <c r="AJ406" s="1480"/>
      <c r="AK406" s="1481"/>
      <c r="AL406" s="218" t="s">
        <v>113</v>
      </c>
    </row>
    <row r="407" spans="1:51" ht="10"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c r="Z407" s="4"/>
      <c r="AA407" s="4"/>
      <c r="AB407" s="4"/>
      <c r="AC407" s="4"/>
      <c r="AD407" s="218"/>
      <c r="AE407" s="4"/>
      <c r="AF407" s="4"/>
      <c r="AG407" s="218"/>
      <c r="AH407" s="4"/>
      <c r="AI407" s="4"/>
      <c r="AJ407" s="4"/>
      <c r="AK407" s="4"/>
      <c r="AL407" s="4"/>
      <c r="AM407" s="218"/>
      <c r="AO407" s="216"/>
    </row>
    <row r="408" spans="1:51" ht="18" customHeight="1">
      <c r="B408" s="178" t="s">
        <v>3611</v>
      </c>
      <c r="C408" s="178"/>
      <c r="D408" s="178"/>
      <c r="E408" s="178"/>
      <c r="F408" s="178"/>
      <c r="G408" s="178"/>
      <c r="H408" s="178"/>
      <c r="I408" s="178"/>
      <c r="J408" s="178"/>
      <c r="K408" s="178"/>
      <c r="L408" s="4"/>
      <c r="M408" s="4"/>
      <c r="N408" s="4"/>
      <c r="O408" s="4"/>
      <c r="P408" s="4"/>
      <c r="Q408" s="4"/>
      <c r="R408" s="4"/>
      <c r="S408" s="4"/>
      <c r="T408" s="4"/>
      <c r="U408" s="4"/>
      <c r="V408" s="4"/>
      <c r="W408" s="4"/>
      <c r="X408" s="4"/>
      <c r="Y408" s="218"/>
      <c r="Z408" s="319"/>
      <c r="AA408" s="178" t="s">
        <v>2352</v>
      </c>
      <c r="AB408" s="318"/>
      <c r="AC408" s="318"/>
      <c r="AD408" s="318"/>
      <c r="AE408" s="318"/>
      <c r="AF408" s="318"/>
      <c r="AG408" s="318"/>
      <c r="AH408" s="318"/>
      <c r="AI408" s="318"/>
      <c r="AJ408" s="318"/>
      <c r="AK408" s="318"/>
      <c r="AL408" s="218"/>
    </row>
    <row r="409" spans="1:51" ht="18" customHeight="1">
      <c r="B409" s="178"/>
      <c r="C409" s="178"/>
      <c r="D409" s="174"/>
      <c r="E409" s="178"/>
      <c r="F409" s="178"/>
      <c r="G409" s="178"/>
      <c r="H409" s="178"/>
      <c r="I409" s="178"/>
      <c r="J409" s="178"/>
      <c r="K409" s="178"/>
      <c r="L409" s="4"/>
      <c r="P409" s="4"/>
      <c r="Q409" s="4"/>
      <c r="R409" s="4"/>
      <c r="S409" s="4"/>
      <c r="T409" s="4"/>
      <c r="U409" s="4"/>
      <c r="V409" s="4"/>
      <c r="W409" s="4"/>
      <c r="X409" s="4"/>
      <c r="Y409" s="218"/>
      <c r="Z409" s="319"/>
      <c r="AA409" s="178" t="s">
        <v>2353</v>
      </c>
      <c r="AB409" s="318"/>
      <c r="AC409" s="318"/>
      <c r="AD409" s="318"/>
      <c r="AE409" s="318"/>
      <c r="AF409" s="318"/>
      <c r="AG409" s="318"/>
      <c r="AH409" s="318"/>
      <c r="AI409" s="318"/>
      <c r="AJ409" s="318"/>
      <c r="AK409" s="318"/>
      <c r="AL409" s="218"/>
    </row>
    <row r="410" spans="1:51" ht="9" customHeight="1">
      <c r="B410" s="178"/>
      <c r="C410" s="178"/>
      <c r="D410" s="174"/>
      <c r="E410" s="178"/>
      <c r="F410" s="178"/>
      <c r="G410" s="178"/>
      <c r="H410" s="178"/>
      <c r="I410" s="178"/>
      <c r="J410" s="178"/>
      <c r="K410" s="178"/>
      <c r="L410" s="4"/>
      <c r="P410" s="4"/>
      <c r="Q410" s="4"/>
      <c r="R410" s="4"/>
      <c r="S410" s="4"/>
      <c r="T410" s="4"/>
      <c r="U410" s="4"/>
      <c r="V410" s="4"/>
      <c r="W410" s="4"/>
      <c r="X410" s="4"/>
      <c r="Y410" s="218"/>
      <c r="Z410" s="318"/>
      <c r="AA410" s="318"/>
      <c r="AB410" s="318"/>
      <c r="AC410" s="318"/>
      <c r="AD410" s="318"/>
      <c r="AE410" s="318"/>
      <c r="AF410" s="318"/>
      <c r="AG410" s="318"/>
      <c r="AH410" s="318"/>
      <c r="AI410" s="318"/>
      <c r="AJ410" s="318"/>
      <c r="AK410" s="318"/>
      <c r="AL410" s="218"/>
    </row>
    <row r="411" spans="1:51" ht="18" customHeight="1">
      <c r="B411" s="178" t="s">
        <v>3612</v>
      </c>
      <c r="C411" s="178"/>
      <c r="D411" s="178"/>
      <c r="E411" s="178"/>
      <c r="F411" s="178"/>
      <c r="G411" s="178"/>
      <c r="H411" s="178"/>
      <c r="I411" s="178"/>
      <c r="J411" s="178"/>
      <c r="K411" s="178"/>
      <c r="L411" s="4"/>
      <c r="M411" s="4"/>
      <c r="N411" s="4"/>
      <c r="O411" s="4"/>
      <c r="P411" s="4"/>
      <c r="Q411" s="4"/>
      <c r="R411" s="4"/>
      <c r="S411" s="4"/>
      <c r="T411" s="4"/>
      <c r="U411" s="4"/>
      <c r="V411" s="4"/>
      <c r="W411" s="4"/>
      <c r="X411" s="4"/>
      <c r="Y411" s="4"/>
      <c r="Z411" s="4"/>
      <c r="AA411" s="4"/>
      <c r="AB411" s="4"/>
      <c r="AC411" s="218"/>
      <c r="AD411" s="4"/>
      <c r="AE411" s="4"/>
      <c r="AF411" s="4"/>
      <c r="AG411" s="4"/>
      <c r="AH411" s="4"/>
      <c r="AI411" s="4"/>
      <c r="AJ411" s="4"/>
      <c r="AK411" s="4"/>
      <c r="AL411" s="218"/>
    </row>
    <row r="412" spans="1:51" ht="18" customHeight="1">
      <c r="B412" s="178"/>
      <c r="C412" s="178"/>
      <c r="D412" s="178"/>
      <c r="E412" s="178"/>
      <c r="F412" s="178"/>
      <c r="G412" s="178"/>
      <c r="H412" s="178"/>
      <c r="I412" s="178"/>
      <c r="J412" s="178"/>
      <c r="K412" s="178"/>
      <c r="L412" s="4"/>
      <c r="M412" s="4"/>
      <c r="N412" s="4"/>
      <c r="O412" s="4"/>
      <c r="P412" s="4"/>
      <c r="Q412" s="4"/>
      <c r="R412" s="4"/>
      <c r="S412" s="4"/>
      <c r="T412" s="4"/>
      <c r="U412" s="4"/>
      <c r="V412" s="4"/>
      <c r="W412" s="4"/>
      <c r="X412" s="4"/>
      <c r="Y412" s="4" t="s">
        <v>112</v>
      </c>
      <c r="Z412" s="1479"/>
      <c r="AA412" s="1480"/>
      <c r="AB412" s="1480"/>
      <c r="AC412" s="1480"/>
      <c r="AD412" s="1480"/>
      <c r="AE412" s="1480"/>
      <c r="AF412" s="1480"/>
      <c r="AG412" s="1480"/>
      <c r="AH412" s="1494"/>
      <c r="AI412" s="1494"/>
      <c r="AJ412" s="1494"/>
      <c r="AK412" s="1495"/>
      <c r="AL412" s="218" t="s">
        <v>111</v>
      </c>
    </row>
    <row r="413" spans="1:51" ht="11.25" customHeight="1">
      <c r="B413" s="178"/>
      <c r="C413" s="178"/>
      <c r="D413" s="178"/>
      <c r="E413" s="178"/>
      <c r="F413" s="178"/>
      <c r="G413" s="178"/>
      <c r="H413" s="178"/>
      <c r="I413" s="178"/>
      <c r="J413" s="178"/>
      <c r="K413" s="178"/>
      <c r="L413" s="4"/>
      <c r="M413" s="4"/>
      <c r="N413" s="4"/>
      <c r="O413" s="4"/>
      <c r="P413" s="4"/>
      <c r="Q413" s="4"/>
      <c r="R413" s="4"/>
      <c r="S413" s="4"/>
      <c r="T413" s="4"/>
      <c r="U413" s="4"/>
      <c r="V413" s="4"/>
      <c r="W413" s="4"/>
      <c r="X413" s="4"/>
      <c r="Y413" s="4"/>
      <c r="Z413" s="218"/>
      <c r="AA413" s="218"/>
      <c r="AB413" s="218"/>
      <c r="AC413" s="218"/>
      <c r="AD413" s="218"/>
      <c r="AE413" s="218"/>
      <c r="AF413" s="218"/>
      <c r="AG413" s="218"/>
      <c r="AH413" s="218"/>
      <c r="AI413" s="218"/>
      <c r="AJ413" s="218"/>
      <c r="AK413" s="218"/>
      <c r="AL413" s="218"/>
      <c r="AS413" s="183"/>
      <c r="AT413" s="183"/>
      <c r="AU413" s="183"/>
      <c r="AV413" s="183"/>
      <c r="AW413" s="183"/>
      <c r="AX413" s="183"/>
      <c r="AY413" s="183"/>
    </row>
    <row r="414" spans="1:51" ht="18" customHeight="1">
      <c r="A414" s="198" t="s">
        <v>110</v>
      </c>
      <c r="B414" s="199" t="s">
        <v>2841</v>
      </c>
      <c r="C414" s="199"/>
      <c r="D414" s="199"/>
      <c r="E414" s="199"/>
      <c r="F414" s="199"/>
      <c r="G414" s="199"/>
      <c r="H414" s="199"/>
      <c r="I414" s="199"/>
      <c r="J414" s="199"/>
      <c r="K414" s="199"/>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186"/>
      <c r="AN414" s="186"/>
      <c r="AO414" s="186"/>
      <c r="AP414" s="186"/>
      <c r="AQ414" s="186"/>
      <c r="AR414" s="186"/>
    </row>
    <row r="415" spans="1:51" ht="17.25" customHeight="1">
      <c r="C415" s="178"/>
      <c r="D415" s="178"/>
      <c r="E415" s="178"/>
      <c r="F415" s="178"/>
      <c r="G415" s="178"/>
      <c r="H415" s="178"/>
      <c r="I415" s="178"/>
      <c r="J415" s="178"/>
      <c r="K415" s="193" t="s">
        <v>108</v>
      </c>
      <c r="L415" s="4"/>
      <c r="M415" s="4"/>
      <c r="N415" s="4"/>
      <c r="O415" s="4"/>
      <c r="P415" s="4"/>
      <c r="Q415" s="4"/>
      <c r="R415" s="218" t="s">
        <v>71</v>
      </c>
      <c r="S415" s="1499" t="s">
        <v>107</v>
      </c>
      <c r="T415" s="1499"/>
      <c r="U415" s="1499"/>
      <c r="V415" s="1499"/>
      <c r="W415" s="1499"/>
      <c r="X415" s="218" t="s">
        <v>70</v>
      </c>
      <c r="Y415" s="1499" t="s">
        <v>106</v>
      </c>
      <c r="Z415" s="1499"/>
      <c r="AA415" s="1499"/>
      <c r="AB415" s="1499"/>
      <c r="AC415" s="1499"/>
      <c r="AD415" s="218" t="s">
        <v>70</v>
      </c>
      <c r="AE415" s="1499" t="s">
        <v>105</v>
      </c>
      <c r="AF415" s="1499"/>
      <c r="AG415" s="1499"/>
      <c r="AH415" s="1499"/>
      <c r="AI415" s="1499"/>
      <c r="AJ415" s="218" t="s">
        <v>103</v>
      </c>
      <c r="AK415" s="4"/>
      <c r="AL415" s="4"/>
    </row>
    <row r="416" spans="1:51" ht="17.25" customHeight="1">
      <c r="B416" s="178"/>
      <c r="C416" s="178"/>
      <c r="D416" s="178"/>
      <c r="E416" s="178"/>
      <c r="F416" s="178"/>
      <c r="G416" s="178"/>
      <c r="H416" s="178"/>
      <c r="I416" s="178"/>
      <c r="J416" s="178"/>
      <c r="K416" s="178"/>
      <c r="L416" s="218" t="s">
        <v>71</v>
      </c>
      <c r="M416" s="1483"/>
      <c r="N416" s="1483"/>
      <c r="O416" s="1483"/>
      <c r="P416" s="1483"/>
      <c r="Q416" s="218" t="s">
        <v>94</v>
      </c>
      <c r="R416" s="218" t="s">
        <v>71</v>
      </c>
      <c r="S416" s="1496"/>
      <c r="T416" s="1497"/>
      <c r="U416" s="1497"/>
      <c r="V416" s="1498"/>
      <c r="W416" s="218" t="s">
        <v>69</v>
      </c>
      <c r="X416" s="218" t="s">
        <v>70</v>
      </c>
      <c r="Y416" s="1496"/>
      <c r="Z416" s="1497"/>
      <c r="AA416" s="1497"/>
      <c r="AB416" s="1498"/>
      <c r="AC416" s="218" t="s">
        <v>69</v>
      </c>
      <c r="AD416" s="218" t="s">
        <v>70</v>
      </c>
      <c r="AE416" s="1508">
        <f t="shared" ref="AE416:AE421" si="4">S416+Y416</f>
        <v>0</v>
      </c>
      <c r="AF416" s="1508"/>
      <c r="AG416" s="1508"/>
      <c r="AH416" s="1508"/>
      <c r="AI416" s="218" t="s">
        <v>69</v>
      </c>
      <c r="AJ416" s="218" t="s">
        <v>103</v>
      </c>
      <c r="AK416" s="4"/>
      <c r="AL416" s="4"/>
      <c r="AO416" s="202" t="s">
        <v>100</v>
      </c>
      <c r="AP416" s="4"/>
    </row>
    <row r="417" spans="1:65" ht="17.25" customHeight="1">
      <c r="B417" s="178"/>
      <c r="C417" s="178"/>
      <c r="D417" s="178"/>
      <c r="E417" s="178"/>
      <c r="F417" s="178"/>
      <c r="G417" s="178"/>
      <c r="H417" s="178"/>
      <c r="I417" s="178"/>
      <c r="J417" s="178"/>
      <c r="K417" s="178"/>
      <c r="L417" s="218" t="s">
        <v>71</v>
      </c>
      <c r="M417" s="1483"/>
      <c r="N417" s="1483"/>
      <c r="O417" s="1483"/>
      <c r="P417" s="1483"/>
      <c r="Q417" s="218" t="s">
        <v>94</v>
      </c>
      <c r="R417" s="218" t="s">
        <v>71</v>
      </c>
      <c r="S417" s="1496"/>
      <c r="T417" s="1497"/>
      <c r="U417" s="1497"/>
      <c r="V417" s="1498"/>
      <c r="W417" s="218" t="s">
        <v>69</v>
      </c>
      <c r="X417" s="218" t="s">
        <v>70</v>
      </c>
      <c r="Y417" s="1496"/>
      <c r="Z417" s="1497"/>
      <c r="AA417" s="1497"/>
      <c r="AB417" s="1498"/>
      <c r="AC417" s="218" t="s">
        <v>69</v>
      </c>
      <c r="AD417" s="218" t="s">
        <v>70</v>
      </c>
      <c r="AE417" s="1508">
        <f t="shared" si="4"/>
        <v>0</v>
      </c>
      <c r="AF417" s="1508"/>
      <c r="AG417" s="1508"/>
      <c r="AH417" s="1508"/>
      <c r="AI417" s="218" t="s">
        <v>69</v>
      </c>
      <c r="AJ417" s="218" t="s">
        <v>103</v>
      </c>
      <c r="AK417" s="4"/>
      <c r="AL417" s="4"/>
      <c r="AP417" s="191" t="s">
        <v>99</v>
      </c>
      <c r="AQ417" s="191"/>
      <c r="AR417" s="191"/>
      <c r="AS417" s="191"/>
      <c r="AT417" s="4"/>
      <c r="AU417" s="1444"/>
      <c r="AV417" s="1445"/>
      <c r="AW417" s="1445"/>
      <c r="AX417" s="1445"/>
      <c r="AY417" s="1445"/>
      <c r="AZ417" s="1445"/>
      <c r="BA417" s="1445"/>
      <c r="BB417" s="1445"/>
      <c r="BC417" s="1445"/>
      <c r="BD417" s="1445"/>
      <c r="BE417" s="1445"/>
      <c r="BF417" s="1445"/>
      <c r="BG417" s="1445"/>
      <c r="BH417" s="1445"/>
      <c r="BI417" s="1445"/>
      <c r="BJ417" s="1445"/>
      <c r="BK417" s="1445"/>
      <c r="BL417" s="1445"/>
      <c r="BM417" s="1445"/>
    </row>
    <row r="418" spans="1:65" ht="17.25" customHeight="1">
      <c r="B418" s="178"/>
      <c r="C418" s="178"/>
      <c r="D418" s="178"/>
      <c r="E418" s="178"/>
      <c r="F418" s="178"/>
      <c r="G418" s="178"/>
      <c r="H418" s="178"/>
      <c r="I418" s="178"/>
      <c r="J418" s="178"/>
      <c r="K418" s="178"/>
      <c r="L418" s="218" t="s">
        <v>71</v>
      </c>
      <c r="M418" s="1483"/>
      <c r="N418" s="1483"/>
      <c r="O418" s="1483"/>
      <c r="P418" s="1483"/>
      <c r="Q418" s="218" t="s">
        <v>94</v>
      </c>
      <c r="R418" s="218" t="s">
        <v>71</v>
      </c>
      <c r="S418" s="1496"/>
      <c r="T418" s="1497"/>
      <c r="U418" s="1497"/>
      <c r="V418" s="1498"/>
      <c r="W418" s="218" t="s">
        <v>69</v>
      </c>
      <c r="X418" s="218" t="s">
        <v>70</v>
      </c>
      <c r="Y418" s="1496"/>
      <c r="Z418" s="1497"/>
      <c r="AA418" s="1497"/>
      <c r="AB418" s="1498"/>
      <c r="AC418" s="218" t="s">
        <v>69</v>
      </c>
      <c r="AD418" s="218" t="s">
        <v>70</v>
      </c>
      <c r="AE418" s="1508">
        <f t="shared" si="4"/>
        <v>0</v>
      </c>
      <c r="AF418" s="1508"/>
      <c r="AG418" s="1508"/>
      <c r="AH418" s="1508"/>
      <c r="AI418" s="218" t="s">
        <v>69</v>
      </c>
      <c r="AJ418" s="218" t="s">
        <v>103</v>
      </c>
      <c r="AK418" s="4"/>
      <c r="AL418" s="4"/>
      <c r="AP418" s="178" t="s">
        <v>98</v>
      </c>
      <c r="AQ418" s="4"/>
      <c r="AR418" s="4"/>
      <c r="AS418" s="4"/>
      <c r="AU418" s="1444"/>
      <c r="AV418" s="1445"/>
      <c r="AW418" s="1445"/>
      <c r="AX418" s="1445"/>
      <c r="AY418" s="1445"/>
      <c r="AZ418" s="1445"/>
      <c r="BA418" s="1445"/>
      <c r="BB418" s="1445"/>
      <c r="BC418" s="1445"/>
      <c r="BD418" s="1445"/>
      <c r="BE418" s="1445"/>
      <c r="BF418" s="1445"/>
      <c r="BG418" s="1445"/>
      <c r="BH418" s="1445"/>
      <c r="BI418" s="1445"/>
      <c r="BJ418" s="1445"/>
      <c r="BK418" s="1445"/>
      <c r="BL418" s="1445"/>
      <c r="BM418" s="1445"/>
    </row>
    <row r="419" spans="1:65" ht="17.25" customHeight="1">
      <c r="B419" s="178"/>
      <c r="C419" s="178"/>
      <c r="D419" s="178"/>
      <c r="E419" s="178"/>
      <c r="F419" s="178"/>
      <c r="G419" s="178"/>
      <c r="H419" s="178"/>
      <c r="I419" s="178"/>
      <c r="J419" s="178"/>
      <c r="K419" s="178"/>
      <c r="L419" s="218" t="s">
        <v>71</v>
      </c>
      <c r="M419" s="1483"/>
      <c r="N419" s="1483"/>
      <c r="O419" s="1483"/>
      <c r="P419" s="1483"/>
      <c r="Q419" s="218" t="s">
        <v>94</v>
      </c>
      <c r="R419" s="218" t="s">
        <v>71</v>
      </c>
      <c r="S419" s="1496"/>
      <c r="T419" s="1497"/>
      <c r="U419" s="1497"/>
      <c r="V419" s="1498"/>
      <c r="W419" s="218" t="s">
        <v>69</v>
      </c>
      <c r="X419" s="218" t="s">
        <v>70</v>
      </c>
      <c r="Y419" s="1496"/>
      <c r="Z419" s="1497"/>
      <c r="AA419" s="1497"/>
      <c r="AB419" s="1498"/>
      <c r="AC419" s="218" t="s">
        <v>69</v>
      </c>
      <c r="AD419" s="218" t="s">
        <v>70</v>
      </c>
      <c r="AE419" s="1508">
        <f t="shared" si="4"/>
        <v>0</v>
      </c>
      <c r="AF419" s="1508"/>
      <c r="AG419" s="1508"/>
      <c r="AH419" s="1508"/>
      <c r="AI419" s="218" t="s">
        <v>69</v>
      </c>
      <c r="AJ419" s="218" t="s">
        <v>103</v>
      </c>
      <c r="AK419" s="4"/>
      <c r="AL419" s="4"/>
      <c r="AP419" s="178" t="s">
        <v>97</v>
      </c>
      <c r="AQ419" s="4"/>
      <c r="AR419" s="4"/>
      <c r="AS419" s="4"/>
      <c r="AT419" s="4"/>
      <c r="AU419" s="1444"/>
      <c r="AV419" s="1444"/>
      <c r="AW419" s="1444"/>
      <c r="AX419" s="1444"/>
      <c r="AY419" s="1444"/>
      <c r="AZ419" s="1444"/>
      <c r="BA419" s="1444"/>
      <c r="BB419" s="1444"/>
    </row>
    <row r="420" spans="1:65" ht="17.25" customHeight="1">
      <c r="B420" s="178"/>
      <c r="C420" s="178"/>
      <c r="D420" s="178"/>
      <c r="E420" s="178"/>
      <c r="F420" s="178"/>
      <c r="G420" s="178"/>
      <c r="H420" s="178"/>
      <c r="I420" s="178"/>
      <c r="J420" s="178"/>
      <c r="K420" s="178"/>
      <c r="L420" s="218" t="s">
        <v>71</v>
      </c>
      <c r="M420" s="1483"/>
      <c r="N420" s="1483"/>
      <c r="O420" s="1483"/>
      <c r="P420" s="1483"/>
      <c r="Q420" s="218" t="s">
        <v>94</v>
      </c>
      <c r="R420" s="218" t="s">
        <v>71</v>
      </c>
      <c r="S420" s="1496"/>
      <c r="T420" s="1497"/>
      <c r="U420" s="1497"/>
      <c r="V420" s="1498"/>
      <c r="W420" s="218" t="s">
        <v>69</v>
      </c>
      <c r="X420" s="218" t="s">
        <v>70</v>
      </c>
      <c r="Y420" s="1496"/>
      <c r="Z420" s="1497"/>
      <c r="AA420" s="1497"/>
      <c r="AB420" s="1498"/>
      <c r="AC420" s="218" t="s">
        <v>69</v>
      </c>
      <c r="AD420" s="218" t="s">
        <v>70</v>
      </c>
      <c r="AE420" s="1508">
        <f t="shared" si="4"/>
        <v>0</v>
      </c>
      <c r="AF420" s="1508"/>
      <c r="AG420" s="1508"/>
      <c r="AH420" s="1508"/>
      <c r="AI420" s="218" t="s">
        <v>69</v>
      </c>
      <c r="AJ420" s="218" t="s">
        <v>103</v>
      </c>
      <c r="AK420" s="4"/>
      <c r="AL420" s="4"/>
    </row>
    <row r="421" spans="1:65" ht="17.25" customHeight="1">
      <c r="B421" s="178"/>
      <c r="C421" s="178"/>
      <c r="D421" s="178"/>
      <c r="E421" s="178"/>
      <c r="F421" s="178"/>
      <c r="G421" s="178"/>
      <c r="H421" s="178"/>
      <c r="I421" s="178"/>
      <c r="J421" s="178"/>
      <c r="K421" s="178"/>
      <c r="L421" s="218" t="s">
        <v>71</v>
      </c>
      <c r="M421" s="1483"/>
      <c r="N421" s="1483"/>
      <c r="O421" s="1483"/>
      <c r="P421" s="1483"/>
      <c r="Q421" s="218" t="s">
        <v>94</v>
      </c>
      <c r="R421" s="218" t="s">
        <v>71</v>
      </c>
      <c r="S421" s="1496"/>
      <c r="T421" s="1497"/>
      <c r="U421" s="1497"/>
      <c r="V421" s="1498"/>
      <c r="W421" s="218" t="s">
        <v>69</v>
      </c>
      <c r="X421" s="218" t="s">
        <v>70</v>
      </c>
      <c r="Y421" s="1496"/>
      <c r="Z421" s="1497"/>
      <c r="AA421" s="1497"/>
      <c r="AB421" s="1498"/>
      <c r="AC421" s="218" t="s">
        <v>69</v>
      </c>
      <c r="AD421" s="218" t="s">
        <v>70</v>
      </c>
      <c r="AE421" s="1508">
        <f t="shared" si="4"/>
        <v>0</v>
      </c>
      <c r="AF421" s="1508"/>
      <c r="AG421" s="1508"/>
      <c r="AH421" s="1508"/>
      <c r="AI421" s="218" t="s">
        <v>69</v>
      </c>
      <c r="AJ421" s="218" t="s">
        <v>103</v>
      </c>
      <c r="AK421" s="4"/>
      <c r="AL421" s="4"/>
    </row>
    <row r="422" spans="1:65" ht="17.25" customHeight="1">
      <c r="B422" s="178"/>
      <c r="C422" s="178"/>
      <c r="D422" s="178"/>
      <c r="E422" s="178"/>
      <c r="F422" s="178"/>
      <c r="G422" s="178"/>
      <c r="H422" s="178"/>
      <c r="I422" s="178"/>
      <c r="J422" s="178"/>
      <c r="K422" s="178"/>
      <c r="L422" s="218" t="s">
        <v>71</v>
      </c>
      <c r="M422" s="1483"/>
      <c r="N422" s="1483"/>
      <c r="O422" s="1483"/>
      <c r="P422" s="1483"/>
      <c r="Q422" s="218" t="s">
        <v>67</v>
      </c>
      <c r="R422" s="218" t="s">
        <v>71</v>
      </c>
      <c r="S422" s="1496"/>
      <c r="T422" s="1497"/>
      <c r="U422" s="1497"/>
      <c r="V422" s="1498"/>
      <c r="W422" s="218" t="s">
        <v>69</v>
      </c>
      <c r="X422" s="218" t="s">
        <v>70</v>
      </c>
      <c r="Y422" s="1496"/>
      <c r="Z422" s="1497"/>
      <c r="AA422" s="1497"/>
      <c r="AB422" s="1498"/>
      <c r="AC422" s="218" t="s">
        <v>69</v>
      </c>
      <c r="AD422" s="218" t="s">
        <v>70</v>
      </c>
      <c r="AE422" s="1508">
        <f t="shared" ref="AE422" si="5">S422+Y422</f>
        <v>0</v>
      </c>
      <c r="AF422" s="1508"/>
      <c r="AG422" s="1508"/>
      <c r="AH422" s="1508"/>
      <c r="AI422" s="218" t="s">
        <v>69</v>
      </c>
      <c r="AJ422" s="218" t="s">
        <v>103</v>
      </c>
      <c r="AK422" s="4"/>
      <c r="AL422" s="4"/>
    </row>
    <row r="423" spans="1:65" ht="17.25" customHeight="1">
      <c r="B423" s="178"/>
      <c r="C423" s="178"/>
      <c r="D423" s="178"/>
      <c r="E423" s="178"/>
      <c r="F423" s="178"/>
      <c r="G423" s="178"/>
      <c r="H423" s="178"/>
      <c r="I423" s="178"/>
      <c r="J423" s="178"/>
      <c r="K423" s="178"/>
      <c r="L423" s="218" t="s">
        <v>71</v>
      </c>
      <c r="M423" s="1483"/>
      <c r="N423" s="1483"/>
      <c r="O423" s="1483"/>
      <c r="P423" s="1483"/>
      <c r="Q423" s="218" t="s">
        <v>67</v>
      </c>
      <c r="R423" s="218" t="s">
        <v>71</v>
      </c>
      <c r="S423" s="1496"/>
      <c r="T423" s="1497"/>
      <c r="U423" s="1497"/>
      <c r="V423" s="1498"/>
      <c r="W423" s="218" t="s">
        <v>69</v>
      </c>
      <c r="X423" s="218" t="s">
        <v>70</v>
      </c>
      <c r="Y423" s="1496"/>
      <c r="Z423" s="1497"/>
      <c r="AA423" s="1497"/>
      <c r="AB423" s="1498"/>
      <c r="AC423" s="218" t="s">
        <v>69</v>
      </c>
      <c r="AD423" s="218" t="s">
        <v>70</v>
      </c>
      <c r="AE423" s="1508">
        <f t="shared" ref="AE423" si="6">S423+Y423</f>
        <v>0</v>
      </c>
      <c r="AF423" s="1508"/>
      <c r="AG423" s="1508"/>
      <c r="AH423" s="1508"/>
      <c r="AI423" s="218" t="s">
        <v>69</v>
      </c>
      <c r="AJ423" s="218" t="s">
        <v>103</v>
      </c>
      <c r="AK423" s="4"/>
      <c r="AL423" s="4"/>
    </row>
    <row r="424" spans="1:65" ht="15.75" customHeight="1">
      <c r="C424" s="178"/>
      <c r="D424" s="178"/>
      <c r="E424" s="178"/>
      <c r="F424" s="178"/>
      <c r="G424" s="178"/>
      <c r="H424" s="178"/>
      <c r="I424" s="178"/>
      <c r="J424" s="178"/>
      <c r="K424" s="193" t="s">
        <v>104</v>
      </c>
      <c r="L424" s="4"/>
      <c r="M424" s="4"/>
      <c r="N424" s="4"/>
      <c r="O424" s="4"/>
      <c r="P424" s="4"/>
      <c r="Q424" s="4"/>
      <c r="R424" s="218" t="s">
        <v>71</v>
      </c>
      <c r="S424" s="1508">
        <f>SUM(S416:V423)</f>
        <v>0</v>
      </c>
      <c r="T424" s="1508"/>
      <c r="U424" s="1508"/>
      <c r="V424" s="1508"/>
      <c r="W424" s="218" t="s">
        <v>69</v>
      </c>
      <c r="X424" s="218" t="s">
        <v>70</v>
      </c>
      <c r="Y424" s="1508">
        <f>SUM(Y416:AB423)</f>
        <v>0</v>
      </c>
      <c r="Z424" s="1508"/>
      <c r="AA424" s="1508"/>
      <c r="AB424" s="1508"/>
      <c r="AC424" s="218" t="s">
        <v>69</v>
      </c>
      <c r="AD424" s="218" t="s">
        <v>70</v>
      </c>
      <c r="AE424" s="1508">
        <f>SUM(AE416:AH423)</f>
        <v>0</v>
      </c>
      <c r="AF424" s="1508"/>
      <c r="AG424" s="1508"/>
      <c r="AH424" s="1508"/>
      <c r="AI424" s="218" t="s">
        <v>69</v>
      </c>
      <c r="AJ424" s="218" t="s">
        <v>103</v>
      </c>
      <c r="AK424" s="4"/>
      <c r="AL424" s="4"/>
    </row>
    <row r="425" spans="1:65" ht="11.25" customHeight="1">
      <c r="B425" s="178"/>
      <c r="C425" s="178"/>
      <c r="D425" s="178"/>
      <c r="E425" s="178"/>
      <c r="F425" s="178"/>
      <c r="G425" s="178"/>
      <c r="H425" s="178"/>
      <c r="I425" s="178"/>
      <c r="J425" s="178"/>
      <c r="K425" s="178"/>
      <c r="L425" s="4"/>
      <c r="M425" s="4"/>
      <c r="N425" s="4"/>
      <c r="O425" s="4"/>
      <c r="P425" s="4"/>
      <c r="Q425" s="4"/>
      <c r="R425" s="218"/>
      <c r="S425" s="239"/>
      <c r="T425" s="239"/>
      <c r="U425" s="239"/>
      <c r="V425" s="239"/>
      <c r="W425" s="218"/>
      <c r="X425" s="218"/>
      <c r="Y425" s="239"/>
      <c r="Z425" s="239"/>
      <c r="AA425" s="239"/>
      <c r="AB425" s="239"/>
      <c r="AC425" s="218"/>
      <c r="AD425" s="218"/>
      <c r="AE425" s="239"/>
      <c r="AF425" s="239"/>
      <c r="AG425" s="239"/>
      <c r="AH425" s="239"/>
      <c r="AI425" s="218"/>
      <c r="AJ425" s="218"/>
      <c r="AK425" s="4"/>
      <c r="AL425" s="4"/>
      <c r="AS425" s="183"/>
      <c r="AT425" s="183"/>
      <c r="AU425" s="183"/>
      <c r="AV425" s="183"/>
      <c r="AW425" s="183"/>
      <c r="AX425" s="183"/>
      <c r="AY425" s="183"/>
    </row>
    <row r="426" spans="1:65" ht="7.5" customHeight="1">
      <c r="A426" s="185"/>
      <c r="B426" s="214"/>
      <c r="C426" s="214"/>
      <c r="D426" s="214"/>
      <c r="E426" s="214"/>
      <c r="F426" s="214"/>
      <c r="G426" s="214"/>
      <c r="H426" s="214"/>
      <c r="I426" s="214"/>
      <c r="J426" s="214"/>
      <c r="K426" s="214"/>
      <c r="L426" s="200"/>
      <c r="M426" s="200"/>
      <c r="N426" s="200"/>
      <c r="O426" s="200"/>
      <c r="P426" s="200"/>
      <c r="Q426" s="200"/>
      <c r="R426" s="226"/>
      <c r="S426" s="240"/>
      <c r="T426" s="240"/>
      <c r="U426" s="240"/>
      <c r="V426" s="240"/>
      <c r="W426" s="226"/>
      <c r="X426" s="226"/>
      <c r="Y426" s="240"/>
      <c r="Z426" s="240"/>
      <c r="AA426" s="240"/>
      <c r="AB426" s="240"/>
      <c r="AC426" s="226"/>
      <c r="AD426" s="226"/>
      <c r="AE426" s="240"/>
      <c r="AF426" s="240"/>
      <c r="AG426" s="240"/>
      <c r="AH426" s="240"/>
      <c r="AI426" s="226"/>
      <c r="AJ426" s="226"/>
      <c r="AK426" s="200"/>
      <c r="AL426" s="200"/>
      <c r="AM426" s="186"/>
      <c r="AN426" s="186"/>
      <c r="AO426" s="186"/>
      <c r="AP426" s="186"/>
      <c r="AQ426" s="186"/>
      <c r="AR426" s="186"/>
    </row>
    <row r="427" spans="1:65" ht="18" customHeight="1">
      <c r="A427" s="241" t="s">
        <v>102</v>
      </c>
      <c r="B427" s="189" t="s">
        <v>2842</v>
      </c>
      <c r="C427" s="189"/>
      <c r="D427" s="189"/>
      <c r="E427" s="189"/>
      <c r="F427" s="189"/>
      <c r="G427" s="189"/>
      <c r="H427" s="189"/>
      <c r="I427" s="189"/>
      <c r="J427" s="189"/>
      <c r="K427" s="189"/>
      <c r="L427" s="4"/>
      <c r="M427" s="1503"/>
      <c r="N427" s="1504"/>
      <c r="O427" s="1504"/>
      <c r="P427" s="1504"/>
      <c r="Q427" s="1504"/>
      <c r="R427" s="1504"/>
      <c r="S427" s="1504"/>
      <c r="T427" s="1504"/>
      <c r="U427" s="1504"/>
      <c r="V427" s="1504"/>
      <c r="W427" s="1504"/>
      <c r="X427" s="1504"/>
      <c r="Y427" s="1504"/>
      <c r="Z427" s="1504"/>
      <c r="AA427" s="1504"/>
      <c r="AB427" s="1504"/>
      <c r="AC427" s="1504"/>
      <c r="AD427" s="1504"/>
      <c r="AE427" s="1504"/>
      <c r="AF427" s="1504"/>
      <c r="AG427" s="1504"/>
      <c r="AH427" s="1504"/>
      <c r="AI427" s="1504"/>
      <c r="AJ427" s="1504"/>
      <c r="AK427" s="1504"/>
      <c r="AL427" s="1505"/>
    </row>
    <row r="428" spans="1:65" ht="18" customHeight="1">
      <c r="A428" s="241" t="s">
        <v>102</v>
      </c>
      <c r="B428" s="189" t="s">
        <v>2843</v>
      </c>
      <c r="C428" s="189"/>
      <c r="D428" s="189"/>
      <c r="E428" s="189"/>
      <c r="F428" s="189"/>
      <c r="G428" s="189"/>
      <c r="H428" s="189"/>
      <c r="I428" s="189"/>
      <c r="J428" s="189"/>
      <c r="K428" s="189"/>
      <c r="L428" s="4"/>
      <c r="M428" s="1503"/>
      <c r="N428" s="1504"/>
      <c r="O428" s="1504"/>
      <c r="P428" s="1504"/>
      <c r="Q428" s="1504"/>
      <c r="R428" s="1504"/>
      <c r="S428" s="1504"/>
      <c r="T428" s="1504"/>
      <c r="U428" s="1504"/>
      <c r="V428" s="1504"/>
      <c r="W428" s="1504"/>
      <c r="X428" s="1504"/>
      <c r="Y428" s="1504"/>
      <c r="Z428" s="1504"/>
      <c r="AA428" s="1504"/>
      <c r="AB428" s="1504"/>
      <c r="AC428" s="1504"/>
      <c r="AD428" s="1504"/>
      <c r="AE428" s="1504"/>
      <c r="AF428" s="1504"/>
      <c r="AG428" s="1504"/>
      <c r="AH428" s="1504"/>
      <c r="AI428" s="1504"/>
      <c r="AJ428" s="1504"/>
      <c r="AK428" s="1504"/>
      <c r="AL428" s="1505"/>
    </row>
    <row r="429" spans="1:65" ht="18" customHeight="1">
      <c r="A429" s="241" t="s">
        <v>102</v>
      </c>
      <c r="B429" s="189" t="s">
        <v>2844</v>
      </c>
      <c r="C429" s="189"/>
      <c r="D429" s="189"/>
      <c r="E429" s="189"/>
      <c r="F429" s="189"/>
      <c r="G429" s="189"/>
      <c r="H429" s="189"/>
      <c r="I429" s="189"/>
      <c r="J429" s="189"/>
      <c r="K429" s="189"/>
      <c r="L429" s="4"/>
      <c r="M429" s="1503"/>
      <c r="N429" s="1504"/>
      <c r="O429" s="1504"/>
      <c r="P429" s="1504"/>
      <c r="Q429" s="1504"/>
      <c r="R429" s="1504"/>
      <c r="S429" s="1504"/>
      <c r="T429" s="1504"/>
      <c r="U429" s="1504"/>
      <c r="V429" s="1504"/>
      <c r="W429" s="1504"/>
      <c r="X429" s="1504"/>
      <c r="Y429" s="1504"/>
      <c r="Z429" s="1504"/>
      <c r="AA429" s="1504"/>
      <c r="AB429" s="1504"/>
      <c r="AC429" s="1504"/>
      <c r="AD429" s="1504"/>
      <c r="AE429" s="1504"/>
      <c r="AF429" s="1504"/>
      <c r="AG429" s="1504"/>
      <c r="AH429" s="1504"/>
      <c r="AI429" s="1504"/>
      <c r="AJ429" s="1504"/>
      <c r="AK429" s="1504"/>
      <c r="AL429" s="1505"/>
    </row>
    <row r="430" spans="1:65" ht="18" customHeight="1">
      <c r="A430" s="241" t="s">
        <v>102</v>
      </c>
      <c r="B430" s="189" t="s">
        <v>2845</v>
      </c>
      <c r="C430" s="189"/>
      <c r="D430" s="189"/>
      <c r="E430" s="189"/>
      <c r="F430" s="189"/>
      <c r="G430" s="189"/>
      <c r="H430" s="189"/>
      <c r="I430" s="189"/>
      <c r="J430" s="189"/>
      <c r="K430" s="189"/>
      <c r="L430" s="4"/>
      <c r="M430" s="1622"/>
      <c r="N430" s="1623"/>
      <c r="O430" s="1623"/>
      <c r="P430" s="1623"/>
      <c r="Q430" s="1624"/>
      <c r="R430" s="218" t="s">
        <v>92</v>
      </c>
      <c r="S430" s="4"/>
      <c r="T430" s="4"/>
      <c r="U430" s="4"/>
      <c r="V430" s="4"/>
      <c r="W430" s="4"/>
      <c r="X430" s="4"/>
      <c r="Y430" s="4"/>
      <c r="Z430" s="4"/>
      <c r="AA430" s="4"/>
      <c r="AB430" s="4"/>
      <c r="AC430" s="4"/>
      <c r="AD430" s="4"/>
      <c r="AE430" s="4"/>
      <c r="AF430" s="4"/>
      <c r="AG430" s="4"/>
      <c r="AH430" s="4"/>
      <c r="AI430" s="4"/>
      <c r="AJ430" s="4"/>
      <c r="AK430" s="4"/>
      <c r="AL430" s="4"/>
    </row>
    <row r="431" spans="1:65" ht="18" customHeight="1">
      <c r="A431" s="241" t="s">
        <v>102</v>
      </c>
      <c r="B431" s="189" t="s">
        <v>2846</v>
      </c>
      <c r="C431" s="189"/>
      <c r="D431" s="189"/>
      <c r="E431" s="189"/>
      <c r="F431" s="189"/>
      <c r="G431" s="189"/>
      <c r="H431" s="189"/>
      <c r="I431" s="189"/>
      <c r="J431" s="189"/>
      <c r="K431" s="189"/>
      <c r="L431" s="4"/>
      <c r="M431" s="1474"/>
      <c r="N431" s="1444"/>
      <c r="O431" s="1444"/>
      <c r="P431" s="1444"/>
      <c r="Q431" s="1444"/>
      <c r="R431" s="4"/>
      <c r="S431" s="4"/>
      <c r="T431" s="4"/>
      <c r="U431" s="4"/>
      <c r="V431" s="4"/>
      <c r="W431" s="4"/>
      <c r="X431" s="4"/>
      <c r="Y431" s="4"/>
      <c r="Z431" s="4"/>
      <c r="AA431" s="4"/>
      <c r="AB431" s="4"/>
      <c r="AC431" s="4"/>
      <c r="AD431" s="4"/>
      <c r="AE431" s="4"/>
      <c r="AF431" s="4"/>
      <c r="AG431" s="4"/>
      <c r="AH431" s="4"/>
      <c r="AI431" s="4"/>
      <c r="AJ431" s="4"/>
      <c r="AK431" s="4"/>
      <c r="AL431" s="4"/>
    </row>
    <row r="432" spans="1:65" ht="7.5" customHeight="1">
      <c r="A432" s="241"/>
      <c r="B432" s="189"/>
      <c r="C432" s="189"/>
      <c r="D432" s="189"/>
      <c r="E432" s="189"/>
      <c r="F432" s="189"/>
      <c r="G432" s="189"/>
      <c r="H432" s="189"/>
      <c r="I432" s="189"/>
      <c r="J432" s="189"/>
      <c r="K432" s="189"/>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51" ht="18" customHeight="1">
      <c r="A433" s="241" t="s">
        <v>102</v>
      </c>
      <c r="B433" s="189" t="s">
        <v>2681</v>
      </c>
      <c r="C433" s="189"/>
      <c r="D433" s="189"/>
      <c r="E433" s="189"/>
      <c r="F433" s="189"/>
      <c r="G433" s="189"/>
      <c r="H433" s="189"/>
      <c r="I433" s="189"/>
      <c r="J433" s="189"/>
      <c r="K433" s="189"/>
      <c r="L433" s="4"/>
      <c r="M433" s="1468"/>
      <c r="N433" s="1544"/>
      <c r="O433" s="1544"/>
      <c r="P433" s="1544"/>
      <c r="Q433" s="1544"/>
      <c r="R433" s="1544"/>
      <c r="S433" s="1544"/>
      <c r="T433" s="1544"/>
      <c r="U433" s="1544"/>
      <c r="V433" s="1544"/>
      <c r="W433" s="1544"/>
      <c r="X433" s="1544"/>
      <c r="Y433" s="1544"/>
      <c r="Z433" s="1544"/>
      <c r="AA433" s="1544"/>
      <c r="AB433" s="1544"/>
      <c r="AC433" s="1544"/>
      <c r="AD433" s="1544"/>
      <c r="AE433" s="1544"/>
      <c r="AF433" s="1544"/>
      <c r="AG433" s="1544"/>
      <c r="AH433" s="1545"/>
      <c r="AI433" s="4"/>
      <c r="AJ433" s="4"/>
    </row>
    <row r="434" spans="1:51" ht="18" customHeight="1">
      <c r="A434" s="241"/>
      <c r="B434" s="173"/>
      <c r="C434" s="173"/>
      <c r="D434" s="173"/>
      <c r="E434" s="173"/>
      <c r="F434" s="173"/>
      <c r="G434" s="173"/>
      <c r="H434" s="173"/>
      <c r="I434" s="173"/>
      <c r="J434" s="173"/>
      <c r="K434" s="173"/>
      <c r="M434" s="1546"/>
      <c r="N434" s="1547"/>
      <c r="O434" s="1547"/>
      <c r="P434" s="1547"/>
      <c r="Q434" s="1547"/>
      <c r="R434" s="1547"/>
      <c r="S434" s="1547"/>
      <c r="T434" s="1547"/>
      <c r="U434" s="1547"/>
      <c r="V434" s="1547"/>
      <c r="W434" s="1547"/>
      <c r="X434" s="1547"/>
      <c r="Y434" s="1547"/>
      <c r="Z434" s="1547"/>
      <c r="AA434" s="1547"/>
      <c r="AB434" s="1547"/>
      <c r="AC434" s="1547"/>
      <c r="AD434" s="1547"/>
      <c r="AE434" s="1547"/>
      <c r="AF434" s="1547"/>
      <c r="AG434" s="1547"/>
      <c r="AH434" s="1548"/>
    </row>
    <row r="435" spans="1:51" ht="18" customHeight="1">
      <c r="A435" s="241" t="s">
        <v>102</v>
      </c>
      <c r="B435" s="189" t="s">
        <v>2684</v>
      </c>
      <c r="C435" s="189"/>
      <c r="D435" s="189"/>
      <c r="E435" s="189"/>
      <c r="F435" s="189"/>
      <c r="G435" s="189"/>
      <c r="H435" s="189"/>
      <c r="I435" s="189"/>
      <c r="J435" s="189"/>
      <c r="K435" s="189"/>
      <c r="L435" s="4"/>
      <c r="M435" s="1468"/>
      <c r="N435" s="1544"/>
      <c r="O435" s="1544"/>
      <c r="P435" s="1544"/>
      <c r="Q435" s="1544"/>
      <c r="R435" s="1544"/>
      <c r="S435" s="1544"/>
      <c r="T435" s="1544"/>
      <c r="U435" s="1544"/>
      <c r="V435" s="1544"/>
      <c r="W435" s="1544"/>
      <c r="X435" s="1544"/>
      <c r="Y435" s="1544"/>
      <c r="Z435" s="1544"/>
      <c r="AA435" s="1544"/>
      <c r="AB435" s="1544"/>
      <c r="AC435" s="1544"/>
      <c r="AD435" s="1544"/>
      <c r="AE435" s="1544"/>
      <c r="AF435" s="1544"/>
      <c r="AG435" s="1544"/>
      <c r="AH435" s="1545"/>
      <c r="AI435" s="4"/>
      <c r="AJ435" s="4"/>
    </row>
    <row r="436" spans="1:51" ht="18" customHeight="1">
      <c r="M436" s="1546"/>
      <c r="N436" s="1547"/>
      <c r="O436" s="1547"/>
      <c r="P436" s="1547"/>
      <c r="Q436" s="1547"/>
      <c r="R436" s="1547"/>
      <c r="S436" s="1547"/>
      <c r="T436" s="1547"/>
      <c r="U436" s="1547"/>
      <c r="V436" s="1547"/>
      <c r="W436" s="1547"/>
      <c r="X436" s="1547"/>
      <c r="Y436" s="1547"/>
      <c r="Z436" s="1547"/>
      <c r="AA436" s="1547"/>
      <c r="AB436" s="1547"/>
      <c r="AC436" s="1547"/>
      <c r="AD436" s="1547"/>
      <c r="AE436" s="1547"/>
      <c r="AF436" s="1547"/>
      <c r="AG436" s="1547"/>
      <c r="AH436" s="1548"/>
    </row>
    <row r="437" spans="1:51" ht="10.5" customHeight="1">
      <c r="A437" s="242"/>
      <c r="B437" s="242"/>
      <c r="C437" s="242"/>
      <c r="D437" s="242"/>
      <c r="E437" s="242"/>
      <c r="F437" s="242"/>
      <c r="G437" s="242"/>
      <c r="H437" s="242"/>
      <c r="I437" s="242"/>
      <c r="J437" s="242"/>
      <c r="K437" s="242"/>
    </row>
    <row r="438" spans="1:51" ht="11.25" customHeight="1">
      <c r="AS438" s="183"/>
      <c r="AT438" s="183"/>
      <c r="AU438" s="183"/>
      <c r="AV438" s="183"/>
      <c r="AW438" s="183"/>
      <c r="AX438" s="183"/>
      <c r="AY438" s="183"/>
    </row>
    <row r="439" spans="1:51" ht="18" customHeight="1">
      <c r="A439" s="243" t="s">
        <v>93</v>
      </c>
      <c r="B439" s="185"/>
      <c r="C439" s="185"/>
      <c r="D439" s="185"/>
      <c r="E439" s="185"/>
      <c r="F439" s="185"/>
      <c r="G439" s="185"/>
      <c r="H439" s="185"/>
      <c r="I439" s="185"/>
      <c r="J439" s="185"/>
      <c r="K439" s="185"/>
      <c r="L439" s="200"/>
      <c r="M439" s="244"/>
      <c r="N439" s="245"/>
      <c r="O439" s="245"/>
      <c r="P439" s="245"/>
      <c r="Q439" s="245"/>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4"/>
      <c r="AN439" s="186"/>
      <c r="AO439" s="186"/>
      <c r="AP439" s="186"/>
      <c r="AQ439" s="186"/>
      <c r="AR439" s="186"/>
    </row>
    <row r="440" spans="1:51" ht="18" customHeight="1">
      <c r="A440" s="178"/>
      <c r="B440" s="247" t="s">
        <v>2726</v>
      </c>
      <c r="C440" s="247"/>
      <c r="D440" s="247"/>
      <c r="E440" s="247"/>
      <c r="F440" s="247"/>
      <c r="G440" s="247"/>
      <c r="H440" s="247"/>
      <c r="I440" s="247"/>
      <c r="J440" s="247"/>
      <c r="K440" s="247"/>
      <c r="L440" s="248"/>
      <c r="M440" s="1513">
        <f>$M$348</f>
        <v>1</v>
      </c>
      <c r="N440" s="1514"/>
      <c r="O440" s="1514"/>
      <c r="P440" s="1515"/>
      <c r="Q440" s="248"/>
      <c r="R440" s="249"/>
      <c r="S440" s="249"/>
      <c r="T440" s="210"/>
      <c r="U440" s="249"/>
      <c r="V440" s="248"/>
      <c r="W440" s="248"/>
      <c r="X440" s="248"/>
      <c r="Y440" s="248"/>
      <c r="Z440" s="248"/>
      <c r="AA440" s="248"/>
      <c r="AB440" s="248"/>
      <c r="AC440" s="248"/>
      <c r="AD440" s="248"/>
      <c r="AE440" s="248"/>
      <c r="AF440" s="248"/>
      <c r="AG440" s="248"/>
      <c r="AH440" s="248"/>
      <c r="AI440" s="248"/>
      <c r="AJ440" s="248"/>
      <c r="AK440" s="248"/>
    </row>
    <row r="441" spans="1:51" ht="18" customHeight="1">
      <c r="A441" s="178"/>
      <c r="B441" s="247" t="s">
        <v>2727</v>
      </c>
      <c r="C441" s="247"/>
      <c r="D441" s="247"/>
      <c r="E441" s="247"/>
      <c r="F441" s="247"/>
      <c r="G441" s="247"/>
      <c r="H441" s="247"/>
      <c r="I441" s="247"/>
      <c r="J441" s="247"/>
      <c r="K441" s="247"/>
      <c r="L441" s="248"/>
      <c r="M441" s="1500"/>
      <c r="N441" s="1501"/>
      <c r="O441" s="1501"/>
      <c r="P441" s="1502"/>
      <c r="Q441" s="250" t="s">
        <v>87</v>
      </c>
      <c r="R441" s="251"/>
      <c r="S441" s="251"/>
      <c r="T441" s="252"/>
      <c r="U441" s="4"/>
      <c r="V441" s="248"/>
      <c r="W441" s="248"/>
      <c r="X441" s="248"/>
      <c r="Y441" s="248"/>
      <c r="Z441" s="248"/>
      <c r="AA441" s="248"/>
      <c r="AB441" s="248"/>
      <c r="AC441" s="248"/>
      <c r="AD441" s="248"/>
      <c r="AE441" s="248"/>
      <c r="AF441" s="248"/>
      <c r="AG441" s="248"/>
      <c r="AH441" s="248"/>
      <c r="AI441" s="248"/>
      <c r="AJ441" s="248"/>
      <c r="AK441" s="248"/>
    </row>
    <row r="442" spans="1:51" ht="18" customHeight="1">
      <c r="A442" s="178"/>
      <c r="B442" s="247" t="s">
        <v>2728</v>
      </c>
      <c r="C442" s="247"/>
      <c r="D442" s="247"/>
      <c r="E442" s="247"/>
      <c r="F442" s="247"/>
      <c r="G442" s="247"/>
      <c r="H442" s="247"/>
      <c r="I442" s="247"/>
      <c r="J442" s="247"/>
      <c r="K442" s="247"/>
      <c r="L442" s="248"/>
      <c r="M442" s="1500"/>
      <c r="N442" s="1501"/>
      <c r="O442" s="1501"/>
      <c r="P442" s="1502"/>
      <c r="Q442" s="250" t="s">
        <v>92</v>
      </c>
      <c r="R442" s="253"/>
      <c r="S442" s="253"/>
      <c r="T442" s="254"/>
      <c r="U442" s="4"/>
      <c r="V442" s="248"/>
      <c r="W442" s="248"/>
      <c r="X442" s="248"/>
      <c r="Y442" s="248"/>
      <c r="Z442" s="248"/>
      <c r="AA442" s="248"/>
      <c r="AB442" s="248"/>
      <c r="AC442" s="248"/>
      <c r="AD442" s="248"/>
      <c r="AE442" s="248"/>
      <c r="AF442" s="248"/>
      <c r="AG442" s="248"/>
      <c r="AH442" s="248"/>
      <c r="AI442" s="248"/>
      <c r="AJ442" s="248"/>
      <c r="AK442" s="248"/>
    </row>
    <row r="443" spans="1:51" ht="18" customHeight="1">
      <c r="A443" s="178"/>
      <c r="B443" s="247" t="s">
        <v>2729</v>
      </c>
      <c r="C443" s="247"/>
      <c r="D443" s="247"/>
      <c r="E443" s="247"/>
      <c r="F443" s="247"/>
      <c r="G443" s="247"/>
      <c r="H443" s="247"/>
      <c r="I443" s="247"/>
      <c r="J443" s="247"/>
      <c r="K443" s="247"/>
      <c r="L443" s="248"/>
      <c r="M443" s="1500"/>
      <c r="N443" s="1501"/>
      <c r="O443" s="1501"/>
      <c r="P443" s="1502"/>
      <c r="Q443" s="250" t="s">
        <v>92</v>
      </c>
      <c r="R443" s="253"/>
      <c r="S443" s="253"/>
      <c r="T443" s="254"/>
      <c r="U443" s="4"/>
      <c r="V443" s="249"/>
      <c r="W443" s="248"/>
      <c r="X443" s="248"/>
      <c r="Y443" s="248"/>
      <c r="Z443" s="248"/>
      <c r="AA443" s="248"/>
      <c r="AB443" s="248"/>
      <c r="AC443" s="248"/>
      <c r="AD443" s="248"/>
      <c r="AE443" s="248"/>
      <c r="AF443" s="248"/>
      <c r="AG443" s="248"/>
      <c r="AH443" s="248"/>
      <c r="AI443" s="248"/>
      <c r="AJ443" s="248"/>
      <c r="AK443" s="248"/>
    </row>
    <row r="444" spans="1:51" ht="18" customHeight="1">
      <c r="A444" s="178"/>
      <c r="B444" s="247" t="s">
        <v>2730</v>
      </c>
      <c r="C444" s="247"/>
      <c r="D444" s="247"/>
      <c r="E444" s="247"/>
      <c r="F444" s="247"/>
      <c r="G444" s="247"/>
      <c r="H444" s="247"/>
      <c r="I444" s="247"/>
      <c r="J444" s="247"/>
      <c r="K444" s="247"/>
      <c r="L444" s="248"/>
      <c r="M444" s="1500"/>
      <c r="N444" s="1501"/>
      <c r="O444" s="1501"/>
      <c r="P444" s="1502"/>
      <c r="Q444" s="250" t="s">
        <v>92</v>
      </c>
      <c r="R444" s="253"/>
      <c r="S444" s="253"/>
      <c r="T444" s="254"/>
      <c r="U444" s="4"/>
      <c r="V444" s="249"/>
      <c r="W444" s="248"/>
      <c r="X444" s="248"/>
      <c r="Y444" s="248"/>
      <c r="Z444" s="248"/>
      <c r="AA444" s="248"/>
      <c r="AB444" s="248"/>
      <c r="AC444" s="248"/>
      <c r="AD444" s="248"/>
      <c r="AE444" s="248"/>
      <c r="AF444" s="248"/>
      <c r="AG444" s="248"/>
      <c r="AH444" s="248"/>
      <c r="AI444" s="248"/>
      <c r="AJ444" s="248"/>
      <c r="AK444" s="248"/>
    </row>
    <row r="445" spans="1:51" ht="18" customHeight="1">
      <c r="A445" s="178"/>
      <c r="B445" s="247" t="s">
        <v>2731</v>
      </c>
      <c r="C445" s="247"/>
      <c r="D445" s="247"/>
      <c r="E445" s="247"/>
      <c r="F445" s="247"/>
      <c r="G445" s="247"/>
      <c r="H445" s="247"/>
      <c r="I445" s="247"/>
      <c r="J445" s="247"/>
      <c r="K445" s="247"/>
      <c r="L445" s="248"/>
      <c r="M445" s="1500"/>
      <c r="N445" s="1501"/>
      <c r="O445" s="1501"/>
      <c r="P445" s="1502"/>
      <c r="Q445" s="250" t="s">
        <v>92</v>
      </c>
      <c r="R445" s="253"/>
      <c r="S445" s="253" t="s">
        <v>101</v>
      </c>
      <c r="T445" s="255"/>
      <c r="U445" s="4"/>
      <c r="V445" s="248"/>
      <c r="W445" s="248"/>
      <c r="X445" s="248"/>
      <c r="Y445" s="248"/>
      <c r="Z445" s="248"/>
      <c r="AA445" s="256"/>
      <c r="AB445" s="256"/>
      <c r="AC445" s="256"/>
      <c r="AD445" s="256"/>
      <c r="AE445" s="256"/>
      <c r="AF445" s="256"/>
      <c r="AG445" s="256"/>
    </row>
    <row r="446" spans="1:51" ht="18" customHeight="1">
      <c r="A446" s="178"/>
      <c r="B446" s="255" t="s">
        <v>2732</v>
      </c>
      <c r="C446" s="255"/>
      <c r="D446" s="255"/>
      <c r="E446" s="255"/>
      <c r="F446" s="255"/>
      <c r="G446" s="255"/>
      <c r="H446" s="255"/>
      <c r="I446" s="255"/>
      <c r="J446" s="255"/>
      <c r="K446" s="255"/>
      <c r="L446" s="248"/>
      <c r="M446" s="257"/>
      <c r="N446" s="257"/>
      <c r="O446" s="257"/>
      <c r="P446" s="257"/>
      <c r="Q446" s="250"/>
      <c r="R446" s="253"/>
      <c r="S446" s="253"/>
      <c r="T446" s="255"/>
      <c r="U446" s="4"/>
      <c r="V446" s="256"/>
      <c r="W446" s="258"/>
      <c r="X446" s="258" t="s">
        <v>84</v>
      </c>
      <c r="Y446" s="258"/>
      <c r="Z446" s="259"/>
      <c r="AA446" s="217" t="s">
        <v>83</v>
      </c>
      <c r="AB446" s="4"/>
      <c r="AD446" s="256"/>
      <c r="AE446" s="256"/>
      <c r="AF446" s="256"/>
      <c r="AG446" s="256"/>
      <c r="AH446" s="256"/>
      <c r="AI446" s="256"/>
      <c r="AJ446" s="256"/>
      <c r="AK446" s="256"/>
    </row>
    <row r="447" spans="1:51" ht="15" customHeight="1">
      <c r="A447" s="178"/>
      <c r="B447" s="247" t="s">
        <v>2733</v>
      </c>
      <c r="C447" s="247"/>
      <c r="D447" s="247"/>
      <c r="E447" s="247"/>
      <c r="F447" s="247"/>
      <c r="G447" s="247"/>
      <c r="H447" s="247"/>
      <c r="I447" s="247"/>
      <c r="J447" s="247"/>
      <c r="K447" s="247"/>
      <c r="L447" s="248"/>
      <c r="M447" s="248"/>
      <c r="N447" s="248"/>
      <c r="O447" s="248"/>
      <c r="P447" s="260"/>
      <c r="Q447" s="248"/>
      <c r="R447" s="248"/>
      <c r="S447" s="249"/>
      <c r="T447" s="249"/>
      <c r="U447" s="248"/>
      <c r="V447" s="260"/>
      <c r="W447" s="248"/>
      <c r="X447" s="248"/>
      <c r="Y447" s="260"/>
      <c r="Z447" s="248"/>
      <c r="AA447" s="248"/>
      <c r="AB447" s="248"/>
      <c r="AC447" s="260"/>
      <c r="AD447" s="248"/>
      <c r="AE447" s="248"/>
      <c r="AF447" s="248"/>
      <c r="AG447" s="248"/>
      <c r="AH447" s="260"/>
      <c r="AI447" s="248"/>
      <c r="AJ447" s="248"/>
      <c r="AK447" s="248"/>
      <c r="AL447" s="248"/>
      <c r="AM447" s="248"/>
    </row>
    <row r="448" spans="1:51" ht="15.75" customHeight="1">
      <c r="A448" s="178"/>
      <c r="B448" s="261"/>
      <c r="C448" s="261"/>
      <c r="D448" s="261"/>
      <c r="E448" s="261"/>
      <c r="F448" s="261"/>
      <c r="G448" s="261"/>
      <c r="H448" s="261"/>
      <c r="I448" s="261"/>
      <c r="J448" s="261"/>
      <c r="K448" s="261"/>
      <c r="L448" s="248"/>
      <c r="M448" s="262" t="s">
        <v>71</v>
      </c>
      <c r="N448" s="1507" t="s">
        <v>82</v>
      </c>
      <c r="O448" s="1507"/>
      <c r="P448" s="1507"/>
      <c r="Q448" s="1507"/>
      <c r="R448" s="1507"/>
      <c r="S448" s="218" t="s">
        <v>70</v>
      </c>
      <c r="T448" s="1507" t="s">
        <v>81</v>
      </c>
      <c r="U448" s="1507"/>
      <c r="V448" s="1507"/>
      <c r="W448" s="1507"/>
      <c r="X448" s="1507"/>
      <c r="Y448" s="1507"/>
      <c r="Z448" s="1507"/>
      <c r="AA448" s="1507"/>
      <c r="AB448" s="1507"/>
      <c r="AC448" s="1507"/>
      <c r="AD448" s="218" t="s">
        <v>70</v>
      </c>
      <c r="AE448" s="1507" t="s">
        <v>80</v>
      </c>
      <c r="AF448" s="1507"/>
      <c r="AG448" s="1507"/>
      <c r="AH448" s="1507"/>
      <c r="AI448" s="1499"/>
      <c r="AJ448" s="262" t="s">
        <v>94</v>
      </c>
      <c r="AK448" s="262"/>
      <c r="AL448" s="4"/>
      <c r="AM448" s="4"/>
    </row>
    <row r="449" spans="1:65" ht="18" customHeight="1">
      <c r="A449" s="178"/>
      <c r="C449" s="261"/>
      <c r="D449" s="261"/>
      <c r="E449" s="261"/>
      <c r="F449" s="261"/>
      <c r="G449" s="261"/>
      <c r="H449" s="261"/>
      <c r="I449" s="261"/>
      <c r="J449" s="261"/>
      <c r="K449" s="261"/>
      <c r="L449" s="261" t="s">
        <v>95</v>
      </c>
      <c r="M449" s="262" t="s">
        <v>71</v>
      </c>
      <c r="N449" s="1483"/>
      <c r="O449" s="1483"/>
      <c r="P449" s="1483"/>
      <c r="Q449" s="1483"/>
      <c r="R449" s="1483"/>
      <c r="S449" s="218" t="s">
        <v>70</v>
      </c>
      <c r="T449" s="1519" t="str">
        <f>IF(項目一覧②!$G$70=1,"",INDEX(主要用途!$D$2:$D$72,項目一覧②!$G$70))</f>
        <v/>
      </c>
      <c r="U449" s="1520"/>
      <c r="V449" s="1520"/>
      <c r="W449" s="1520"/>
      <c r="X449" s="1520"/>
      <c r="Y449" s="1520"/>
      <c r="Z449" s="1520"/>
      <c r="AA449" s="1520"/>
      <c r="AB449" s="1520"/>
      <c r="AC449" s="1521"/>
      <c r="AD449" s="218" t="s">
        <v>70</v>
      </c>
      <c r="AE449" s="1500"/>
      <c r="AF449" s="1501"/>
      <c r="AG449" s="1501"/>
      <c r="AH449" s="1502"/>
      <c r="AI449" s="260" t="s">
        <v>69</v>
      </c>
      <c r="AJ449" s="262" t="s">
        <v>94</v>
      </c>
      <c r="AK449" s="256"/>
      <c r="AL449" s="262"/>
      <c r="AM449" s="4"/>
      <c r="AO449" s="202" t="s">
        <v>100</v>
      </c>
      <c r="AP449" s="4"/>
    </row>
    <row r="450" spans="1:65" ht="18" customHeight="1">
      <c r="A450" s="178"/>
      <c r="C450" s="261"/>
      <c r="D450" s="261"/>
      <c r="E450" s="261"/>
      <c r="F450" s="261"/>
      <c r="G450" s="261"/>
      <c r="H450" s="261"/>
      <c r="I450" s="261"/>
      <c r="J450" s="261"/>
      <c r="K450" s="261"/>
      <c r="L450" s="261" t="s">
        <v>77</v>
      </c>
      <c r="M450" s="262" t="s">
        <v>71</v>
      </c>
      <c r="N450" s="1483"/>
      <c r="O450" s="1483"/>
      <c r="P450" s="1483"/>
      <c r="Q450" s="1483"/>
      <c r="R450" s="1483"/>
      <c r="S450" s="218" t="s">
        <v>70</v>
      </c>
      <c r="T450" s="1519" t="str">
        <f>IF(項目一覧②!$G$71=1,"",INDEX(主要用途!$D$2:$D$72,項目一覧②!$G$71))</f>
        <v/>
      </c>
      <c r="U450" s="1520"/>
      <c r="V450" s="1520"/>
      <c r="W450" s="1520"/>
      <c r="X450" s="1520"/>
      <c r="Y450" s="1520"/>
      <c r="Z450" s="1520"/>
      <c r="AA450" s="1520"/>
      <c r="AB450" s="1520"/>
      <c r="AC450" s="1521"/>
      <c r="AD450" s="218" t="s">
        <v>70</v>
      </c>
      <c r="AE450" s="1500"/>
      <c r="AF450" s="1501"/>
      <c r="AG450" s="1501"/>
      <c r="AH450" s="1502"/>
      <c r="AI450" s="260" t="s">
        <v>69</v>
      </c>
      <c r="AJ450" s="262" t="s">
        <v>94</v>
      </c>
      <c r="AK450" s="256"/>
      <c r="AL450" s="262"/>
      <c r="AM450" s="4"/>
      <c r="AP450" s="191" t="s">
        <v>99</v>
      </c>
      <c r="AQ450" s="191"/>
      <c r="AR450" s="191"/>
      <c r="AS450" s="191"/>
      <c r="AT450" s="236"/>
      <c r="AU450" s="1444"/>
      <c r="AV450" s="1445"/>
      <c r="AW450" s="1445"/>
      <c r="AX450" s="1445"/>
      <c r="AY450" s="1445"/>
      <c r="AZ450" s="1445"/>
      <c r="BA450" s="1445"/>
      <c r="BB450" s="1445"/>
      <c r="BC450" s="1445"/>
      <c r="BD450" s="1445"/>
      <c r="BE450" s="1445"/>
      <c r="BF450" s="1445"/>
      <c r="BG450" s="1445"/>
      <c r="BH450" s="1445"/>
      <c r="BI450" s="1445"/>
      <c r="BJ450" s="1445"/>
      <c r="BK450" s="1445"/>
      <c r="BL450" s="1445"/>
      <c r="BM450" s="1445"/>
    </row>
    <row r="451" spans="1:65" ht="18" customHeight="1">
      <c r="A451" s="178"/>
      <c r="C451" s="261"/>
      <c r="D451" s="261"/>
      <c r="E451" s="261"/>
      <c r="F451" s="261"/>
      <c r="G451" s="261"/>
      <c r="H451" s="261"/>
      <c r="I451" s="261"/>
      <c r="J451" s="261"/>
      <c r="K451" s="261"/>
      <c r="L451" s="261" t="s">
        <v>76</v>
      </c>
      <c r="M451" s="262" t="s">
        <v>71</v>
      </c>
      <c r="N451" s="1483"/>
      <c r="O451" s="1483"/>
      <c r="P451" s="1483"/>
      <c r="Q451" s="1483"/>
      <c r="R451" s="1483"/>
      <c r="S451" s="218" t="s">
        <v>70</v>
      </c>
      <c r="T451" s="1519" t="str">
        <f>IF(項目一覧②!$G$72=1,"",INDEX(主要用途!$D$2:$D$72,項目一覧②!$G$72))</f>
        <v/>
      </c>
      <c r="U451" s="1520"/>
      <c r="V451" s="1520"/>
      <c r="W451" s="1520"/>
      <c r="X451" s="1520"/>
      <c r="Y451" s="1520"/>
      <c r="Z451" s="1520"/>
      <c r="AA451" s="1520"/>
      <c r="AB451" s="1520"/>
      <c r="AC451" s="1521"/>
      <c r="AD451" s="218" t="s">
        <v>70</v>
      </c>
      <c r="AE451" s="1500"/>
      <c r="AF451" s="1501"/>
      <c r="AG451" s="1501"/>
      <c r="AH451" s="1502"/>
      <c r="AI451" s="260" t="s">
        <v>69</v>
      </c>
      <c r="AJ451" s="262" t="s">
        <v>94</v>
      </c>
      <c r="AK451" s="256"/>
      <c r="AL451" s="262"/>
      <c r="AM451" s="4"/>
      <c r="AP451" s="178" t="s">
        <v>98</v>
      </c>
      <c r="AQ451" s="4"/>
      <c r="AR451" s="4"/>
      <c r="AS451" s="4"/>
      <c r="AU451" s="1444"/>
      <c r="AV451" s="1445"/>
      <c r="AW451" s="1445"/>
      <c r="AX451" s="1445"/>
      <c r="AY451" s="1445"/>
      <c r="AZ451" s="1445"/>
      <c r="BA451" s="1445"/>
      <c r="BB451" s="1445"/>
      <c r="BC451" s="1445"/>
      <c r="BD451" s="1445"/>
      <c r="BE451" s="1445"/>
      <c r="BF451" s="1445"/>
      <c r="BG451" s="1445"/>
      <c r="BH451" s="1445"/>
      <c r="BI451" s="1445"/>
      <c r="BJ451" s="1445"/>
      <c r="BK451" s="1445"/>
      <c r="BL451" s="1445"/>
      <c r="BM451" s="1445"/>
    </row>
    <row r="452" spans="1:65" ht="18" customHeight="1">
      <c r="A452" s="178"/>
      <c r="C452" s="261"/>
      <c r="D452" s="261"/>
      <c r="E452" s="261"/>
      <c r="F452" s="261"/>
      <c r="G452" s="261"/>
      <c r="H452" s="261"/>
      <c r="I452" s="261"/>
      <c r="J452" s="261"/>
      <c r="K452" s="261"/>
      <c r="L452" s="261" t="s">
        <v>75</v>
      </c>
      <c r="M452" s="262" t="s">
        <v>71</v>
      </c>
      <c r="N452" s="1483"/>
      <c r="O452" s="1483"/>
      <c r="P452" s="1483"/>
      <c r="Q452" s="1483"/>
      <c r="R452" s="1483"/>
      <c r="S452" s="218" t="s">
        <v>70</v>
      </c>
      <c r="T452" s="1516" t="str">
        <f>IF(項目一覧②!$G$73=1,"",INDEX(主要用途!$D$2:$D$72,項目一覧②!$G$73))</f>
        <v/>
      </c>
      <c r="U452" s="1517"/>
      <c r="V452" s="1517"/>
      <c r="W452" s="1517"/>
      <c r="X452" s="1517"/>
      <c r="Y452" s="1517"/>
      <c r="Z452" s="1517"/>
      <c r="AA452" s="1517"/>
      <c r="AB452" s="1517"/>
      <c r="AC452" s="1518"/>
      <c r="AD452" s="218" t="s">
        <v>70</v>
      </c>
      <c r="AE452" s="1500"/>
      <c r="AF452" s="1501"/>
      <c r="AG452" s="1501"/>
      <c r="AH452" s="1502"/>
      <c r="AI452" s="260" t="s">
        <v>69</v>
      </c>
      <c r="AJ452" s="262" t="s">
        <v>94</v>
      </c>
      <c r="AK452" s="256"/>
      <c r="AL452" s="262"/>
      <c r="AM452" s="4"/>
      <c r="AP452" s="178" t="s">
        <v>97</v>
      </c>
      <c r="AQ452" s="4"/>
      <c r="AR452" s="4"/>
      <c r="AS452" s="4"/>
      <c r="AT452" s="4"/>
      <c r="AU452" s="1444"/>
      <c r="AV452" s="1444"/>
      <c r="AW452" s="1444"/>
      <c r="AX452" s="1444"/>
      <c r="AY452" s="1444"/>
      <c r="AZ452" s="1444"/>
      <c r="BA452" s="1444"/>
      <c r="BB452" s="1444"/>
    </row>
    <row r="453" spans="1:65" ht="18" customHeight="1">
      <c r="A453" s="178"/>
      <c r="C453" s="261"/>
      <c r="D453" s="261"/>
      <c r="E453" s="261"/>
      <c r="F453" s="261"/>
      <c r="G453" s="261"/>
      <c r="H453" s="261"/>
      <c r="I453" s="261"/>
      <c r="J453" s="261"/>
      <c r="K453" s="261"/>
      <c r="L453" s="261" t="s">
        <v>74</v>
      </c>
      <c r="M453" s="262" t="s">
        <v>71</v>
      </c>
      <c r="N453" s="1483"/>
      <c r="O453" s="1483"/>
      <c r="P453" s="1483"/>
      <c r="Q453" s="1483"/>
      <c r="R453" s="1483"/>
      <c r="S453" s="218" t="s">
        <v>70</v>
      </c>
      <c r="T453" s="1519" t="str">
        <f>IF(項目一覧②!$G$74=1,"",INDEX(主要用途!$D$2:$D$72,項目一覧②!$G$74))</f>
        <v/>
      </c>
      <c r="U453" s="1520"/>
      <c r="V453" s="1520"/>
      <c r="W453" s="1520"/>
      <c r="X453" s="1520"/>
      <c r="Y453" s="1520"/>
      <c r="Z453" s="1520"/>
      <c r="AA453" s="1520"/>
      <c r="AB453" s="1520"/>
      <c r="AC453" s="1521"/>
      <c r="AD453" s="218" t="s">
        <v>70</v>
      </c>
      <c r="AE453" s="1500"/>
      <c r="AF453" s="1501"/>
      <c r="AG453" s="1501"/>
      <c r="AH453" s="1502"/>
      <c r="AI453" s="260" t="s">
        <v>69</v>
      </c>
      <c r="AJ453" s="262" t="s">
        <v>94</v>
      </c>
      <c r="AK453" s="256"/>
      <c r="AL453" s="262"/>
      <c r="AM453" s="4"/>
    </row>
    <row r="454" spans="1:65" ht="18" customHeight="1">
      <c r="A454" s="178"/>
      <c r="C454" s="261"/>
      <c r="D454" s="261"/>
      <c r="E454" s="261"/>
      <c r="F454" s="261"/>
      <c r="G454" s="261"/>
      <c r="H454" s="261"/>
      <c r="I454" s="261"/>
      <c r="J454" s="261"/>
      <c r="K454" s="261"/>
      <c r="L454" s="261" t="s">
        <v>72</v>
      </c>
      <c r="M454" s="262" t="s">
        <v>71</v>
      </c>
      <c r="N454" s="1483"/>
      <c r="O454" s="1483"/>
      <c r="P454" s="1483"/>
      <c r="Q454" s="1483"/>
      <c r="R454" s="1483"/>
      <c r="S454" s="218" t="s">
        <v>70</v>
      </c>
      <c r="T454" s="1519" t="str">
        <f>IF(項目一覧②!$G$75=1,"",INDEX(主要用途!$D$2:$D$72,項目一覧②!$G$75))</f>
        <v/>
      </c>
      <c r="U454" s="1520"/>
      <c r="V454" s="1520"/>
      <c r="W454" s="1520"/>
      <c r="X454" s="1520"/>
      <c r="Y454" s="1520"/>
      <c r="Z454" s="1520"/>
      <c r="AA454" s="1520"/>
      <c r="AB454" s="1520"/>
      <c r="AC454" s="1521"/>
      <c r="AD454" s="218" t="s">
        <v>70</v>
      </c>
      <c r="AE454" s="1500"/>
      <c r="AF454" s="1501"/>
      <c r="AG454" s="1501"/>
      <c r="AH454" s="1502"/>
      <c r="AI454" s="260" t="s">
        <v>69</v>
      </c>
      <c r="AJ454" s="262" t="s">
        <v>94</v>
      </c>
      <c r="AK454" s="256"/>
      <c r="AL454" s="262"/>
      <c r="AM454" s="4"/>
    </row>
    <row r="455" spans="1:65" ht="15" customHeight="1">
      <c r="A455" s="178"/>
      <c r="B455" s="247" t="s">
        <v>2734</v>
      </c>
      <c r="C455" s="247"/>
      <c r="D455" s="247"/>
      <c r="E455" s="247"/>
      <c r="F455" s="247"/>
      <c r="G455" s="247"/>
      <c r="H455" s="247"/>
      <c r="I455" s="247"/>
      <c r="J455" s="247"/>
      <c r="K455" s="247"/>
      <c r="L455" s="248"/>
      <c r="M455" s="248"/>
      <c r="N455" s="248"/>
      <c r="O455" s="248"/>
      <c r="P455" s="248"/>
      <c r="Q455" s="248"/>
      <c r="R455" s="248"/>
      <c r="S455" s="218"/>
      <c r="T455" s="263"/>
      <c r="U455" s="263"/>
      <c r="V455" s="263"/>
      <c r="W455" s="263"/>
      <c r="X455" s="263"/>
      <c r="Y455" s="263"/>
      <c r="Z455" s="263"/>
      <c r="AA455" s="263"/>
      <c r="AB455" s="263"/>
      <c r="AC455" s="263"/>
      <c r="AD455" s="263"/>
      <c r="AE455" s="263"/>
      <c r="AF455" s="263"/>
      <c r="AG455" s="263"/>
      <c r="AH455" s="263"/>
      <c r="AI455" s="263"/>
      <c r="AJ455" s="263"/>
      <c r="AK455" s="263"/>
      <c r="AL455" s="263"/>
      <c r="AM455" s="256"/>
    </row>
    <row r="456" spans="1:65" ht="18" customHeight="1">
      <c r="A456" s="178"/>
      <c r="B456" s="247"/>
      <c r="C456" s="247"/>
      <c r="D456" s="247"/>
      <c r="E456" s="247"/>
      <c r="F456" s="247"/>
      <c r="G456" s="247"/>
      <c r="H456" s="247"/>
      <c r="I456" s="247"/>
      <c r="J456" s="247"/>
      <c r="K456" s="247"/>
      <c r="L456" s="248"/>
      <c r="M456" s="248"/>
      <c r="N456" s="1522"/>
      <c r="O456" s="1523"/>
      <c r="P456" s="1523"/>
      <c r="Q456" s="1523"/>
      <c r="R456" s="1523"/>
      <c r="S456" s="1523"/>
      <c r="T456" s="1523"/>
      <c r="U456" s="1523"/>
      <c r="V456" s="1523"/>
      <c r="W456" s="1523"/>
      <c r="X456" s="1523"/>
      <c r="Y456" s="1523"/>
      <c r="Z456" s="1523"/>
      <c r="AA456" s="1523"/>
      <c r="AB456" s="1523"/>
      <c r="AC456" s="1523"/>
      <c r="AD456" s="1523"/>
      <c r="AE456" s="1523"/>
      <c r="AF456" s="1523"/>
      <c r="AG456" s="1523"/>
      <c r="AH456" s="1523"/>
      <c r="AI456" s="1524"/>
      <c r="AJ456" s="263"/>
      <c r="AK456" s="263"/>
      <c r="AL456" s="263"/>
      <c r="AM456" s="256"/>
    </row>
    <row r="457" spans="1:65" ht="18" customHeight="1">
      <c r="A457" s="178"/>
      <c r="B457" s="247"/>
      <c r="C457" s="247"/>
      <c r="D457" s="247"/>
      <c r="E457" s="247"/>
      <c r="F457" s="247"/>
      <c r="G457" s="247"/>
      <c r="H457" s="247"/>
      <c r="I457" s="247"/>
      <c r="J457" s="247"/>
      <c r="K457" s="247"/>
      <c r="L457" s="248"/>
      <c r="M457" s="248"/>
      <c r="N457" s="1525"/>
      <c r="O457" s="1526"/>
      <c r="P457" s="1526"/>
      <c r="Q457" s="1526"/>
      <c r="R457" s="1526"/>
      <c r="S457" s="1526"/>
      <c r="T457" s="1526"/>
      <c r="U457" s="1526"/>
      <c r="V457" s="1526"/>
      <c r="W457" s="1526"/>
      <c r="X457" s="1526"/>
      <c r="Y457" s="1526"/>
      <c r="Z457" s="1526"/>
      <c r="AA457" s="1526"/>
      <c r="AB457" s="1526"/>
      <c r="AC457" s="1526"/>
      <c r="AD457" s="1526"/>
      <c r="AE457" s="1526"/>
      <c r="AF457" s="1526"/>
      <c r="AG457" s="1526"/>
      <c r="AH457" s="1526"/>
      <c r="AI457" s="1527"/>
      <c r="AJ457" s="263"/>
      <c r="AK457" s="263"/>
      <c r="AL457" s="263"/>
      <c r="AM457" s="256"/>
    </row>
    <row r="458" spans="1:65" ht="15" customHeight="1">
      <c r="A458" s="178"/>
      <c r="B458" s="247" t="s">
        <v>2735</v>
      </c>
      <c r="C458" s="247"/>
      <c r="D458" s="247"/>
      <c r="E458" s="247"/>
      <c r="F458" s="247"/>
      <c r="G458" s="247"/>
      <c r="H458" s="247"/>
      <c r="I458" s="247"/>
      <c r="J458" s="247"/>
      <c r="K458" s="247"/>
      <c r="L458" s="248"/>
      <c r="M458" s="248"/>
      <c r="N458" s="248"/>
      <c r="O458" s="248"/>
      <c r="P458" s="248"/>
      <c r="Q458" s="248"/>
      <c r="R458" s="248"/>
      <c r="S458" s="263" t="s">
        <v>96</v>
      </c>
      <c r="T458" s="263"/>
      <c r="U458" s="263"/>
      <c r="V458" s="263"/>
      <c r="W458" s="263"/>
      <c r="X458" s="263"/>
      <c r="Y458" s="263"/>
      <c r="Z458" s="263"/>
      <c r="AA458" s="263"/>
      <c r="AB458" s="263"/>
      <c r="AC458" s="263"/>
      <c r="AD458" s="263"/>
      <c r="AE458" s="263"/>
      <c r="AF458" s="263"/>
      <c r="AG458" s="263"/>
      <c r="AH458" s="263"/>
      <c r="AI458" s="263"/>
      <c r="AJ458" s="263"/>
      <c r="AK458" s="263"/>
      <c r="AL458" s="263"/>
      <c r="AM458" s="256"/>
    </row>
    <row r="459" spans="1:65" ht="18" customHeight="1">
      <c r="A459" s="178"/>
      <c r="B459" s="247"/>
      <c r="C459" s="247"/>
      <c r="D459" s="247"/>
      <c r="E459" s="247"/>
      <c r="F459" s="247"/>
      <c r="G459" s="247"/>
      <c r="H459" s="247"/>
      <c r="I459" s="247"/>
      <c r="J459" s="247"/>
      <c r="K459" s="247"/>
      <c r="L459" s="248"/>
      <c r="M459" s="248"/>
      <c r="N459" s="1522"/>
      <c r="O459" s="1523"/>
      <c r="P459" s="1523"/>
      <c r="Q459" s="1523"/>
      <c r="R459" s="1523"/>
      <c r="S459" s="1523"/>
      <c r="T459" s="1523"/>
      <c r="U459" s="1523"/>
      <c r="V459" s="1523"/>
      <c r="W459" s="1523"/>
      <c r="X459" s="1523"/>
      <c r="Y459" s="1523"/>
      <c r="Z459" s="1523"/>
      <c r="AA459" s="1523"/>
      <c r="AB459" s="1523"/>
      <c r="AC459" s="1523"/>
      <c r="AD459" s="1523"/>
      <c r="AE459" s="1523"/>
      <c r="AF459" s="1523"/>
      <c r="AG459" s="1523"/>
      <c r="AH459" s="1523"/>
      <c r="AI459" s="1524"/>
      <c r="AJ459" s="263"/>
      <c r="AK459" s="263"/>
      <c r="AL459" s="263"/>
      <c r="AM459" s="256"/>
    </row>
    <row r="460" spans="1:65" ht="18" customHeight="1">
      <c r="A460" s="178"/>
      <c r="B460" s="247"/>
      <c r="C460" s="247"/>
      <c r="D460" s="247"/>
      <c r="E460" s="247"/>
      <c r="F460" s="247"/>
      <c r="G460" s="247"/>
      <c r="H460" s="247"/>
      <c r="I460" s="247"/>
      <c r="J460" s="247"/>
      <c r="K460" s="247"/>
      <c r="L460" s="248"/>
      <c r="M460" s="248"/>
      <c r="N460" s="1525"/>
      <c r="O460" s="1526"/>
      <c r="P460" s="1526"/>
      <c r="Q460" s="1526"/>
      <c r="R460" s="1526"/>
      <c r="S460" s="1526"/>
      <c r="T460" s="1526"/>
      <c r="U460" s="1526"/>
      <c r="V460" s="1526"/>
      <c r="W460" s="1526"/>
      <c r="X460" s="1526"/>
      <c r="Y460" s="1526"/>
      <c r="Z460" s="1526"/>
      <c r="AA460" s="1526"/>
      <c r="AB460" s="1526"/>
      <c r="AC460" s="1526"/>
      <c r="AD460" s="1526"/>
      <c r="AE460" s="1526"/>
      <c r="AF460" s="1526"/>
      <c r="AG460" s="1526"/>
      <c r="AH460" s="1526"/>
      <c r="AI460" s="1527"/>
      <c r="AJ460" s="248"/>
      <c r="AK460" s="248"/>
      <c r="AL460" s="248"/>
      <c r="AM460" s="248"/>
    </row>
    <row r="461" spans="1:65" ht="11.25" customHeight="1">
      <c r="A461" s="178"/>
      <c r="B461" s="178"/>
      <c r="C461" s="178"/>
      <c r="D461" s="178"/>
      <c r="E461" s="178"/>
      <c r="F461" s="178"/>
      <c r="G461" s="178"/>
      <c r="H461" s="178"/>
      <c r="I461" s="178"/>
      <c r="J461" s="178"/>
      <c r="K461" s="178"/>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S461" s="183"/>
      <c r="AT461" s="183"/>
      <c r="AU461" s="183"/>
      <c r="AV461" s="183"/>
      <c r="AW461" s="183"/>
      <c r="AX461" s="183"/>
      <c r="AY461" s="183"/>
    </row>
    <row r="462" spans="1:65" ht="17.25" customHeight="1">
      <c r="A462" s="243" t="s">
        <v>93</v>
      </c>
      <c r="B462" s="185"/>
      <c r="C462" s="185"/>
      <c r="D462" s="185"/>
      <c r="E462" s="185"/>
      <c r="F462" s="185"/>
      <c r="G462" s="185"/>
      <c r="H462" s="185"/>
      <c r="I462" s="185"/>
      <c r="J462" s="185"/>
      <c r="K462" s="185"/>
      <c r="L462" s="200"/>
      <c r="M462" s="244"/>
      <c r="N462" s="245"/>
      <c r="O462" s="245"/>
      <c r="P462" s="245"/>
      <c r="Q462" s="245"/>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4"/>
      <c r="AN462" s="186"/>
      <c r="AO462" s="186"/>
      <c r="AP462" s="186"/>
      <c r="AQ462" s="186"/>
      <c r="AR462" s="186"/>
    </row>
    <row r="463" spans="1:65" ht="18" customHeight="1">
      <c r="A463" s="178"/>
      <c r="B463" s="247" t="s">
        <v>2726</v>
      </c>
      <c r="C463" s="247"/>
      <c r="D463" s="247"/>
      <c r="E463" s="247"/>
      <c r="F463" s="247"/>
      <c r="G463" s="247"/>
      <c r="H463" s="247"/>
      <c r="I463" s="247"/>
      <c r="J463" s="247"/>
      <c r="K463" s="247"/>
      <c r="L463" s="248"/>
      <c r="M463" s="248"/>
      <c r="N463" s="1513">
        <f>$M$348</f>
        <v>1</v>
      </c>
      <c r="O463" s="1514"/>
      <c r="P463" s="1514"/>
      <c r="Q463" s="1515"/>
      <c r="R463" s="248"/>
      <c r="S463" s="249"/>
      <c r="T463" s="249"/>
      <c r="U463" s="210"/>
      <c r="V463" s="249"/>
      <c r="W463" s="248"/>
      <c r="X463" s="248"/>
      <c r="Y463" s="248"/>
      <c r="Z463" s="248"/>
      <c r="AA463" s="248"/>
      <c r="AB463" s="248"/>
      <c r="AC463" s="248"/>
      <c r="AD463" s="248"/>
      <c r="AE463" s="248"/>
      <c r="AF463" s="248"/>
      <c r="AG463" s="248"/>
      <c r="AH463" s="248"/>
      <c r="AI463" s="248"/>
      <c r="AJ463" s="248"/>
      <c r="AK463" s="248"/>
      <c r="AL463" s="248"/>
    </row>
    <row r="464" spans="1:65" ht="18" customHeight="1">
      <c r="A464" s="178"/>
      <c r="B464" s="247" t="s">
        <v>2727</v>
      </c>
      <c r="C464" s="247"/>
      <c r="D464" s="247"/>
      <c r="E464" s="247"/>
      <c r="F464" s="247"/>
      <c r="G464" s="247"/>
      <c r="H464" s="247"/>
      <c r="I464" s="247"/>
      <c r="J464" s="247"/>
      <c r="K464" s="247"/>
      <c r="L464" s="248"/>
      <c r="M464" s="248"/>
      <c r="N464" s="1500"/>
      <c r="O464" s="1501"/>
      <c r="P464" s="1501"/>
      <c r="Q464" s="1502"/>
      <c r="R464" s="250" t="s">
        <v>87</v>
      </c>
      <c r="S464" s="251"/>
      <c r="T464" s="251"/>
      <c r="U464" s="252"/>
      <c r="V464" s="4"/>
      <c r="W464" s="248"/>
      <c r="X464" s="248"/>
      <c r="Y464" s="248"/>
      <c r="Z464" s="248"/>
      <c r="AA464" s="248"/>
      <c r="AB464" s="248"/>
      <c r="AC464" s="248"/>
      <c r="AD464" s="248"/>
      <c r="AE464" s="248"/>
      <c r="AF464" s="248"/>
      <c r="AG464" s="248"/>
      <c r="AH464" s="248"/>
      <c r="AI464" s="248"/>
      <c r="AJ464" s="248"/>
      <c r="AK464" s="248"/>
      <c r="AL464" s="248"/>
    </row>
    <row r="465" spans="1:39" ht="18" customHeight="1">
      <c r="A465" s="178"/>
      <c r="B465" s="247" t="s">
        <v>2728</v>
      </c>
      <c r="C465" s="247"/>
      <c r="D465" s="247"/>
      <c r="E465" s="247"/>
      <c r="F465" s="247"/>
      <c r="G465" s="247"/>
      <c r="H465" s="247"/>
      <c r="I465" s="247"/>
      <c r="J465" s="247"/>
      <c r="K465" s="247"/>
      <c r="L465" s="248"/>
      <c r="M465" s="248"/>
      <c r="N465" s="1500"/>
      <c r="O465" s="1501"/>
      <c r="P465" s="1501"/>
      <c r="Q465" s="1502"/>
      <c r="R465" s="250" t="s">
        <v>92</v>
      </c>
      <c r="S465" s="253"/>
      <c r="T465" s="253"/>
      <c r="U465" s="254"/>
      <c r="V465" s="4"/>
      <c r="W465" s="248"/>
      <c r="X465" s="248"/>
      <c r="Y465" s="248"/>
      <c r="Z465" s="248"/>
      <c r="AA465" s="248"/>
      <c r="AB465" s="248"/>
      <c r="AC465" s="248"/>
      <c r="AD465" s="248"/>
      <c r="AE465" s="248"/>
      <c r="AF465" s="248"/>
      <c r="AG465" s="248"/>
      <c r="AH465" s="248"/>
      <c r="AI465" s="248"/>
      <c r="AJ465" s="248"/>
      <c r="AK465" s="248"/>
      <c r="AL465" s="248"/>
    </row>
    <row r="466" spans="1:39" ht="18" customHeight="1">
      <c r="A466" s="178"/>
      <c r="B466" s="247" t="s">
        <v>2729</v>
      </c>
      <c r="C466" s="247"/>
      <c r="D466" s="247"/>
      <c r="E466" s="247"/>
      <c r="F466" s="247"/>
      <c r="G466" s="247"/>
      <c r="H466" s="247"/>
      <c r="I466" s="247"/>
      <c r="J466" s="247"/>
      <c r="K466" s="247"/>
      <c r="L466" s="248"/>
      <c r="M466" s="248"/>
      <c r="N466" s="1500"/>
      <c r="O466" s="1501"/>
      <c r="P466" s="1501"/>
      <c r="Q466" s="1502"/>
      <c r="R466" s="250" t="s">
        <v>92</v>
      </c>
      <c r="S466" s="253"/>
      <c r="T466" s="253"/>
      <c r="U466" s="254"/>
      <c r="V466" s="4"/>
      <c r="W466" s="249"/>
      <c r="X466" s="248"/>
      <c r="Y466" s="248"/>
      <c r="Z466" s="248"/>
      <c r="AA466" s="248"/>
      <c r="AB466" s="248"/>
      <c r="AC466" s="248"/>
      <c r="AD466" s="248"/>
      <c r="AE466" s="248"/>
      <c r="AF466" s="248"/>
      <c r="AG466" s="248"/>
      <c r="AH466" s="248"/>
      <c r="AI466" s="248"/>
      <c r="AJ466" s="248"/>
      <c r="AK466" s="248"/>
      <c r="AL466" s="248"/>
    </row>
    <row r="467" spans="1:39" ht="18" customHeight="1">
      <c r="A467" s="178"/>
      <c r="B467" s="247" t="s">
        <v>2730</v>
      </c>
      <c r="C467" s="247"/>
      <c r="D467" s="247"/>
      <c r="E467" s="247"/>
      <c r="F467" s="247"/>
      <c r="G467" s="247"/>
      <c r="H467" s="247"/>
      <c r="I467" s="247"/>
      <c r="J467" s="247"/>
      <c r="K467" s="247"/>
      <c r="L467" s="248"/>
      <c r="M467" s="248"/>
      <c r="N467" s="1500"/>
      <c r="O467" s="1501"/>
      <c r="P467" s="1501"/>
      <c r="Q467" s="1502"/>
      <c r="R467" s="250" t="s">
        <v>92</v>
      </c>
      <c r="S467" s="253"/>
      <c r="T467" s="253"/>
      <c r="U467" s="254"/>
      <c r="V467" s="4"/>
      <c r="W467" s="249"/>
      <c r="X467" s="248"/>
      <c r="Y467" s="248"/>
      <c r="Z467" s="248"/>
      <c r="AA467" s="248"/>
      <c r="AB467" s="248"/>
      <c r="AC467" s="248"/>
      <c r="AD467" s="248"/>
      <c r="AE467" s="248"/>
      <c r="AF467" s="248"/>
      <c r="AG467" s="248"/>
      <c r="AH467" s="248"/>
      <c r="AI467" s="248"/>
      <c r="AJ467" s="248"/>
      <c r="AK467" s="248"/>
      <c r="AL467" s="248"/>
    </row>
    <row r="468" spans="1:39" ht="18" customHeight="1">
      <c r="A468" s="178"/>
      <c r="B468" s="247" t="s">
        <v>2731</v>
      </c>
      <c r="C468" s="247"/>
      <c r="D468" s="247"/>
      <c r="E468" s="247"/>
      <c r="F468" s="247"/>
      <c r="G468" s="247"/>
      <c r="H468" s="247"/>
      <c r="I468" s="247"/>
      <c r="J468" s="247"/>
      <c r="K468" s="247"/>
      <c r="L468" s="248"/>
      <c r="M468" s="248"/>
      <c r="N468" s="1500"/>
      <c r="O468" s="1501"/>
      <c r="P468" s="1501"/>
      <c r="Q468" s="1502"/>
      <c r="R468" s="250" t="s">
        <v>92</v>
      </c>
      <c r="S468" s="253"/>
      <c r="T468" s="253"/>
      <c r="U468" s="254"/>
      <c r="V468" s="4"/>
      <c r="W468" s="248"/>
      <c r="X468" s="248"/>
      <c r="Y468" s="248"/>
      <c r="Z468" s="248"/>
      <c r="AA468" s="248"/>
      <c r="AB468" s="256"/>
      <c r="AC468" s="256"/>
      <c r="AD468" s="256"/>
      <c r="AE468" s="256"/>
      <c r="AF468" s="256"/>
      <c r="AG468" s="256"/>
      <c r="AH468" s="256"/>
      <c r="AI468" s="256"/>
      <c r="AJ468" s="256"/>
      <c r="AK468" s="256"/>
      <c r="AL468" s="256"/>
    </row>
    <row r="469" spans="1:39" ht="18" customHeight="1">
      <c r="A469" s="178"/>
      <c r="B469" s="255" t="s">
        <v>2732</v>
      </c>
      <c r="C469" s="255"/>
      <c r="D469" s="255"/>
      <c r="E469" s="255"/>
      <c r="F469" s="255"/>
      <c r="G469" s="255"/>
      <c r="H469" s="255"/>
      <c r="I469" s="255"/>
      <c r="J469" s="255"/>
      <c r="K469" s="255"/>
      <c r="L469" s="248"/>
      <c r="M469" s="257"/>
      <c r="N469" s="257"/>
      <c r="O469" s="257"/>
      <c r="P469" s="257"/>
      <c r="Q469" s="250"/>
      <c r="R469" s="253"/>
      <c r="S469" s="253"/>
      <c r="T469" s="255"/>
      <c r="U469" s="4"/>
      <c r="V469" s="256"/>
      <c r="W469" s="258"/>
      <c r="X469" s="258" t="s">
        <v>84</v>
      </c>
      <c r="Y469" s="258"/>
      <c r="Z469" s="259"/>
      <c r="AA469" s="217" t="s">
        <v>83</v>
      </c>
      <c r="AD469" s="256"/>
      <c r="AE469" s="256"/>
      <c r="AF469" s="256"/>
      <c r="AG469" s="256"/>
      <c r="AH469" s="256"/>
      <c r="AI469" s="256"/>
      <c r="AJ469" s="256"/>
      <c r="AK469" s="256"/>
    </row>
    <row r="470" spans="1:39" ht="15" customHeight="1">
      <c r="A470" s="178"/>
      <c r="B470" s="247" t="s">
        <v>2733</v>
      </c>
      <c r="C470" s="247"/>
      <c r="D470" s="247"/>
      <c r="E470" s="247"/>
      <c r="F470" s="247"/>
      <c r="G470" s="247"/>
      <c r="H470" s="247"/>
      <c r="I470" s="247"/>
      <c r="J470" s="247"/>
      <c r="K470" s="247"/>
      <c r="L470" s="248"/>
      <c r="M470" s="248"/>
      <c r="N470" s="248"/>
      <c r="O470" s="248"/>
      <c r="P470" s="260"/>
      <c r="Q470" s="248"/>
      <c r="R470" s="248"/>
      <c r="S470" s="249"/>
      <c r="T470" s="249"/>
      <c r="U470" s="248"/>
      <c r="V470" s="260"/>
      <c r="W470" s="248"/>
      <c r="X470" s="248"/>
      <c r="Y470" s="260"/>
      <c r="Z470" s="248"/>
      <c r="AA470" s="248"/>
      <c r="AB470" s="248"/>
      <c r="AC470" s="260"/>
      <c r="AD470" s="248"/>
      <c r="AE470" s="248"/>
      <c r="AF470" s="248"/>
      <c r="AG470" s="248"/>
      <c r="AH470" s="260"/>
      <c r="AI470" s="248"/>
      <c r="AJ470" s="248"/>
      <c r="AK470" s="248"/>
      <c r="AL470" s="248"/>
      <c r="AM470" s="248"/>
    </row>
    <row r="471" spans="1:39" ht="18" customHeight="1">
      <c r="A471" s="178"/>
      <c r="B471" s="261"/>
      <c r="C471" s="261"/>
      <c r="D471" s="261"/>
      <c r="E471" s="261"/>
      <c r="F471" s="261"/>
      <c r="G471" s="261"/>
      <c r="H471" s="261"/>
      <c r="I471" s="261"/>
      <c r="J471" s="261"/>
      <c r="K471" s="261"/>
      <c r="L471" s="248"/>
      <c r="M471" s="262" t="s">
        <v>71</v>
      </c>
      <c r="N471" s="1507" t="s">
        <v>82</v>
      </c>
      <c r="O471" s="1507"/>
      <c r="P471" s="1507"/>
      <c r="Q471" s="1507"/>
      <c r="R471" s="1507"/>
      <c r="S471" s="218" t="s">
        <v>70</v>
      </c>
      <c r="T471" s="1507" t="s">
        <v>81</v>
      </c>
      <c r="U471" s="1507"/>
      <c r="V471" s="1507"/>
      <c r="W471" s="1507"/>
      <c r="X471" s="1507"/>
      <c r="Y471" s="1507"/>
      <c r="Z471" s="1507"/>
      <c r="AA471" s="1507"/>
      <c r="AB471" s="1507"/>
      <c r="AC471" s="1507"/>
      <c r="AD471" s="218" t="s">
        <v>70</v>
      </c>
      <c r="AE471" s="1507" t="s">
        <v>80</v>
      </c>
      <c r="AF471" s="1507"/>
      <c r="AG471" s="1507"/>
      <c r="AH471" s="1507"/>
      <c r="AI471" s="1499"/>
      <c r="AJ471" s="262" t="s">
        <v>94</v>
      </c>
      <c r="AK471" s="262"/>
      <c r="AL471" s="4"/>
      <c r="AM471" s="4"/>
    </row>
    <row r="472" spans="1:39" ht="18" customHeight="1">
      <c r="A472" s="178"/>
      <c r="C472" s="261"/>
      <c r="D472" s="261"/>
      <c r="E472" s="261"/>
      <c r="F472" s="261"/>
      <c r="G472" s="261"/>
      <c r="H472" s="261"/>
      <c r="I472" s="261"/>
      <c r="J472" s="261"/>
      <c r="K472" s="261"/>
      <c r="L472" s="261" t="s">
        <v>95</v>
      </c>
      <c r="M472" s="262" t="s">
        <v>71</v>
      </c>
      <c r="N472" s="1483"/>
      <c r="O472" s="1483"/>
      <c r="P472" s="1483"/>
      <c r="Q472" s="1483"/>
      <c r="R472" s="1483"/>
      <c r="S472" s="218" t="s">
        <v>70</v>
      </c>
      <c r="T472" s="1528" t="str">
        <f>IF(項目一覧②!$G$97=1,"",INDEX(主要用途!$D$2:$D$72,項目一覧②!$G$97))</f>
        <v/>
      </c>
      <c r="U472" s="1529"/>
      <c r="V472" s="1529"/>
      <c r="W472" s="1529"/>
      <c r="X472" s="1529"/>
      <c r="Y472" s="1529"/>
      <c r="Z472" s="1529"/>
      <c r="AA472" s="1529"/>
      <c r="AB472" s="1529"/>
      <c r="AC472" s="1530"/>
      <c r="AD472" s="218" t="s">
        <v>70</v>
      </c>
      <c r="AE472" s="1500"/>
      <c r="AF472" s="1501"/>
      <c r="AG472" s="1501"/>
      <c r="AH472" s="1502"/>
      <c r="AI472" s="260" t="s">
        <v>69</v>
      </c>
      <c r="AJ472" s="262" t="s">
        <v>94</v>
      </c>
      <c r="AK472" s="256"/>
      <c r="AL472" s="262"/>
      <c r="AM472" s="4"/>
    </row>
    <row r="473" spans="1:39" ht="18" customHeight="1">
      <c r="A473" s="178"/>
      <c r="C473" s="261"/>
      <c r="D473" s="261"/>
      <c r="E473" s="261"/>
      <c r="F473" s="261"/>
      <c r="G473" s="261"/>
      <c r="H473" s="261"/>
      <c r="I473" s="261"/>
      <c r="J473" s="261"/>
      <c r="K473" s="261"/>
      <c r="L473" s="261" t="s">
        <v>77</v>
      </c>
      <c r="M473" s="262" t="s">
        <v>71</v>
      </c>
      <c r="N473" s="1483"/>
      <c r="O473" s="1483"/>
      <c r="P473" s="1483"/>
      <c r="Q473" s="1483"/>
      <c r="R473" s="1483"/>
      <c r="S473" s="218" t="s">
        <v>70</v>
      </c>
      <c r="T473" s="1528" t="str">
        <f>IF(項目一覧②!$G$124=1,"",INDEX(主要用途!$D$2:$D$72,項目一覧②!$G$124))</f>
        <v/>
      </c>
      <c r="U473" s="1529"/>
      <c r="V473" s="1529"/>
      <c r="W473" s="1529"/>
      <c r="X473" s="1529"/>
      <c r="Y473" s="1529"/>
      <c r="Z473" s="1529"/>
      <c r="AA473" s="1529"/>
      <c r="AB473" s="1529"/>
      <c r="AC473" s="1530"/>
      <c r="AD473" s="218" t="s">
        <v>70</v>
      </c>
      <c r="AE473" s="1500"/>
      <c r="AF473" s="1501"/>
      <c r="AG473" s="1501"/>
      <c r="AH473" s="1502"/>
      <c r="AI473" s="260" t="s">
        <v>69</v>
      </c>
      <c r="AJ473" s="262" t="s">
        <v>94</v>
      </c>
      <c r="AK473" s="256"/>
      <c r="AL473" s="262"/>
      <c r="AM473" s="4"/>
    </row>
    <row r="474" spans="1:39" ht="18" customHeight="1">
      <c r="A474" s="178"/>
      <c r="C474" s="261"/>
      <c r="D474" s="261"/>
      <c r="E474" s="261"/>
      <c r="F474" s="261"/>
      <c r="G474" s="261"/>
      <c r="H474" s="261"/>
      <c r="I474" s="261"/>
      <c r="J474" s="261"/>
      <c r="K474" s="261"/>
      <c r="L474" s="261" t="s">
        <v>76</v>
      </c>
      <c r="M474" s="262" t="s">
        <v>71</v>
      </c>
      <c r="N474" s="1483"/>
      <c r="O474" s="1483"/>
      <c r="P474" s="1483"/>
      <c r="Q474" s="1483"/>
      <c r="R474" s="1483"/>
      <c r="S474" s="218" t="s">
        <v>70</v>
      </c>
      <c r="T474" s="1538" t="str">
        <f>IF(項目一覧②!$G$99=1,"",INDEX(主要用途!$D$2:$D$72,項目一覧②!$G$99))</f>
        <v/>
      </c>
      <c r="U474" s="1539"/>
      <c r="V474" s="1539"/>
      <c r="W474" s="1539"/>
      <c r="X474" s="1539"/>
      <c r="Y474" s="1539"/>
      <c r="Z474" s="1539"/>
      <c r="AA474" s="1539"/>
      <c r="AB474" s="1539"/>
      <c r="AC474" s="1540"/>
      <c r="AD474" s="218" t="s">
        <v>70</v>
      </c>
      <c r="AE474" s="1500"/>
      <c r="AF474" s="1501"/>
      <c r="AG474" s="1501"/>
      <c r="AH474" s="1502"/>
      <c r="AI474" s="260" t="s">
        <v>69</v>
      </c>
      <c r="AJ474" s="262" t="s">
        <v>94</v>
      </c>
      <c r="AK474" s="256"/>
      <c r="AL474" s="262"/>
      <c r="AM474" s="4"/>
    </row>
    <row r="475" spans="1:39" ht="18" customHeight="1">
      <c r="A475" s="178"/>
      <c r="C475" s="261"/>
      <c r="D475" s="261"/>
      <c r="E475" s="261"/>
      <c r="F475" s="261"/>
      <c r="G475" s="261"/>
      <c r="H475" s="261"/>
      <c r="I475" s="261"/>
      <c r="J475" s="261"/>
      <c r="K475" s="261"/>
      <c r="L475" s="261" t="s">
        <v>75</v>
      </c>
      <c r="M475" s="262" t="s">
        <v>71</v>
      </c>
      <c r="N475" s="1483"/>
      <c r="O475" s="1483"/>
      <c r="P475" s="1483"/>
      <c r="Q475" s="1483"/>
      <c r="R475" s="1483"/>
      <c r="S475" s="218" t="s">
        <v>70</v>
      </c>
      <c r="T475" s="1538" t="str">
        <f>IF(項目一覧②!$G$100=1,"",INDEX(主要用途!$D$2:$D$72,項目一覧②!$G$100))</f>
        <v/>
      </c>
      <c r="U475" s="1539"/>
      <c r="V475" s="1539"/>
      <c r="W475" s="1539"/>
      <c r="X475" s="1539"/>
      <c r="Y475" s="1539"/>
      <c r="Z475" s="1539"/>
      <c r="AA475" s="1539"/>
      <c r="AB475" s="1539"/>
      <c r="AC475" s="1540"/>
      <c r="AD475" s="218" t="s">
        <v>70</v>
      </c>
      <c r="AE475" s="1500"/>
      <c r="AF475" s="1501"/>
      <c r="AG475" s="1501"/>
      <c r="AH475" s="1502"/>
      <c r="AI475" s="260" t="s">
        <v>69</v>
      </c>
      <c r="AJ475" s="262" t="s">
        <v>94</v>
      </c>
      <c r="AK475" s="256"/>
      <c r="AL475" s="262"/>
      <c r="AM475" s="4"/>
    </row>
    <row r="476" spans="1:39" ht="18" customHeight="1">
      <c r="A476" s="178"/>
      <c r="C476" s="261"/>
      <c r="D476" s="261"/>
      <c r="E476" s="261"/>
      <c r="F476" s="261"/>
      <c r="G476" s="261"/>
      <c r="H476" s="261"/>
      <c r="I476" s="261"/>
      <c r="J476" s="261"/>
      <c r="K476" s="261"/>
      <c r="L476" s="261" t="s">
        <v>74</v>
      </c>
      <c r="M476" s="262" t="s">
        <v>71</v>
      </c>
      <c r="N476" s="1483"/>
      <c r="O476" s="1483"/>
      <c r="P476" s="1483"/>
      <c r="Q476" s="1483"/>
      <c r="R476" s="1483"/>
      <c r="S476" s="218" t="s">
        <v>70</v>
      </c>
      <c r="T476" s="1538" t="str">
        <f>IF(項目一覧②!$G$101=1,"",INDEX(主要用途!$D$2:$D$72,項目一覧②!$G$101))</f>
        <v/>
      </c>
      <c r="U476" s="1539"/>
      <c r="V476" s="1539"/>
      <c r="W476" s="1539"/>
      <c r="X476" s="1539"/>
      <c r="Y476" s="1539"/>
      <c r="Z476" s="1539"/>
      <c r="AA476" s="1539"/>
      <c r="AB476" s="1539"/>
      <c r="AC476" s="1540"/>
      <c r="AD476" s="218" t="s">
        <v>70</v>
      </c>
      <c r="AE476" s="1500"/>
      <c r="AF476" s="1501"/>
      <c r="AG476" s="1501"/>
      <c r="AH476" s="1502"/>
      <c r="AI476" s="260" t="s">
        <v>69</v>
      </c>
      <c r="AJ476" s="262" t="s">
        <v>94</v>
      </c>
      <c r="AK476" s="256"/>
      <c r="AL476" s="262"/>
      <c r="AM476" s="4"/>
    </row>
    <row r="477" spans="1:39" ht="18" customHeight="1">
      <c r="A477" s="178"/>
      <c r="C477" s="261"/>
      <c r="D477" s="261"/>
      <c r="E477" s="261"/>
      <c r="F477" s="261"/>
      <c r="G477" s="261"/>
      <c r="H477" s="261"/>
      <c r="I477" s="261"/>
      <c r="J477" s="261"/>
      <c r="K477" s="261"/>
      <c r="L477" s="261" t="s">
        <v>72</v>
      </c>
      <c r="M477" s="262" t="s">
        <v>71</v>
      </c>
      <c r="N477" s="1483"/>
      <c r="O477" s="1483"/>
      <c r="P477" s="1483"/>
      <c r="Q477" s="1483"/>
      <c r="R477" s="1483"/>
      <c r="S477" s="218" t="s">
        <v>70</v>
      </c>
      <c r="T477" s="1538" t="str">
        <f>IF(項目一覧②!$G$102=1,"",INDEX(主要用途!$D$2:$D$72,項目一覧②!$G$102))</f>
        <v/>
      </c>
      <c r="U477" s="1539"/>
      <c r="V477" s="1539"/>
      <c r="W477" s="1539"/>
      <c r="X477" s="1539"/>
      <c r="Y477" s="1539"/>
      <c r="Z477" s="1539"/>
      <c r="AA477" s="1539"/>
      <c r="AB477" s="1539"/>
      <c r="AC477" s="1540"/>
      <c r="AD477" s="218" t="s">
        <v>70</v>
      </c>
      <c r="AE477" s="1500"/>
      <c r="AF477" s="1501"/>
      <c r="AG477" s="1501"/>
      <c r="AH477" s="1502"/>
      <c r="AI477" s="260" t="s">
        <v>69</v>
      </c>
      <c r="AJ477" s="262" t="s">
        <v>94</v>
      </c>
      <c r="AK477" s="256"/>
      <c r="AL477" s="262"/>
      <c r="AM477" s="4"/>
    </row>
    <row r="478" spans="1:39" ht="15" customHeight="1">
      <c r="A478" s="178"/>
      <c r="B478" s="247" t="s">
        <v>2734</v>
      </c>
      <c r="C478" s="247"/>
      <c r="D478" s="247"/>
      <c r="E478" s="247"/>
      <c r="F478" s="247"/>
      <c r="G478" s="247"/>
      <c r="H478" s="247"/>
      <c r="I478" s="247"/>
      <c r="J478" s="247"/>
      <c r="K478" s="247"/>
      <c r="L478" s="248"/>
      <c r="M478" s="248"/>
      <c r="N478" s="248"/>
      <c r="O478" s="248"/>
      <c r="P478" s="248"/>
      <c r="Q478" s="248"/>
      <c r="R478" s="248"/>
      <c r="S478" s="218"/>
      <c r="T478" s="263"/>
      <c r="U478" s="263"/>
      <c r="V478" s="263"/>
      <c r="W478" s="263"/>
      <c r="X478" s="263"/>
      <c r="Y478" s="263"/>
      <c r="Z478" s="263"/>
      <c r="AA478" s="263"/>
      <c r="AB478" s="263"/>
      <c r="AC478" s="263"/>
      <c r="AD478" s="263"/>
      <c r="AE478" s="263"/>
      <c r="AF478" s="263"/>
      <c r="AG478" s="263"/>
      <c r="AH478" s="263"/>
      <c r="AI478" s="263"/>
      <c r="AJ478" s="263"/>
      <c r="AK478" s="263"/>
      <c r="AL478" s="263"/>
      <c r="AM478" s="256"/>
    </row>
    <row r="479" spans="1:39" ht="18" customHeight="1">
      <c r="A479" s="178"/>
      <c r="B479" s="247"/>
      <c r="C479" s="247"/>
      <c r="D479" s="247"/>
      <c r="E479" s="247"/>
      <c r="F479" s="247"/>
      <c r="G479" s="247"/>
      <c r="H479" s="247"/>
      <c r="I479" s="247"/>
      <c r="J479" s="247"/>
      <c r="K479" s="247"/>
      <c r="L479" s="248"/>
      <c r="M479" s="248"/>
      <c r="N479" s="1537"/>
      <c r="O479" s="1523"/>
      <c r="P479" s="1523"/>
      <c r="Q479" s="1523"/>
      <c r="R479" s="1523"/>
      <c r="S479" s="1523"/>
      <c r="T479" s="1523"/>
      <c r="U479" s="1523"/>
      <c r="V479" s="1523"/>
      <c r="W479" s="1523"/>
      <c r="X479" s="1523"/>
      <c r="Y479" s="1523"/>
      <c r="Z479" s="1523"/>
      <c r="AA479" s="1523"/>
      <c r="AB479" s="1523"/>
      <c r="AC479" s="1523"/>
      <c r="AD479" s="1523"/>
      <c r="AE479" s="1523"/>
      <c r="AF479" s="1523"/>
      <c r="AG479" s="1523"/>
      <c r="AH479" s="1523"/>
      <c r="AI479" s="1524"/>
      <c r="AJ479" s="263"/>
      <c r="AK479" s="263"/>
      <c r="AL479" s="263"/>
      <c r="AM479" s="256"/>
    </row>
    <row r="480" spans="1:39" ht="18" customHeight="1">
      <c r="A480" s="178"/>
      <c r="B480" s="247"/>
      <c r="C480" s="247"/>
      <c r="D480" s="247"/>
      <c r="E480" s="247"/>
      <c r="F480" s="247"/>
      <c r="G480" s="247"/>
      <c r="H480" s="247"/>
      <c r="I480" s="247"/>
      <c r="J480" s="247"/>
      <c r="K480" s="247"/>
      <c r="L480" s="248"/>
      <c r="M480" s="248"/>
      <c r="N480" s="1525"/>
      <c r="O480" s="1526"/>
      <c r="P480" s="1526"/>
      <c r="Q480" s="1526"/>
      <c r="R480" s="1526"/>
      <c r="S480" s="1526"/>
      <c r="T480" s="1526"/>
      <c r="U480" s="1526"/>
      <c r="V480" s="1526"/>
      <c r="W480" s="1526"/>
      <c r="X480" s="1526"/>
      <c r="Y480" s="1526"/>
      <c r="Z480" s="1526"/>
      <c r="AA480" s="1526"/>
      <c r="AB480" s="1526"/>
      <c r="AC480" s="1526"/>
      <c r="AD480" s="1526"/>
      <c r="AE480" s="1526"/>
      <c r="AF480" s="1526"/>
      <c r="AG480" s="1526"/>
      <c r="AH480" s="1526"/>
      <c r="AI480" s="1527"/>
      <c r="AJ480" s="263"/>
      <c r="AK480" s="263"/>
      <c r="AL480" s="263"/>
      <c r="AM480" s="256"/>
    </row>
    <row r="481" spans="1:51" ht="15" customHeight="1">
      <c r="A481" s="178"/>
      <c r="B481" s="247" t="s">
        <v>2735</v>
      </c>
      <c r="C481" s="247"/>
      <c r="D481" s="247"/>
      <c r="E481" s="247"/>
      <c r="F481" s="247"/>
      <c r="G481" s="247"/>
      <c r="H481" s="247"/>
      <c r="I481" s="247"/>
      <c r="J481" s="247"/>
      <c r="K481" s="247"/>
      <c r="L481" s="248"/>
      <c r="M481" s="248"/>
      <c r="N481" s="248"/>
      <c r="O481" s="248"/>
      <c r="P481" s="248"/>
      <c r="Q481" s="248"/>
      <c r="R481" s="248"/>
      <c r="S481" s="263" t="s">
        <v>96</v>
      </c>
      <c r="T481" s="263"/>
      <c r="U481" s="263"/>
      <c r="V481" s="263"/>
      <c r="W481" s="263"/>
      <c r="X481" s="263"/>
      <c r="Y481" s="263"/>
      <c r="Z481" s="263"/>
      <c r="AA481" s="263"/>
      <c r="AB481" s="263"/>
      <c r="AC481" s="263"/>
      <c r="AD481" s="263"/>
      <c r="AE481" s="263"/>
      <c r="AF481" s="263"/>
      <c r="AG481" s="263"/>
      <c r="AH481" s="263"/>
      <c r="AI481" s="263"/>
      <c r="AJ481" s="263"/>
      <c r="AK481" s="263"/>
      <c r="AL481" s="263"/>
      <c r="AM481" s="256"/>
    </row>
    <row r="482" spans="1:51" ht="18" customHeight="1">
      <c r="A482" s="178"/>
      <c r="B482" s="247"/>
      <c r="C482" s="247"/>
      <c r="D482" s="247"/>
      <c r="E482" s="247"/>
      <c r="F482" s="247"/>
      <c r="G482" s="247"/>
      <c r="H482" s="247"/>
      <c r="I482" s="247"/>
      <c r="J482" s="247"/>
      <c r="K482" s="247"/>
      <c r="L482" s="248"/>
      <c r="M482" s="248"/>
      <c r="N482" s="1537"/>
      <c r="O482" s="1523"/>
      <c r="P482" s="1523"/>
      <c r="Q482" s="1523"/>
      <c r="R482" s="1523"/>
      <c r="S482" s="1523"/>
      <c r="T482" s="1523"/>
      <c r="U482" s="1523"/>
      <c r="V482" s="1523"/>
      <c r="W482" s="1523"/>
      <c r="X482" s="1523"/>
      <c r="Y482" s="1523"/>
      <c r="Z482" s="1523"/>
      <c r="AA482" s="1523"/>
      <c r="AB482" s="1523"/>
      <c r="AC482" s="1523"/>
      <c r="AD482" s="1523"/>
      <c r="AE482" s="1523"/>
      <c r="AF482" s="1523"/>
      <c r="AG482" s="1523"/>
      <c r="AH482" s="1523"/>
      <c r="AI482" s="1524"/>
      <c r="AJ482" s="263"/>
      <c r="AK482" s="263"/>
      <c r="AL482" s="263"/>
      <c r="AM482" s="256"/>
    </row>
    <row r="483" spans="1:51" ht="18" customHeight="1">
      <c r="A483" s="178"/>
      <c r="B483" s="247"/>
      <c r="C483" s="247"/>
      <c r="D483" s="247"/>
      <c r="E483" s="247"/>
      <c r="F483" s="247"/>
      <c r="G483" s="247"/>
      <c r="H483" s="247"/>
      <c r="I483" s="247"/>
      <c r="J483" s="247"/>
      <c r="K483" s="247"/>
      <c r="L483" s="248"/>
      <c r="M483" s="248"/>
      <c r="N483" s="1525"/>
      <c r="O483" s="1526"/>
      <c r="P483" s="1526"/>
      <c r="Q483" s="1526"/>
      <c r="R483" s="1526"/>
      <c r="S483" s="1526"/>
      <c r="T483" s="1526"/>
      <c r="U483" s="1526"/>
      <c r="V483" s="1526"/>
      <c r="W483" s="1526"/>
      <c r="X483" s="1526"/>
      <c r="Y483" s="1526"/>
      <c r="Z483" s="1526"/>
      <c r="AA483" s="1526"/>
      <c r="AB483" s="1526"/>
      <c r="AC483" s="1526"/>
      <c r="AD483" s="1526"/>
      <c r="AE483" s="1526"/>
      <c r="AF483" s="1526"/>
      <c r="AG483" s="1526"/>
      <c r="AH483" s="1526"/>
      <c r="AI483" s="1527"/>
      <c r="AJ483" s="248"/>
      <c r="AK483" s="248"/>
      <c r="AL483" s="248"/>
      <c r="AM483" s="248"/>
    </row>
    <row r="484" spans="1:51" ht="11.25" customHeight="1">
      <c r="A484" s="178"/>
      <c r="B484" s="178"/>
      <c r="C484" s="178"/>
      <c r="D484" s="178"/>
      <c r="E484" s="178"/>
      <c r="F484" s="178"/>
      <c r="G484" s="178"/>
      <c r="H484" s="178"/>
      <c r="I484" s="178"/>
      <c r="J484" s="178"/>
      <c r="K484" s="178"/>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S484" s="183"/>
      <c r="AT484" s="183"/>
      <c r="AU484" s="183"/>
      <c r="AV484" s="183"/>
      <c r="AW484" s="183"/>
      <c r="AX484" s="183"/>
      <c r="AY484" s="183"/>
    </row>
    <row r="485" spans="1:51" ht="17.25" customHeight="1">
      <c r="A485" s="243" t="s">
        <v>93</v>
      </c>
      <c r="B485" s="185"/>
      <c r="C485" s="185"/>
      <c r="D485" s="185"/>
      <c r="E485" s="185"/>
      <c r="F485" s="185"/>
      <c r="G485" s="185"/>
      <c r="H485" s="185"/>
      <c r="I485" s="185"/>
      <c r="J485" s="185"/>
      <c r="K485" s="185"/>
      <c r="L485" s="200"/>
      <c r="M485" s="244"/>
      <c r="N485" s="245"/>
      <c r="O485" s="245"/>
      <c r="P485" s="245"/>
      <c r="Q485" s="245"/>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4"/>
      <c r="AN485" s="186"/>
      <c r="AO485" s="186"/>
      <c r="AP485" s="186"/>
      <c r="AQ485" s="186"/>
      <c r="AR485" s="186"/>
    </row>
    <row r="486" spans="1:51" ht="18" customHeight="1">
      <c r="A486" s="178"/>
      <c r="B486" s="247" t="s">
        <v>2726</v>
      </c>
      <c r="C486" s="247"/>
      <c r="D486" s="247"/>
      <c r="E486" s="247"/>
      <c r="F486" s="247"/>
      <c r="G486" s="247"/>
      <c r="H486" s="247"/>
      <c r="I486" s="247"/>
      <c r="J486" s="247"/>
      <c r="K486" s="247"/>
      <c r="L486" s="248"/>
      <c r="M486" s="248"/>
      <c r="N486" s="1513">
        <f>$M$348</f>
        <v>1</v>
      </c>
      <c r="O486" s="1514"/>
      <c r="P486" s="1514"/>
      <c r="Q486" s="1515"/>
      <c r="R486" s="248"/>
      <c r="S486" s="249"/>
      <c r="T486" s="249"/>
      <c r="U486" s="210"/>
      <c r="V486" s="249"/>
      <c r="W486" s="248"/>
      <c r="X486" s="248"/>
      <c r="Y486" s="248"/>
      <c r="Z486" s="248"/>
      <c r="AA486" s="248"/>
      <c r="AB486" s="248"/>
      <c r="AC486" s="248"/>
      <c r="AD486" s="248"/>
      <c r="AE486" s="248"/>
      <c r="AF486" s="248"/>
      <c r="AG486" s="248"/>
      <c r="AH486" s="248"/>
      <c r="AI486" s="248"/>
      <c r="AJ486" s="248"/>
      <c r="AK486" s="248"/>
      <c r="AL486" s="248"/>
    </row>
    <row r="487" spans="1:51" ht="18" customHeight="1">
      <c r="A487" s="178"/>
      <c r="B487" s="247" t="s">
        <v>2727</v>
      </c>
      <c r="C487" s="247"/>
      <c r="D487" s="247"/>
      <c r="E487" s="247"/>
      <c r="F487" s="247"/>
      <c r="G487" s="247"/>
      <c r="H487" s="247"/>
      <c r="I487" s="247"/>
      <c r="J487" s="247"/>
      <c r="K487" s="247"/>
      <c r="L487" s="248"/>
      <c r="M487" s="248"/>
      <c r="N487" s="1500"/>
      <c r="O487" s="1501"/>
      <c r="P487" s="1501"/>
      <c r="Q487" s="1502"/>
      <c r="R487" s="250" t="s">
        <v>87</v>
      </c>
      <c r="S487" s="251"/>
      <c r="T487" s="251"/>
      <c r="U487" s="252"/>
      <c r="V487" s="4"/>
      <c r="W487" s="248"/>
      <c r="X487" s="248"/>
      <c r="Y487" s="248"/>
      <c r="Z487" s="248"/>
      <c r="AA487" s="248"/>
      <c r="AB487" s="248"/>
      <c r="AC487" s="248"/>
      <c r="AD487" s="248"/>
      <c r="AE487" s="248"/>
      <c r="AF487" s="248"/>
      <c r="AG487" s="248"/>
      <c r="AH487" s="248"/>
      <c r="AI487" s="248"/>
      <c r="AJ487" s="248"/>
      <c r="AK487" s="248"/>
      <c r="AL487" s="248"/>
    </row>
    <row r="488" spans="1:51" ht="18" customHeight="1">
      <c r="A488" s="178"/>
      <c r="B488" s="247" t="s">
        <v>2728</v>
      </c>
      <c r="C488" s="247"/>
      <c r="D488" s="247"/>
      <c r="E488" s="247"/>
      <c r="F488" s="247"/>
      <c r="G488" s="247"/>
      <c r="H488" s="247"/>
      <c r="I488" s="247"/>
      <c r="J488" s="247"/>
      <c r="K488" s="247"/>
      <c r="L488" s="248"/>
      <c r="M488" s="248"/>
      <c r="N488" s="1500"/>
      <c r="O488" s="1501"/>
      <c r="P488" s="1501"/>
      <c r="Q488" s="1502"/>
      <c r="R488" s="250" t="s">
        <v>92</v>
      </c>
      <c r="S488" s="253"/>
      <c r="T488" s="253"/>
      <c r="U488" s="254"/>
      <c r="V488" s="4"/>
      <c r="W488" s="248"/>
      <c r="X488" s="248"/>
      <c r="Y488" s="248"/>
      <c r="Z488" s="248"/>
      <c r="AA488" s="248"/>
      <c r="AB488" s="248"/>
      <c r="AC488" s="248"/>
      <c r="AD488" s="248"/>
      <c r="AE488" s="248"/>
      <c r="AF488" s="248"/>
      <c r="AG488" s="248"/>
      <c r="AH488" s="248"/>
      <c r="AI488" s="248"/>
      <c r="AJ488" s="248"/>
      <c r="AK488" s="248"/>
      <c r="AL488" s="248"/>
    </row>
    <row r="489" spans="1:51" ht="18" customHeight="1">
      <c r="A489" s="178"/>
      <c r="B489" s="247" t="s">
        <v>2729</v>
      </c>
      <c r="C489" s="247"/>
      <c r="D489" s="247"/>
      <c r="E489" s="247"/>
      <c r="F489" s="247"/>
      <c r="G489" s="247"/>
      <c r="H489" s="247"/>
      <c r="I489" s="247"/>
      <c r="J489" s="247"/>
      <c r="K489" s="247"/>
      <c r="L489" s="248"/>
      <c r="M489" s="248"/>
      <c r="N489" s="1500"/>
      <c r="O489" s="1501"/>
      <c r="P489" s="1501"/>
      <c r="Q489" s="1502"/>
      <c r="R489" s="250" t="s">
        <v>92</v>
      </c>
      <c r="S489" s="253"/>
      <c r="T489" s="253"/>
      <c r="U489" s="254"/>
      <c r="V489" s="4"/>
      <c r="W489" s="249"/>
      <c r="X489" s="248"/>
      <c r="Y489" s="248"/>
      <c r="Z489" s="248"/>
      <c r="AA489" s="248"/>
      <c r="AB489" s="248"/>
      <c r="AC489" s="248"/>
      <c r="AD489" s="248"/>
      <c r="AE489" s="248"/>
      <c r="AF489" s="248"/>
      <c r="AG489" s="248"/>
      <c r="AH489" s="248"/>
      <c r="AI489" s="248"/>
      <c r="AJ489" s="248"/>
      <c r="AK489" s="248"/>
      <c r="AL489" s="248"/>
    </row>
    <row r="490" spans="1:51" ht="18" customHeight="1">
      <c r="A490" s="178"/>
      <c r="B490" s="247" t="s">
        <v>2730</v>
      </c>
      <c r="C490" s="247"/>
      <c r="D490" s="247"/>
      <c r="E490" s="247"/>
      <c r="F490" s="247"/>
      <c r="G490" s="247"/>
      <c r="H490" s="247"/>
      <c r="I490" s="247"/>
      <c r="J490" s="247"/>
      <c r="K490" s="247"/>
      <c r="L490" s="248"/>
      <c r="M490" s="248"/>
      <c r="N490" s="1500"/>
      <c r="O490" s="1501"/>
      <c r="P490" s="1501"/>
      <c r="Q490" s="1502"/>
      <c r="R490" s="250" t="s">
        <v>92</v>
      </c>
      <c r="S490" s="253"/>
      <c r="T490" s="253"/>
      <c r="U490" s="254"/>
      <c r="V490" s="4"/>
      <c r="W490" s="249"/>
      <c r="X490" s="248"/>
      <c r="Y490" s="248"/>
      <c r="Z490" s="248"/>
      <c r="AA490" s="248"/>
      <c r="AB490" s="248"/>
      <c r="AC490" s="248"/>
      <c r="AD490" s="248"/>
      <c r="AE490" s="248"/>
      <c r="AF490" s="248"/>
      <c r="AG490" s="248"/>
      <c r="AH490" s="248"/>
      <c r="AI490" s="248"/>
      <c r="AJ490" s="248"/>
      <c r="AK490" s="248"/>
      <c r="AL490" s="248"/>
    </row>
    <row r="491" spans="1:51" ht="18" customHeight="1">
      <c r="A491" s="178"/>
      <c r="B491" s="247" t="s">
        <v>2731</v>
      </c>
      <c r="C491" s="247"/>
      <c r="D491" s="247"/>
      <c r="E491" s="247"/>
      <c r="F491" s="247"/>
      <c r="G491" s="247"/>
      <c r="H491" s="247"/>
      <c r="I491" s="247"/>
      <c r="J491" s="247"/>
      <c r="K491" s="247"/>
      <c r="L491" s="248"/>
      <c r="M491" s="248"/>
      <c r="N491" s="1500"/>
      <c r="O491" s="1501"/>
      <c r="P491" s="1501"/>
      <c r="Q491" s="1502"/>
      <c r="R491" s="250" t="s">
        <v>92</v>
      </c>
      <c r="S491" s="253"/>
      <c r="T491" s="253"/>
      <c r="U491" s="254"/>
      <c r="V491" s="4"/>
      <c r="W491" s="248"/>
      <c r="X491" s="248"/>
      <c r="Y491" s="248"/>
      <c r="Z491" s="248"/>
      <c r="AA491" s="248"/>
      <c r="AB491" s="256"/>
      <c r="AC491" s="256"/>
      <c r="AD491" s="256"/>
      <c r="AE491" s="256"/>
      <c r="AF491" s="256"/>
      <c r="AG491" s="256"/>
      <c r="AH491" s="256"/>
      <c r="AI491" s="256"/>
      <c r="AJ491" s="256"/>
      <c r="AK491" s="256"/>
      <c r="AL491" s="256"/>
    </row>
    <row r="492" spans="1:51" ht="18" customHeight="1">
      <c r="A492" s="178"/>
      <c r="B492" s="255" t="s">
        <v>2732</v>
      </c>
      <c r="C492" s="255"/>
      <c r="D492" s="255"/>
      <c r="E492" s="255"/>
      <c r="F492" s="255"/>
      <c r="G492" s="255"/>
      <c r="H492" s="255"/>
      <c r="I492" s="255"/>
      <c r="J492" s="255"/>
      <c r="K492" s="255"/>
      <c r="L492" s="248"/>
      <c r="M492" s="257"/>
      <c r="N492" s="257"/>
      <c r="O492" s="257"/>
      <c r="P492" s="257"/>
      <c r="Q492" s="250"/>
      <c r="R492" s="253"/>
      <c r="S492" s="253"/>
      <c r="T492" s="255"/>
      <c r="U492" s="4"/>
      <c r="V492" s="256"/>
      <c r="W492" s="258"/>
      <c r="X492" s="258" t="s">
        <v>84</v>
      </c>
      <c r="Y492" s="258"/>
      <c r="Z492" s="259"/>
      <c r="AA492" s="217" t="s">
        <v>83</v>
      </c>
      <c r="AD492" s="256"/>
      <c r="AE492" s="256"/>
      <c r="AF492" s="256"/>
      <c r="AG492" s="256"/>
      <c r="AH492" s="256"/>
      <c r="AI492" s="256"/>
      <c r="AJ492" s="256"/>
      <c r="AK492" s="256"/>
    </row>
    <row r="493" spans="1:51" ht="15" customHeight="1">
      <c r="A493" s="178"/>
      <c r="B493" s="247" t="s">
        <v>2733</v>
      </c>
      <c r="C493" s="247"/>
      <c r="D493" s="247"/>
      <c r="E493" s="247"/>
      <c r="F493" s="247"/>
      <c r="G493" s="247"/>
      <c r="H493" s="247"/>
      <c r="I493" s="247"/>
      <c r="J493" s="247"/>
      <c r="K493" s="247"/>
      <c r="L493" s="248"/>
      <c r="M493" s="248"/>
      <c r="N493" s="248"/>
      <c r="O493" s="248"/>
      <c r="P493" s="260"/>
      <c r="Q493" s="248"/>
      <c r="R493" s="248"/>
      <c r="S493" s="249"/>
      <c r="T493" s="249"/>
      <c r="U493" s="248"/>
      <c r="V493" s="260"/>
      <c r="W493" s="248"/>
      <c r="X493" s="248"/>
      <c r="Y493" s="260"/>
      <c r="Z493" s="248"/>
      <c r="AA493" s="248"/>
      <c r="AB493" s="248"/>
      <c r="AC493" s="260"/>
      <c r="AD493" s="248"/>
      <c r="AE493" s="248"/>
      <c r="AF493" s="248"/>
      <c r="AG493" s="248"/>
      <c r="AH493" s="260"/>
      <c r="AI493" s="248"/>
      <c r="AJ493" s="248"/>
      <c r="AK493" s="248"/>
      <c r="AL493" s="248"/>
      <c r="AM493" s="248"/>
    </row>
    <row r="494" spans="1:51" ht="18" customHeight="1">
      <c r="A494" s="178"/>
      <c r="B494" s="261"/>
      <c r="C494" s="261"/>
      <c r="D494" s="261"/>
      <c r="E494" s="261"/>
      <c r="F494" s="261"/>
      <c r="G494" s="261"/>
      <c r="H494" s="261"/>
      <c r="I494" s="261"/>
      <c r="J494" s="261"/>
      <c r="K494" s="261"/>
      <c r="L494" s="248"/>
      <c r="M494" s="262" t="s">
        <v>71</v>
      </c>
      <c r="N494" s="1507" t="s">
        <v>82</v>
      </c>
      <c r="O494" s="1507"/>
      <c r="P494" s="1507"/>
      <c r="Q494" s="1507"/>
      <c r="R494" s="1507"/>
      <c r="S494" s="218" t="s">
        <v>70</v>
      </c>
      <c r="T494" s="1507" t="s">
        <v>81</v>
      </c>
      <c r="U494" s="1507"/>
      <c r="V494" s="1507"/>
      <c r="W494" s="1507"/>
      <c r="X494" s="1507"/>
      <c r="Y494" s="1507"/>
      <c r="Z494" s="1507"/>
      <c r="AA494" s="1507"/>
      <c r="AB494" s="1507"/>
      <c r="AC494" s="1507"/>
      <c r="AD494" s="218" t="s">
        <v>70</v>
      </c>
      <c r="AE494" s="1507" t="s">
        <v>80</v>
      </c>
      <c r="AF494" s="1507"/>
      <c r="AG494" s="1507"/>
      <c r="AH494" s="1507"/>
      <c r="AI494" s="1499"/>
      <c r="AJ494" s="262" t="s">
        <v>94</v>
      </c>
      <c r="AK494" s="262"/>
      <c r="AL494" s="4"/>
      <c r="AM494" s="4"/>
    </row>
    <row r="495" spans="1:51" ht="18" customHeight="1">
      <c r="A495" s="178"/>
      <c r="C495" s="261"/>
      <c r="D495" s="261"/>
      <c r="E495" s="261"/>
      <c r="F495" s="261"/>
      <c r="G495" s="261"/>
      <c r="H495" s="261"/>
      <c r="I495" s="261"/>
      <c r="J495" s="261"/>
      <c r="K495" s="261"/>
      <c r="L495" s="261" t="s">
        <v>95</v>
      </c>
      <c r="M495" s="262" t="s">
        <v>71</v>
      </c>
      <c r="N495" s="1483"/>
      <c r="O495" s="1483"/>
      <c r="P495" s="1483"/>
      <c r="Q495" s="1483"/>
      <c r="R495" s="1483"/>
      <c r="S495" s="218" t="s">
        <v>70</v>
      </c>
      <c r="T495" s="1528" t="str">
        <f>IF(項目一覧②!$G$124=1,"",INDEX(主要用途!$D$2:$D$72,項目一覧②!$G$124))</f>
        <v/>
      </c>
      <c r="U495" s="1529"/>
      <c r="V495" s="1529"/>
      <c r="W495" s="1529"/>
      <c r="X495" s="1529"/>
      <c r="Y495" s="1529"/>
      <c r="Z495" s="1529"/>
      <c r="AA495" s="1529"/>
      <c r="AB495" s="1529"/>
      <c r="AC495" s="1530"/>
      <c r="AD495" s="218" t="s">
        <v>70</v>
      </c>
      <c r="AE495" s="1500"/>
      <c r="AF495" s="1501"/>
      <c r="AG495" s="1501"/>
      <c r="AH495" s="1502"/>
      <c r="AI495" s="260" t="s">
        <v>69</v>
      </c>
      <c r="AJ495" s="262" t="s">
        <v>94</v>
      </c>
      <c r="AK495" s="256"/>
      <c r="AL495" s="262"/>
      <c r="AM495" s="4"/>
    </row>
    <row r="496" spans="1:51" ht="18" customHeight="1">
      <c r="A496" s="178"/>
      <c r="C496" s="261"/>
      <c r="D496" s="261"/>
      <c r="E496" s="261"/>
      <c r="F496" s="261"/>
      <c r="G496" s="261"/>
      <c r="H496" s="261"/>
      <c r="I496" s="261"/>
      <c r="J496" s="261"/>
      <c r="K496" s="261"/>
      <c r="L496" s="261" t="s">
        <v>77</v>
      </c>
      <c r="M496" s="262" t="s">
        <v>71</v>
      </c>
      <c r="N496" s="1483"/>
      <c r="O496" s="1483"/>
      <c r="P496" s="1483"/>
      <c r="Q496" s="1483"/>
      <c r="R496" s="1483"/>
      <c r="S496" s="218" t="s">
        <v>70</v>
      </c>
      <c r="T496" s="1528" t="str">
        <f>IF(項目一覧②!$G$125=1,"",INDEX(主要用途!$D$2:$D$72,項目一覧②!$G$125))</f>
        <v/>
      </c>
      <c r="U496" s="1529"/>
      <c r="V496" s="1529"/>
      <c r="W496" s="1529"/>
      <c r="X496" s="1529"/>
      <c r="Y496" s="1529"/>
      <c r="Z496" s="1529"/>
      <c r="AA496" s="1529"/>
      <c r="AB496" s="1529"/>
      <c r="AC496" s="1530"/>
      <c r="AD496" s="218" t="s">
        <v>70</v>
      </c>
      <c r="AE496" s="1500"/>
      <c r="AF496" s="1501"/>
      <c r="AG496" s="1501"/>
      <c r="AH496" s="1502"/>
      <c r="AI496" s="260" t="s">
        <v>69</v>
      </c>
      <c r="AJ496" s="262" t="s">
        <v>94</v>
      </c>
      <c r="AK496" s="256"/>
      <c r="AL496" s="262"/>
      <c r="AM496" s="4"/>
    </row>
    <row r="497" spans="1:52" ht="18" customHeight="1">
      <c r="A497" s="178"/>
      <c r="C497" s="261"/>
      <c r="D497" s="261"/>
      <c r="E497" s="261"/>
      <c r="F497" s="261"/>
      <c r="G497" s="261"/>
      <c r="H497" s="261"/>
      <c r="I497" s="261"/>
      <c r="J497" s="261"/>
      <c r="K497" s="261"/>
      <c r="L497" s="261" t="s">
        <v>76</v>
      </c>
      <c r="M497" s="262" t="s">
        <v>71</v>
      </c>
      <c r="N497" s="1483"/>
      <c r="O497" s="1483"/>
      <c r="P497" s="1483"/>
      <c r="Q497" s="1483"/>
      <c r="R497" s="1483"/>
      <c r="S497" s="218" t="s">
        <v>70</v>
      </c>
      <c r="T497" s="1528" t="str">
        <f>IF(項目一覧②!$G$126=1,"",INDEX(主要用途!$D$2:$D$72,項目一覧②!$G$126))</f>
        <v/>
      </c>
      <c r="U497" s="1529"/>
      <c r="V497" s="1529"/>
      <c r="W497" s="1529"/>
      <c r="X497" s="1529"/>
      <c r="Y497" s="1529"/>
      <c r="Z497" s="1529"/>
      <c r="AA497" s="1529"/>
      <c r="AB497" s="1529"/>
      <c r="AC497" s="1530"/>
      <c r="AD497" s="218" t="s">
        <v>70</v>
      </c>
      <c r="AE497" s="1500"/>
      <c r="AF497" s="1501"/>
      <c r="AG497" s="1501"/>
      <c r="AH497" s="1502"/>
      <c r="AI497" s="260" t="s">
        <v>69</v>
      </c>
      <c r="AJ497" s="262" t="s">
        <v>94</v>
      </c>
      <c r="AK497" s="256"/>
      <c r="AL497" s="262"/>
      <c r="AM497" s="4"/>
    </row>
    <row r="498" spans="1:52" ht="18" customHeight="1">
      <c r="A498" s="178"/>
      <c r="C498" s="261"/>
      <c r="D498" s="261"/>
      <c r="E498" s="261"/>
      <c r="F498" s="261"/>
      <c r="G498" s="261"/>
      <c r="H498" s="261"/>
      <c r="I498" s="261"/>
      <c r="J498" s="261"/>
      <c r="K498" s="261"/>
      <c r="L498" s="261" t="s">
        <v>75</v>
      </c>
      <c r="M498" s="262" t="s">
        <v>71</v>
      </c>
      <c r="N498" s="1483"/>
      <c r="O498" s="1483"/>
      <c r="P498" s="1483"/>
      <c r="Q498" s="1483"/>
      <c r="R498" s="1483"/>
      <c r="S498" s="218" t="s">
        <v>70</v>
      </c>
      <c r="T498" s="1528" t="str">
        <f>IF(項目一覧②!$G$127=1,"",INDEX(主要用途!$D$2:$D$72,項目一覧②!$G$127))</f>
        <v/>
      </c>
      <c r="U498" s="1529"/>
      <c r="V498" s="1529"/>
      <c r="W498" s="1529"/>
      <c r="X498" s="1529"/>
      <c r="Y498" s="1529"/>
      <c r="Z498" s="1529"/>
      <c r="AA498" s="1529"/>
      <c r="AB498" s="1529"/>
      <c r="AC498" s="1530"/>
      <c r="AD498" s="218" t="s">
        <v>70</v>
      </c>
      <c r="AE498" s="1500"/>
      <c r="AF498" s="1501"/>
      <c r="AG498" s="1501"/>
      <c r="AH498" s="1502"/>
      <c r="AI498" s="260" t="s">
        <v>69</v>
      </c>
      <c r="AJ498" s="262" t="s">
        <v>94</v>
      </c>
      <c r="AK498" s="256"/>
      <c r="AL498" s="262"/>
      <c r="AM498" s="4"/>
    </row>
    <row r="499" spans="1:52" ht="18" customHeight="1">
      <c r="A499" s="178"/>
      <c r="C499" s="261"/>
      <c r="D499" s="261"/>
      <c r="E499" s="261"/>
      <c r="F499" s="261"/>
      <c r="G499" s="261"/>
      <c r="H499" s="261"/>
      <c r="I499" s="261"/>
      <c r="J499" s="261"/>
      <c r="K499" s="261"/>
      <c r="L499" s="261" t="s">
        <v>74</v>
      </c>
      <c r="M499" s="262" t="s">
        <v>71</v>
      </c>
      <c r="N499" s="1483"/>
      <c r="O499" s="1483"/>
      <c r="P499" s="1483"/>
      <c r="Q499" s="1483"/>
      <c r="R499" s="1483"/>
      <c r="S499" s="218" t="s">
        <v>70</v>
      </c>
      <c r="T499" s="1528" t="str">
        <f>IF(項目一覧②!$G$128=1,"",INDEX(主要用途!$D$2:$D$72,項目一覧②!$G$128))</f>
        <v/>
      </c>
      <c r="U499" s="1529"/>
      <c r="V499" s="1529"/>
      <c r="W499" s="1529"/>
      <c r="X499" s="1529"/>
      <c r="Y499" s="1529"/>
      <c r="Z499" s="1529"/>
      <c r="AA499" s="1529"/>
      <c r="AB499" s="1529"/>
      <c r="AC499" s="1530"/>
      <c r="AD499" s="218" t="s">
        <v>70</v>
      </c>
      <c r="AE499" s="1500"/>
      <c r="AF499" s="1501"/>
      <c r="AG499" s="1501"/>
      <c r="AH499" s="1502"/>
      <c r="AI499" s="260" t="s">
        <v>69</v>
      </c>
      <c r="AJ499" s="262" t="s">
        <v>94</v>
      </c>
      <c r="AK499" s="256"/>
      <c r="AL499" s="262"/>
      <c r="AM499" s="4"/>
    </row>
    <row r="500" spans="1:52" ht="18" customHeight="1">
      <c r="A500" s="178"/>
      <c r="C500" s="261"/>
      <c r="D500" s="261"/>
      <c r="E500" s="261"/>
      <c r="F500" s="261"/>
      <c r="G500" s="261"/>
      <c r="H500" s="261"/>
      <c r="I500" s="261"/>
      <c r="J500" s="261"/>
      <c r="K500" s="261"/>
      <c r="L500" s="261" t="s">
        <v>72</v>
      </c>
      <c r="M500" s="262" t="s">
        <v>71</v>
      </c>
      <c r="N500" s="1483"/>
      <c r="O500" s="1483"/>
      <c r="P500" s="1483"/>
      <c r="Q500" s="1483"/>
      <c r="R500" s="1483"/>
      <c r="S500" s="218" t="s">
        <v>70</v>
      </c>
      <c r="T500" s="1528" t="str">
        <f>IF(項目一覧②!$G$129=1,"",INDEX(主要用途!$D$2:$D$72,項目一覧②!$G$129))</f>
        <v/>
      </c>
      <c r="U500" s="1529"/>
      <c r="V500" s="1529"/>
      <c r="W500" s="1529"/>
      <c r="X500" s="1529"/>
      <c r="Y500" s="1529"/>
      <c r="Z500" s="1529"/>
      <c r="AA500" s="1529"/>
      <c r="AB500" s="1529"/>
      <c r="AC500" s="1530"/>
      <c r="AD500" s="218" t="s">
        <v>70</v>
      </c>
      <c r="AE500" s="1500"/>
      <c r="AF500" s="1501"/>
      <c r="AG500" s="1501"/>
      <c r="AH500" s="1502"/>
      <c r="AI500" s="260" t="s">
        <v>69</v>
      </c>
      <c r="AJ500" s="262" t="s">
        <v>94</v>
      </c>
      <c r="AK500" s="256"/>
      <c r="AL500" s="262"/>
      <c r="AM500" s="4"/>
    </row>
    <row r="501" spans="1:52" ht="15" customHeight="1">
      <c r="A501" s="178"/>
      <c r="B501" s="247" t="s">
        <v>2734</v>
      </c>
      <c r="C501" s="247"/>
      <c r="D501" s="247"/>
      <c r="E501" s="247"/>
      <c r="F501" s="247"/>
      <c r="G501" s="247"/>
      <c r="H501" s="247"/>
      <c r="I501" s="247"/>
      <c r="J501" s="247"/>
      <c r="K501" s="247"/>
      <c r="L501" s="248"/>
      <c r="M501" s="248"/>
      <c r="N501" s="248"/>
      <c r="O501" s="248"/>
      <c r="P501" s="248"/>
      <c r="Q501" s="248"/>
      <c r="R501" s="248"/>
      <c r="S501" s="218"/>
      <c r="T501" s="263"/>
      <c r="U501" s="263"/>
      <c r="V501" s="263"/>
      <c r="W501" s="263"/>
      <c r="X501" s="263"/>
      <c r="Y501" s="263"/>
      <c r="Z501" s="263"/>
      <c r="AA501" s="263"/>
      <c r="AB501" s="263"/>
      <c r="AC501" s="263"/>
      <c r="AD501" s="263"/>
      <c r="AE501" s="263"/>
      <c r="AF501" s="263"/>
      <c r="AG501" s="263"/>
      <c r="AH501" s="263"/>
      <c r="AI501" s="263"/>
      <c r="AJ501" s="263"/>
      <c r="AK501" s="263"/>
      <c r="AL501" s="263"/>
      <c r="AM501" s="256"/>
    </row>
    <row r="502" spans="1:52" ht="18" customHeight="1">
      <c r="A502" s="178"/>
      <c r="B502" s="247"/>
      <c r="C502" s="247"/>
      <c r="D502" s="247"/>
      <c r="E502" s="247"/>
      <c r="F502" s="247"/>
      <c r="G502" s="247"/>
      <c r="H502" s="247"/>
      <c r="I502" s="247"/>
      <c r="J502" s="247"/>
      <c r="K502" s="247"/>
      <c r="L502" s="248"/>
      <c r="M502" s="248"/>
      <c r="N502" s="1537"/>
      <c r="O502" s="1523"/>
      <c r="P502" s="1523"/>
      <c r="Q502" s="1523"/>
      <c r="R502" s="1523"/>
      <c r="S502" s="1523"/>
      <c r="T502" s="1523"/>
      <c r="U502" s="1523"/>
      <c r="V502" s="1523"/>
      <c r="W502" s="1523"/>
      <c r="X502" s="1523"/>
      <c r="Y502" s="1523"/>
      <c r="Z502" s="1523"/>
      <c r="AA502" s="1523"/>
      <c r="AB502" s="1523"/>
      <c r="AC502" s="1523"/>
      <c r="AD502" s="1523"/>
      <c r="AE502" s="1523"/>
      <c r="AF502" s="1523"/>
      <c r="AG502" s="1523"/>
      <c r="AH502" s="1523"/>
      <c r="AI502" s="1524"/>
      <c r="AJ502" s="263"/>
      <c r="AK502" s="263"/>
      <c r="AL502" s="263"/>
      <c r="AM502" s="256"/>
    </row>
    <row r="503" spans="1:52" ht="18" customHeight="1">
      <c r="A503" s="178"/>
      <c r="B503" s="247"/>
      <c r="C503" s="247"/>
      <c r="D503" s="247"/>
      <c r="E503" s="247"/>
      <c r="F503" s="247"/>
      <c r="G503" s="247"/>
      <c r="H503" s="247"/>
      <c r="I503" s="247"/>
      <c r="J503" s="247"/>
      <c r="K503" s="247"/>
      <c r="L503" s="248"/>
      <c r="M503" s="248"/>
      <c r="N503" s="1525"/>
      <c r="O503" s="1526"/>
      <c r="P503" s="1526"/>
      <c r="Q503" s="1526"/>
      <c r="R503" s="1526"/>
      <c r="S503" s="1526"/>
      <c r="T503" s="1526"/>
      <c r="U503" s="1526"/>
      <c r="V503" s="1526"/>
      <c r="W503" s="1526"/>
      <c r="X503" s="1526"/>
      <c r="Y503" s="1526"/>
      <c r="Z503" s="1526"/>
      <c r="AA503" s="1526"/>
      <c r="AB503" s="1526"/>
      <c r="AC503" s="1526"/>
      <c r="AD503" s="1526"/>
      <c r="AE503" s="1526"/>
      <c r="AF503" s="1526"/>
      <c r="AG503" s="1526"/>
      <c r="AH503" s="1526"/>
      <c r="AI503" s="1527"/>
      <c r="AJ503" s="263"/>
      <c r="AK503" s="263"/>
      <c r="AL503" s="263"/>
      <c r="AM503" s="256"/>
    </row>
    <row r="504" spans="1:52" ht="14.25" customHeight="1">
      <c r="A504" s="178"/>
      <c r="B504" s="247" t="s">
        <v>2735</v>
      </c>
      <c r="C504" s="247"/>
      <c r="D504" s="247"/>
      <c r="E504" s="247"/>
      <c r="F504" s="247"/>
      <c r="G504" s="247"/>
      <c r="H504" s="247"/>
      <c r="I504" s="247"/>
      <c r="J504" s="247"/>
      <c r="K504" s="247"/>
      <c r="L504" s="248"/>
      <c r="M504" s="248"/>
      <c r="N504" s="248"/>
      <c r="O504" s="248"/>
      <c r="P504" s="248"/>
      <c r="Q504" s="248"/>
      <c r="R504" s="248"/>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56"/>
    </row>
    <row r="505" spans="1:52" ht="18" customHeight="1">
      <c r="A505" s="178"/>
      <c r="B505" s="247"/>
      <c r="C505" s="247"/>
      <c r="D505" s="247"/>
      <c r="E505" s="247"/>
      <c r="F505" s="247"/>
      <c r="G505" s="247"/>
      <c r="H505" s="247"/>
      <c r="I505" s="247"/>
      <c r="J505" s="247"/>
      <c r="K505" s="247"/>
      <c r="L505" s="248"/>
      <c r="M505" s="248"/>
      <c r="N505" s="1537"/>
      <c r="O505" s="1523"/>
      <c r="P505" s="1523"/>
      <c r="Q505" s="1523"/>
      <c r="R505" s="1523"/>
      <c r="S505" s="1523"/>
      <c r="T505" s="1523"/>
      <c r="U505" s="1523"/>
      <c r="V505" s="1523"/>
      <c r="W505" s="1523"/>
      <c r="X505" s="1523"/>
      <c r="Y505" s="1523"/>
      <c r="Z505" s="1523"/>
      <c r="AA505" s="1523"/>
      <c r="AB505" s="1523"/>
      <c r="AC505" s="1523"/>
      <c r="AD505" s="1523"/>
      <c r="AE505" s="1523"/>
      <c r="AF505" s="1523"/>
      <c r="AG505" s="1523"/>
      <c r="AH505" s="1523"/>
      <c r="AI505" s="1524"/>
      <c r="AJ505" s="263"/>
      <c r="AK505" s="263"/>
      <c r="AL505" s="263"/>
      <c r="AM505" s="256"/>
    </row>
    <row r="506" spans="1:52" ht="18" customHeight="1">
      <c r="A506" s="178"/>
      <c r="B506" s="247"/>
      <c r="C506" s="247"/>
      <c r="D506" s="247"/>
      <c r="E506" s="247"/>
      <c r="F506" s="247"/>
      <c r="G506" s="247"/>
      <c r="H506" s="247"/>
      <c r="I506" s="247"/>
      <c r="J506" s="247"/>
      <c r="K506" s="247"/>
      <c r="L506" s="248"/>
      <c r="M506" s="248"/>
      <c r="N506" s="1525"/>
      <c r="O506" s="1526"/>
      <c r="P506" s="1526"/>
      <c r="Q506" s="1526"/>
      <c r="R506" s="1526"/>
      <c r="S506" s="1526"/>
      <c r="T506" s="1526"/>
      <c r="U506" s="1526"/>
      <c r="V506" s="1526"/>
      <c r="W506" s="1526"/>
      <c r="X506" s="1526"/>
      <c r="Y506" s="1526"/>
      <c r="Z506" s="1526"/>
      <c r="AA506" s="1526"/>
      <c r="AB506" s="1526"/>
      <c r="AC506" s="1526"/>
      <c r="AD506" s="1526"/>
      <c r="AE506" s="1526"/>
      <c r="AF506" s="1526"/>
      <c r="AG506" s="1526"/>
      <c r="AH506" s="1526"/>
      <c r="AI506" s="1527"/>
      <c r="AJ506" s="248"/>
      <c r="AK506" s="248"/>
      <c r="AL506" s="248"/>
      <c r="AM506" s="248"/>
    </row>
    <row r="507" spans="1:52" ht="11.25" customHeight="1">
      <c r="A507" s="178"/>
      <c r="B507" s="178"/>
      <c r="C507" s="178"/>
      <c r="D507" s="178"/>
      <c r="E507" s="178"/>
      <c r="F507" s="178"/>
      <c r="G507" s="178"/>
      <c r="H507" s="178"/>
      <c r="I507" s="178"/>
      <c r="J507" s="178"/>
      <c r="K507" s="178"/>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T507" s="183"/>
      <c r="AU507" s="183"/>
      <c r="AV507" s="183"/>
      <c r="AW507" s="183"/>
      <c r="AX507" s="183"/>
      <c r="AY507" s="183"/>
      <c r="AZ507" s="183"/>
    </row>
    <row r="508" spans="1:52" ht="17.25" customHeight="1">
      <c r="A508" s="243" t="s">
        <v>93</v>
      </c>
      <c r="B508" s="185"/>
      <c r="C508" s="185"/>
      <c r="D508" s="185"/>
      <c r="E508" s="185"/>
      <c r="F508" s="185"/>
      <c r="G508" s="185"/>
      <c r="H508" s="185"/>
      <c r="I508" s="185"/>
      <c r="J508" s="185"/>
      <c r="K508" s="185"/>
      <c r="L508" s="200"/>
      <c r="M508" s="244"/>
      <c r="N508" s="245"/>
      <c r="O508" s="245"/>
      <c r="P508" s="245"/>
      <c r="Q508" s="245"/>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4"/>
      <c r="AP508" s="186"/>
      <c r="AQ508" s="186"/>
      <c r="AR508" s="186"/>
      <c r="AS508" s="186"/>
    </row>
    <row r="509" spans="1:52" ht="18" customHeight="1">
      <c r="A509" s="178"/>
      <c r="B509" s="247" t="s">
        <v>2726</v>
      </c>
      <c r="C509" s="247"/>
      <c r="D509" s="247"/>
      <c r="E509" s="247"/>
      <c r="F509" s="247"/>
      <c r="G509" s="247"/>
      <c r="H509" s="247"/>
      <c r="I509" s="247"/>
      <c r="J509" s="247"/>
      <c r="K509" s="247"/>
      <c r="L509" s="248"/>
      <c r="M509" s="248"/>
      <c r="N509" s="1513">
        <f>$M$348</f>
        <v>1</v>
      </c>
      <c r="O509" s="1514"/>
      <c r="P509" s="1514"/>
      <c r="Q509" s="1515"/>
      <c r="R509" s="248"/>
      <c r="S509" s="249"/>
      <c r="T509" s="249"/>
      <c r="U509" s="210"/>
      <c r="V509" s="249"/>
      <c r="W509" s="248"/>
      <c r="X509" s="248"/>
      <c r="Y509" s="248"/>
      <c r="Z509" s="248"/>
      <c r="AA509" s="248"/>
      <c r="AB509" s="248"/>
      <c r="AC509" s="248"/>
      <c r="AD509" s="248"/>
      <c r="AI509" s="242"/>
      <c r="AJ509" s="242"/>
      <c r="AK509" s="242"/>
      <c r="AL509" s="242"/>
      <c r="AM509" s="242"/>
      <c r="AN509" s="242"/>
      <c r="AO509" s="242"/>
      <c r="AP509" s="242"/>
      <c r="AQ509" s="242"/>
      <c r="AR509" s="242"/>
    </row>
    <row r="510" spans="1:52" ht="18" customHeight="1">
      <c r="A510" s="178"/>
      <c r="B510" s="247" t="s">
        <v>2727</v>
      </c>
      <c r="C510" s="247"/>
      <c r="D510" s="247"/>
      <c r="E510" s="247"/>
      <c r="F510" s="247"/>
      <c r="G510" s="247"/>
      <c r="H510" s="247"/>
      <c r="I510" s="247"/>
      <c r="J510" s="247"/>
      <c r="K510" s="247"/>
      <c r="L510" s="248"/>
      <c r="M510" s="248"/>
      <c r="N510" s="1500"/>
      <c r="O510" s="1501"/>
      <c r="P510" s="1501"/>
      <c r="Q510" s="1502"/>
      <c r="R510" s="250" t="s">
        <v>87</v>
      </c>
      <c r="S510" s="251"/>
      <c r="T510" s="251"/>
      <c r="U510" s="252"/>
      <c r="V510" s="4"/>
      <c r="W510" s="248"/>
      <c r="X510" s="248"/>
      <c r="Y510" s="248"/>
      <c r="Z510" s="248"/>
      <c r="AA510" s="248"/>
      <c r="AB510" s="248"/>
      <c r="AC510" s="248"/>
      <c r="AD510" s="248"/>
      <c r="AE510" s="248"/>
      <c r="AI510" s="178"/>
      <c r="AJ510" s="195"/>
      <c r="AK510" s="195"/>
      <c r="AL510" s="195"/>
      <c r="AM510" s="195"/>
      <c r="AN510" s="195"/>
    </row>
    <row r="511" spans="1:52" ht="18" customHeight="1">
      <c r="A511" s="178"/>
      <c r="B511" s="247" t="s">
        <v>2728</v>
      </c>
      <c r="C511" s="247"/>
      <c r="D511" s="247"/>
      <c r="E511" s="247"/>
      <c r="F511" s="247"/>
      <c r="G511" s="247"/>
      <c r="H511" s="247"/>
      <c r="I511" s="247"/>
      <c r="J511" s="247"/>
      <c r="K511" s="247"/>
      <c r="L511" s="248"/>
      <c r="M511" s="248"/>
      <c r="N511" s="1500"/>
      <c r="O511" s="1501"/>
      <c r="P511" s="1501"/>
      <c r="Q511" s="1502"/>
      <c r="R511" s="250" t="s">
        <v>92</v>
      </c>
      <c r="S511" s="253"/>
      <c r="T511" s="253"/>
      <c r="U511" s="254"/>
      <c r="V511" s="4"/>
      <c r="W511" s="248"/>
      <c r="X511" s="248"/>
      <c r="Y511" s="248"/>
      <c r="Z511" s="248"/>
      <c r="AA511" s="248"/>
      <c r="AB511" s="248"/>
      <c r="AC511" s="248"/>
      <c r="AD511" s="248"/>
      <c r="AE511" s="248"/>
      <c r="AH511" s="248"/>
      <c r="AI511" s="248"/>
      <c r="AJ511" s="248"/>
      <c r="AK511" s="248"/>
      <c r="AL511" s="248"/>
      <c r="AM511" s="248"/>
      <c r="AN511" s="248"/>
    </row>
    <row r="512" spans="1:52" ht="18" customHeight="1">
      <c r="A512" s="178"/>
      <c r="B512" s="247" t="s">
        <v>2729</v>
      </c>
      <c r="C512" s="247"/>
      <c r="D512" s="247"/>
      <c r="E512" s="247"/>
      <c r="F512" s="247"/>
      <c r="G512" s="247"/>
      <c r="H512" s="247"/>
      <c r="I512" s="247"/>
      <c r="J512" s="247"/>
      <c r="K512" s="247"/>
      <c r="L512" s="248"/>
      <c r="M512" s="248"/>
      <c r="N512" s="1500"/>
      <c r="O512" s="1501"/>
      <c r="P512" s="1501"/>
      <c r="Q512" s="1502"/>
      <c r="R512" s="250" t="s">
        <v>92</v>
      </c>
      <c r="S512" s="253"/>
      <c r="T512" s="253"/>
      <c r="U512" s="254"/>
      <c r="V512" s="4"/>
      <c r="W512" s="249"/>
      <c r="X512" s="248"/>
      <c r="Y512" s="248"/>
      <c r="Z512" s="248"/>
      <c r="AA512" s="248"/>
      <c r="AB512" s="248"/>
      <c r="AC512" s="248"/>
      <c r="AD512" s="248"/>
      <c r="AE512" s="248"/>
      <c r="AF512" s="248"/>
      <c r="AG512" s="248"/>
      <c r="AH512" s="248"/>
      <c r="AI512" s="248"/>
      <c r="AJ512" s="248"/>
      <c r="AK512" s="248"/>
      <c r="AL512" s="248"/>
    </row>
    <row r="513" spans="1:39" ht="18" customHeight="1">
      <c r="A513" s="178"/>
      <c r="B513" s="247" t="s">
        <v>2730</v>
      </c>
      <c r="C513" s="247"/>
      <c r="D513" s="247"/>
      <c r="E513" s="247"/>
      <c r="F513" s="247"/>
      <c r="G513" s="247"/>
      <c r="H513" s="247"/>
      <c r="I513" s="247"/>
      <c r="J513" s="247"/>
      <c r="K513" s="247"/>
      <c r="L513" s="248"/>
      <c r="M513" s="248"/>
      <c r="N513" s="1500"/>
      <c r="O513" s="1501"/>
      <c r="P513" s="1501"/>
      <c r="Q513" s="1502"/>
      <c r="R513" s="250" t="s">
        <v>92</v>
      </c>
      <c r="S513" s="253"/>
      <c r="T513" s="253"/>
      <c r="U513" s="254"/>
      <c r="V513" s="4"/>
      <c r="W513" s="249"/>
      <c r="X513" s="248"/>
      <c r="Y513" s="248"/>
      <c r="Z513" s="248"/>
      <c r="AA513" s="248"/>
      <c r="AB513" s="248"/>
      <c r="AC513" s="248"/>
      <c r="AD513" s="248"/>
      <c r="AE513" s="248"/>
      <c r="AF513" s="248"/>
      <c r="AG513" s="248"/>
      <c r="AH513" s="248"/>
      <c r="AI513" s="248"/>
      <c r="AJ513" s="248"/>
      <c r="AK513" s="248"/>
      <c r="AL513" s="248"/>
    </row>
    <row r="514" spans="1:39" ht="18" customHeight="1">
      <c r="A514" s="178"/>
      <c r="B514" s="247" t="s">
        <v>2731</v>
      </c>
      <c r="C514" s="247"/>
      <c r="D514" s="247"/>
      <c r="E514" s="247"/>
      <c r="F514" s="247"/>
      <c r="G514" s="247"/>
      <c r="H514" s="247"/>
      <c r="I514" s="247"/>
      <c r="J514" s="247"/>
      <c r="K514" s="247"/>
      <c r="L514" s="248"/>
      <c r="M514" s="248"/>
      <c r="N514" s="1500"/>
      <c r="O514" s="1501"/>
      <c r="P514" s="1501"/>
      <c r="Q514" s="1502"/>
      <c r="R514" s="250" t="s">
        <v>92</v>
      </c>
      <c r="S514" s="253"/>
      <c r="T514" s="253"/>
      <c r="U514" s="254"/>
      <c r="V514" s="4"/>
      <c r="W514" s="248"/>
      <c r="X514" s="248"/>
      <c r="Y514" s="248"/>
      <c r="Z514" s="248"/>
      <c r="AA514" s="248"/>
      <c r="AB514" s="256"/>
      <c r="AC514" s="256"/>
      <c r="AD514" s="256"/>
      <c r="AE514" s="256"/>
      <c r="AF514" s="256"/>
      <c r="AG514" s="256"/>
      <c r="AH514" s="256"/>
      <c r="AI514" s="256"/>
      <c r="AJ514" s="256"/>
      <c r="AK514" s="256"/>
      <c r="AL514" s="256"/>
    </row>
    <row r="515" spans="1:39" ht="18" customHeight="1">
      <c r="A515" s="178"/>
      <c r="B515" s="255" t="s">
        <v>2732</v>
      </c>
      <c r="C515" s="255"/>
      <c r="D515" s="255"/>
      <c r="E515" s="255"/>
      <c r="F515" s="255"/>
      <c r="G515" s="255"/>
      <c r="H515" s="255"/>
      <c r="I515" s="255"/>
      <c r="J515" s="255"/>
      <c r="K515" s="255"/>
      <c r="L515" s="248"/>
      <c r="M515" s="257"/>
      <c r="N515" s="257"/>
      <c r="O515" s="257"/>
      <c r="P515" s="257"/>
      <c r="Q515" s="250"/>
      <c r="R515" s="253"/>
      <c r="S515" s="253"/>
      <c r="T515" s="255"/>
      <c r="U515" s="4"/>
      <c r="V515" s="256"/>
      <c r="W515" s="258"/>
      <c r="X515" s="258" t="s">
        <v>84</v>
      </c>
      <c r="Y515" s="258"/>
      <c r="Z515" s="259"/>
      <c r="AA515" s="217" t="s">
        <v>83</v>
      </c>
      <c r="AD515" s="256"/>
      <c r="AE515" s="256"/>
      <c r="AF515" s="256"/>
      <c r="AG515" s="256"/>
      <c r="AH515" s="256"/>
      <c r="AI515" s="256"/>
      <c r="AJ515" s="256"/>
      <c r="AK515" s="256"/>
    </row>
    <row r="516" spans="1:39" ht="15" customHeight="1">
      <c r="A516" s="178"/>
      <c r="B516" s="247" t="s">
        <v>2733</v>
      </c>
      <c r="C516" s="247"/>
      <c r="D516" s="247"/>
      <c r="E516" s="247"/>
      <c r="F516" s="247"/>
      <c r="G516" s="247"/>
      <c r="H516" s="247"/>
      <c r="I516" s="247"/>
      <c r="J516" s="247"/>
      <c r="K516" s="247"/>
      <c r="L516" s="248"/>
      <c r="M516" s="248"/>
      <c r="N516" s="248"/>
      <c r="O516" s="248"/>
      <c r="P516" s="260"/>
      <c r="Q516" s="248"/>
      <c r="R516" s="248"/>
      <c r="S516" s="249"/>
      <c r="T516" s="249"/>
      <c r="U516" s="248"/>
      <c r="V516" s="260"/>
      <c r="W516" s="248"/>
      <c r="X516" s="248"/>
      <c r="Y516" s="260"/>
      <c r="Z516" s="248"/>
      <c r="AA516" s="248"/>
      <c r="AB516" s="248"/>
      <c r="AC516" s="260"/>
      <c r="AD516" s="248"/>
      <c r="AE516" s="248"/>
      <c r="AF516" s="248"/>
      <c r="AG516" s="248"/>
      <c r="AH516" s="260"/>
      <c r="AI516" s="248"/>
      <c r="AJ516" s="248"/>
      <c r="AK516" s="248"/>
      <c r="AL516" s="248"/>
      <c r="AM516" s="248"/>
    </row>
    <row r="517" spans="1:39" ht="18" customHeight="1">
      <c r="A517" s="178"/>
      <c r="B517" s="261"/>
      <c r="C517" s="261"/>
      <c r="D517" s="261"/>
      <c r="E517" s="261"/>
      <c r="F517" s="261"/>
      <c r="G517" s="261"/>
      <c r="H517" s="261"/>
      <c r="I517" s="261"/>
      <c r="J517" s="261"/>
      <c r="K517" s="261"/>
      <c r="L517" s="248"/>
      <c r="M517" s="262" t="s">
        <v>71</v>
      </c>
      <c r="N517" s="1507" t="s">
        <v>82</v>
      </c>
      <c r="O517" s="1507"/>
      <c r="P517" s="1507"/>
      <c r="Q517" s="1507"/>
      <c r="R517" s="1507"/>
      <c r="S517" s="218" t="s">
        <v>70</v>
      </c>
      <c r="T517" s="1507" t="s">
        <v>81</v>
      </c>
      <c r="U517" s="1507"/>
      <c r="V517" s="1507"/>
      <c r="W517" s="1507"/>
      <c r="X517" s="1507"/>
      <c r="Y517" s="1507"/>
      <c r="Z517" s="1507"/>
      <c r="AA517" s="1507"/>
      <c r="AB517" s="1507"/>
      <c r="AC517" s="1507"/>
      <c r="AD517" s="218" t="s">
        <v>70</v>
      </c>
      <c r="AE517" s="1507" t="s">
        <v>80</v>
      </c>
      <c r="AF517" s="1507"/>
      <c r="AG517" s="1507"/>
      <c r="AH517" s="1507"/>
      <c r="AI517" s="1499"/>
      <c r="AJ517" s="262" t="s">
        <v>73</v>
      </c>
      <c r="AK517" s="262"/>
      <c r="AL517" s="4"/>
      <c r="AM517" s="4"/>
    </row>
    <row r="518" spans="1:39" ht="18" customHeight="1">
      <c r="A518" s="178"/>
      <c r="C518" s="261"/>
      <c r="D518" s="261"/>
      <c r="E518" s="261"/>
      <c r="F518" s="261"/>
      <c r="G518" s="261"/>
      <c r="H518" s="261"/>
      <c r="I518" s="261"/>
      <c r="J518" s="261"/>
      <c r="K518" s="261"/>
      <c r="L518" s="261" t="s">
        <v>79</v>
      </c>
      <c r="M518" s="262" t="s">
        <v>71</v>
      </c>
      <c r="N518" s="1483"/>
      <c r="O518" s="1483"/>
      <c r="P518" s="1483"/>
      <c r="Q518" s="1483"/>
      <c r="R518" s="1483"/>
      <c r="S518" s="218" t="s">
        <v>70</v>
      </c>
      <c r="T518" s="1528" t="str">
        <f>IF(項目一覧②!$G$151=1,"",INDEX(主要用途!$D$2:$D$72,項目一覧②!$G$151))</f>
        <v/>
      </c>
      <c r="U518" s="1529"/>
      <c r="V518" s="1529"/>
      <c r="W518" s="1529"/>
      <c r="X518" s="1529"/>
      <c r="Y518" s="1529"/>
      <c r="Z518" s="1529"/>
      <c r="AA518" s="1529"/>
      <c r="AB518" s="1529"/>
      <c r="AC518" s="1530"/>
      <c r="AD518" s="218" t="s">
        <v>70</v>
      </c>
      <c r="AE518" s="1500"/>
      <c r="AF518" s="1501"/>
      <c r="AG518" s="1501"/>
      <c r="AH518" s="1502"/>
      <c r="AI518" s="260" t="s">
        <v>69</v>
      </c>
      <c r="AJ518" s="262" t="s">
        <v>73</v>
      </c>
      <c r="AK518" s="256"/>
      <c r="AL518" s="262"/>
      <c r="AM518" s="4"/>
    </row>
    <row r="519" spans="1:39" ht="18" customHeight="1">
      <c r="A519" s="178"/>
      <c r="C519" s="261"/>
      <c r="D519" s="261"/>
      <c r="E519" s="261"/>
      <c r="F519" s="261"/>
      <c r="G519" s="261"/>
      <c r="H519" s="261"/>
      <c r="I519" s="261"/>
      <c r="J519" s="261"/>
      <c r="K519" s="261"/>
      <c r="L519" s="261" t="s">
        <v>77</v>
      </c>
      <c r="M519" s="262" t="s">
        <v>71</v>
      </c>
      <c r="N519" s="1483"/>
      <c r="O519" s="1483"/>
      <c r="P519" s="1483"/>
      <c r="Q519" s="1483"/>
      <c r="R519" s="1483"/>
      <c r="S519" s="218" t="s">
        <v>70</v>
      </c>
      <c r="T519" s="1528" t="str">
        <f>IF(項目一覧②!$G$152=1,"",INDEX(主要用途!$D$2:$D$72,項目一覧②!$G$152))</f>
        <v/>
      </c>
      <c r="U519" s="1529"/>
      <c r="V519" s="1529"/>
      <c r="W519" s="1529"/>
      <c r="X519" s="1529"/>
      <c r="Y519" s="1529"/>
      <c r="Z519" s="1529"/>
      <c r="AA519" s="1529"/>
      <c r="AB519" s="1529"/>
      <c r="AC519" s="1530"/>
      <c r="AD519" s="218" t="s">
        <v>70</v>
      </c>
      <c r="AE519" s="1500"/>
      <c r="AF519" s="1501"/>
      <c r="AG519" s="1501"/>
      <c r="AH519" s="1502"/>
      <c r="AI519" s="260" t="s">
        <v>69</v>
      </c>
      <c r="AJ519" s="262" t="s">
        <v>73</v>
      </c>
      <c r="AK519" s="256"/>
      <c r="AL519" s="262"/>
      <c r="AM519" s="4"/>
    </row>
    <row r="520" spans="1:39" ht="18" customHeight="1">
      <c r="A520" s="178"/>
      <c r="C520" s="261"/>
      <c r="D520" s="261"/>
      <c r="E520" s="261"/>
      <c r="F520" s="261"/>
      <c r="G520" s="261"/>
      <c r="H520" s="261"/>
      <c r="I520" s="261"/>
      <c r="J520" s="261"/>
      <c r="K520" s="261"/>
      <c r="L520" s="261" t="s">
        <v>76</v>
      </c>
      <c r="M520" s="262" t="s">
        <v>71</v>
      </c>
      <c r="N520" s="1483"/>
      <c r="O520" s="1483"/>
      <c r="P520" s="1483"/>
      <c r="Q520" s="1483"/>
      <c r="R520" s="1483"/>
      <c r="S520" s="218" t="s">
        <v>70</v>
      </c>
      <c r="T520" s="1528" t="str">
        <f>IF(項目一覧②!$G$153=1,"",INDEX(主要用途!$D$2:$D$72,項目一覧②!$G$153))</f>
        <v/>
      </c>
      <c r="U520" s="1529"/>
      <c r="V520" s="1529"/>
      <c r="W520" s="1529"/>
      <c r="X520" s="1529"/>
      <c r="Y520" s="1529"/>
      <c r="Z520" s="1529"/>
      <c r="AA520" s="1529"/>
      <c r="AB520" s="1529"/>
      <c r="AC520" s="1530"/>
      <c r="AD520" s="218" t="s">
        <v>70</v>
      </c>
      <c r="AE520" s="1500"/>
      <c r="AF520" s="1501"/>
      <c r="AG520" s="1501"/>
      <c r="AH520" s="1502"/>
      <c r="AI520" s="260" t="s">
        <v>69</v>
      </c>
      <c r="AJ520" s="262" t="s">
        <v>73</v>
      </c>
      <c r="AK520" s="256"/>
      <c r="AL520" s="262"/>
      <c r="AM520" s="4"/>
    </row>
    <row r="521" spans="1:39" ht="18" customHeight="1">
      <c r="A521" s="178"/>
      <c r="C521" s="261"/>
      <c r="D521" s="261"/>
      <c r="E521" s="261"/>
      <c r="F521" s="261"/>
      <c r="G521" s="261"/>
      <c r="H521" s="261"/>
      <c r="I521" s="261"/>
      <c r="J521" s="261"/>
      <c r="K521" s="261"/>
      <c r="L521" s="261" t="s">
        <v>75</v>
      </c>
      <c r="M521" s="262" t="s">
        <v>71</v>
      </c>
      <c r="N521" s="1483"/>
      <c r="O521" s="1483"/>
      <c r="P521" s="1483"/>
      <c r="Q521" s="1483"/>
      <c r="R521" s="1483"/>
      <c r="S521" s="218" t="s">
        <v>70</v>
      </c>
      <c r="T521" s="1528" t="str">
        <f>IF(項目一覧②!$G$154=1,"",INDEX(主要用途!$D$2:$D$72,項目一覧②!$G$154))</f>
        <v/>
      </c>
      <c r="U521" s="1529"/>
      <c r="V521" s="1529"/>
      <c r="W521" s="1529"/>
      <c r="X521" s="1529"/>
      <c r="Y521" s="1529"/>
      <c r="Z521" s="1529"/>
      <c r="AA521" s="1529"/>
      <c r="AB521" s="1529"/>
      <c r="AC521" s="1530"/>
      <c r="AD521" s="218" t="s">
        <v>70</v>
      </c>
      <c r="AE521" s="1500"/>
      <c r="AF521" s="1501"/>
      <c r="AG521" s="1501"/>
      <c r="AH521" s="1502"/>
      <c r="AI521" s="260" t="s">
        <v>69</v>
      </c>
      <c r="AJ521" s="262" t="s">
        <v>73</v>
      </c>
      <c r="AK521" s="256"/>
      <c r="AL521" s="262"/>
      <c r="AM521" s="4"/>
    </row>
    <row r="522" spans="1:39" ht="18" customHeight="1">
      <c r="A522" s="178"/>
      <c r="C522" s="261"/>
      <c r="D522" s="261"/>
      <c r="E522" s="261"/>
      <c r="F522" s="261"/>
      <c r="G522" s="261"/>
      <c r="H522" s="261"/>
      <c r="I522" s="261"/>
      <c r="J522" s="261"/>
      <c r="K522" s="261"/>
      <c r="L522" s="261" t="s">
        <v>74</v>
      </c>
      <c r="M522" s="262" t="s">
        <v>71</v>
      </c>
      <c r="N522" s="1483"/>
      <c r="O522" s="1483"/>
      <c r="P522" s="1483"/>
      <c r="Q522" s="1483"/>
      <c r="R522" s="1483"/>
      <c r="S522" s="218" t="s">
        <v>70</v>
      </c>
      <c r="T522" s="1528" t="str">
        <f>IF(項目一覧②!$G$155=1,"",INDEX(主要用途!$D$2:$D$72,項目一覧②!$G$155))</f>
        <v/>
      </c>
      <c r="U522" s="1529"/>
      <c r="V522" s="1529"/>
      <c r="W522" s="1529"/>
      <c r="X522" s="1529"/>
      <c r="Y522" s="1529"/>
      <c r="Z522" s="1529"/>
      <c r="AA522" s="1529"/>
      <c r="AB522" s="1529"/>
      <c r="AC522" s="1530"/>
      <c r="AD522" s="218" t="s">
        <v>70</v>
      </c>
      <c r="AE522" s="1500"/>
      <c r="AF522" s="1501"/>
      <c r="AG522" s="1501"/>
      <c r="AH522" s="1502"/>
      <c r="AI522" s="260" t="s">
        <v>69</v>
      </c>
      <c r="AJ522" s="262" t="s">
        <v>73</v>
      </c>
      <c r="AK522" s="256"/>
      <c r="AL522" s="262"/>
      <c r="AM522" s="4"/>
    </row>
    <row r="523" spans="1:39" ht="18" customHeight="1">
      <c r="A523" s="178"/>
      <c r="C523" s="261"/>
      <c r="D523" s="261"/>
      <c r="E523" s="261"/>
      <c r="F523" s="261"/>
      <c r="G523" s="261"/>
      <c r="H523" s="261"/>
      <c r="I523" s="261"/>
      <c r="J523" s="261"/>
      <c r="K523" s="261"/>
      <c r="L523" s="261" t="s">
        <v>72</v>
      </c>
      <c r="M523" s="262" t="s">
        <v>71</v>
      </c>
      <c r="N523" s="1483"/>
      <c r="O523" s="1483"/>
      <c r="P523" s="1483"/>
      <c r="Q523" s="1483"/>
      <c r="R523" s="1483"/>
      <c r="S523" s="218" t="s">
        <v>70</v>
      </c>
      <c r="T523" s="1528" t="str">
        <f>IF(項目一覧②!$G$156=1,"",INDEX(主要用途!$D$2:$D$72,項目一覧②!$G$156))</f>
        <v/>
      </c>
      <c r="U523" s="1529"/>
      <c r="V523" s="1529"/>
      <c r="W523" s="1529"/>
      <c r="X523" s="1529"/>
      <c r="Y523" s="1529"/>
      <c r="Z523" s="1529"/>
      <c r="AA523" s="1529"/>
      <c r="AB523" s="1529"/>
      <c r="AC523" s="1530"/>
      <c r="AD523" s="218" t="s">
        <v>70</v>
      </c>
      <c r="AE523" s="1500"/>
      <c r="AF523" s="1501"/>
      <c r="AG523" s="1501"/>
      <c r="AH523" s="1502"/>
      <c r="AI523" s="260" t="s">
        <v>69</v>
      </c>
      <c r="AJ523" s="262" t="s">
        <v>73</v>
      </c>
      <c r="AK523" s="256"/>
      <c r="AL523" s="262"/>
      <c r="AM523" s="4"/>
    </row>
    <row r="524" spans="1:39" ht="15" customHeight="1">
      <c r="A524" s="178"/>
      <c r="B524" s="247" t="s">
        <v>2734</v>
      </c>
      <c r="C524" s="247"/>
      <c r="D524" s="247"/>
      <c r="E524" s="247"/>
      <c r="F524" s="247"/>
      <c r="G524" s="247"/>
      <c r="H524" s="247"/>
      <c r="I524" s="247"/>
      <c r="J524" s="247"/>
      <c r="K524" s="247"/>
      <c r="L524" s="248"/>
      <c r="M524" s="248"/>
      <c r="N524" s="248"/>
      <c r="O524" s="248"/>
      <c r="P524" s="248"/>
      <c r="Q524" s="248"/>
      <c r="R524" s="248"/>
      <c r="S524" s="218"/>
      <c r="T524" s="263"/>
      <c r="U524" s="263"/>
      <c r="V524" s="263"/>
      <c r="W524" s="263"/>
      <c r="X524" s="263"/>
      <c r="Y524" s="263"/>
      <c r="Z524" s="263"/>
      <c r="AA524" s="263"/>
      <c r="AB524" s="263"/>
      <c r="AC524" s="263"/>
      <c r="AD524" s="263"/>
      <c r="AE524" s="263"/>
      <c r="AF524" s="263"/>
      <c r="AG524" s="263"/>
      <c r="AH524" s="263"/>
      <c r="AI524" s="263"/>
      <c r="AJ524" s="263"/>
      <c r="AK524" s="263"/>
      <c r="AL524" s="263"/>
      <c r="AM524" s="256"/>
    </row>
    <row r="525" spans="1:39" ht="18" customHeight="1">
      <c r="A525" s="178"/>
      <c r="B525" s="247"/>
      <c r="C525" s="247"/>
      <c r="D525" s="247"/>
      <c r="E525" s="247"/>
      <c r="F525" s="247"/>
      <c r="G525" s="247"/>
      <c r="H525" s="247"/>
      <c r="I525" s="247"/>
      <c r="J525" s="247"/>
      <c r="K525" s="247"/>
      <c r="L525" s="248"/>
      <c r="M525" s="248"/>
      <c r="N525" s="1537"/>
      <c r="O525" s="1523"/>
      <c r="P525" s="1523"/>
      <c r="Q525" s="1523"/>
      <c r="R525" s="1523"/>
      <c r="S525" s="1523"/>
      <c r="T525" s="1523"/>
      <c r="U525" s="1523"/>
      <c r="V525" s="1523"/>
      <c r="W525" s="1523"/>
      <c r="X525" s="1523"/>
      <c r="Y525" s="1523"/>
      <c r="Z525" s="1523"/>
      <c r="AA525" s="1523"/>
      <c r="AB525" s="1523"/>
      <c r="AC525" s="1523"/>
      <c r="AD525" s="1523"/>
      <c r="AE525" s="1523"/>
      <c r="AF525" s="1523"/>
      <c r="AG525" s="1523"/>
      <c r="AH525" s="1523"/>
      <c r="AI525" s="1524"/>
      <c r="AJ525" s="263"/>
      <c r="AK525" s="263"/>
      <c r="AL525" s="263"/>
      <c r="AM525" s="256"/>
    </row>
    <row r="526" spans="1:39" ht="18" customHeight="1">
      <c r="A526" s="178"/>
      <c r="B526" s="247"/>
      <c r="C526" s="247"/>
      <c r="D526" s="247"/>
      <c r="E526" s="247"/>
      <c r="F526" s="247"/>
      <c r="G526" s="247"/>
      <c r="H526" s="247"/>
      <c r="I526" s="247"/>
      <c r="J526" s="247"/>
      <c r="K526" s="247"/>
      <c r="L526" s="248"/>
      <c r="M526" s="248"/>
      <c r="N526" s="1525"/>
      <c r="O526" s="1526"/>
      <c r="P526" s="1526"/>
      <c r="Q526" s="1526"/>
      <c r="R526" s="1526"/>
      <c r="S526" s="1526"/>
      <c r="T526" s="1526"/>
      <c r="U526" s="1526"/>
      <c r="V526" s="1526"/>
      <c r="W526" s="1526"/>
      <c r="X526" s="1526"/>
      <c r="Y526" s="1526"/>
      <c r="Z526" s="1526"/>
      <c r="AA526" s="1526"/>
      <c r="AB526" s="1526"/>
      <c r="AC526" s="1526"/>
      <c r="AD526" s="1526"/>
      <c r="AE526" s="1526"/>
      <c r="AF526" s="1526"/>
      <c r="AG526" s="1526"/>
      <c r="AH526" s="1526"/>
      <c r="AI526" s="1527"/>
      <c r="AJ526" s="263"/>
      <c r="AK526" s="263"/>
      <c r="AL526" s="263"/>
      <c r="AM526" s="256"/>
    </row>
    <row r="527" spans="1:39" ht="15" customHeight="1">
      <c r="A527" s="178"/>
      <c r="B527" s="247" t="s">
        <v>2735</v>
      </c>
      <c r="C527" s="247"/>
      <c r="D527" s="247"/>
      <c r="E527" s="247"/>
      <c r="F527" s="247"/>
      <c r="G527" s="247"/>
      <c r="H527" s="247"/>
      <c r="I527" s="247"/>
      <c r="J527" s="247"/>
      <c r="K527" s="247"/>
      <c r="L527" s="248"/>
      <c r="M527" s="248"/>
      <c r="N527" s="248"/>
      <c r="O527" s="248"/>
      <c r="P527" s="248"/>
      <c r="Q527" s="248"/>
      <c r="R527" s="248"/>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56"/>
    </row>
    <row r="528" spans="1:39" ht="18" customHeight="1">
      <c r="A528" s="178"/>
      <c r="B528" s="247"/>
      <c r="C528" s="247"/>
      <c r="D528" s="247"/>
      <c r="E528" s="247"/>
      <c r="F528" s="247"/>
      <c r="G528" s="247"/>
      <c r="H528" s="247"/>
      <c r="I528" s="247"/>
      <c r="J528" s="247"/>
      <c r="K528" s="247"/>
      <c r="L528" s="248"/>
      <c r="M528" s="248"/>
      <c r="N528" s="1537"/>
      <c r="O528" s="1523"/>
      <c r="P528" s="1523"/>
      <c r="Q528" s="1523"/>
      <c r="R528" s="1523"/>
      <c r="S528" s="1523"/>
      <c r="T528" s="1523"/>
      <c r="U528" s="1523"/>
      <c r="V528" s="1523"/>
      <c r="W528" s="1523"/>
      <c r="X528" s="1523"/>
      <c r="Y528" s="1523"/>
      <c r="Z528" s="1523"/>
      <c r="AA528" s="1523"/>
      <c r="AB528" s="1523"/>
      <c r="AC528" s="1523"/>
      <c r="AD528" s="1523"/>
      <c r="AE528" s="1523"/>
      <c r="AF528" s="1523"/>
      <c r="AG528" s="1523"/>
      <c r="AH528" s="1523"/>
      <c r="AI528" s="1524"/>
      <c r="AJ528" s="263"/>
      <c r="AK528" s="263"/>
      <c r="AL528" s="263"/>
      <c r="AM528" s="256"/>
    </row>
    <row r="529" spans="1:52" ht="18" customHeight="1">
      <c r="A529" s="178"/>
      <c r="B529" s="247"/>
      <c r="C529" s="247"/>
      <c r="D529" s="247"/>
      <c r="E529" s="247"/>
      <c r="F529" s="247"/>
      <c r="G529" s="247"/>
      <c r="H529" s="247"/>
      <c r="I529" s="247"/>
      <c r="J529" s="247"/>
      <c r="K529" s="247"/>
      <c r="L529" s="248"/>
      <c r="M529" s="248"/>
      <c r="N529" s="1525"/>
      <c r="O529" s="1526"/>
      <c r="P529" s="1526"/>
      <c r="Q529" s="1526"/>
      <c r="R529" s="1526"/>
      <c r="S529" s="1526"/>
      <c r="T529" s="1526"/>
      <c r="U529" s="1526"/>
      <c r="V529" s="1526"/>
      <c r="W529" s="1526"/>
      <c r="X529" s="1526"/>
      <c r="Y529" s="1526"/>
      <c r="Z529" s="1526"/>
      <c r="AA529" s="1526"/>
      <c r="AB529" s="1526"/>
      <c r="AC529" s="1526"/>
      <c r="AD529" s="1526"/>
      <c r="AE529" s="1526"/>
      <c r="AF529" s="1526"/>
      <c r="AG529" s="1526"/>
      <c r="AH529" s="1526"/>
      <c r="AI529" s="1527"/>
      <c r="AJ529" s="248"/>
      <c r="AK529" s="248"/>
      <c r="AL529" s="248"/>
      <c r="AM529" s="248"/>
    </row>
    <row r="530" spans="1:52" ht="15.75" customHeight="1" thickBot="1">
      <c r="A530" s="264"/>
      <c r="B530" s="264"/>
      <c r="C530" s="264"/>
      <c r="D530" s="264"/>
      <c r="E530" s="264"/>
      <c r="F530" s="264"/>
      <c r="G530" s="264"/>
      <c r="H530" s="264"/>
      <c r="I530" s="264"/>
      <c r="J530" s="264"/>
      <c r="K530" s="264"/>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6"/>
      <c r="AT530" s="266"/>
      <c r="AU530" s="266"/>
      <c r="AV530" s="266"/>
      <c r="AW530" s="266"/>
      <c r="AX530" s="266"/>
      <c r="AY530" s="266"/>
      <c r="AZ530" s="266"/>
    </row>
    <row r="531" spans="1:52" ht="17.25" customHeight="1">
      <c r="A531" s="267" t="s">
        <v>93</v>
      </c>
      <c r="L531" s="4"/>
      <c r="M531" s="248"/>
      <c r="N531" s="263"/>
      <c r="O531" s="263"/>
      <c r="P531" s="263"/>
      <c r="Q531" s="263"/>
      <c r="R531" s="262"/>
      <c r="S531" s="262"/>
      <c r="T531" s="262"/>
      <c r="U531" s="262"/>
      <c r="V531" s="262"/>
      <c r="W531" s="262"/>
      <c r="X531" s="4"/>
      <c r="Y531" s="262"/>
      <c r="Z531" s="262"/>
      <c r="AA531" s="262"/>
      <c r="AB531" s="262"/>
      <c r="AC531" s="262"/>
      <c r="AD531" s="262"/>
      <c r="AE531" s="262"/>
      <c r="AF531" s="262"/>
      <c r="AG531" s="262"/>
      <c r="AH531" s="262"/>
      <c r="AI531" s="262"/>
      <c r="AJ531" s="262"/>
      <c r="AK531" s="262"/>
      <c r="AL531" s="262"/>
      <c r="AM531" s="248"/>
    </row>
    <row r="532" spans="1:52" ht="18" customHeight="1">
      <c r="A532" s="178"/>
      <c r="B532" s="247" t="s">
        <v>2726</v>
      </c>
      <c r="C532" s="247"/>
      <c r="D532" s="247"/>
      <c r="E532" s="247"/>
      <c r="F532" s="247"/>
      <c r="G532" s="247"/>
      <c r="H532" s="247"/>
      <c r="I532" s="247"/>
      <c r="J532" s="247"/>
      <c r="K532" s="247"/>
      <c r="L532" s="248"/>
      <c r="M532" s="248"/>
      <c r="N532" s="1513">
        <f>$M$348</f>
        <v>1</v>
      </c>
      <c r="O532" s="1514"/>
      <c r="P532" s="1514"/>
      <c r="Q532" s="1515"/>
      <c r="R532" s="248"/>
      <c r="S532" s="249"/>
      <c r="T532" s="249"/>
      <c r="U532" s="210"/>
      <c r="V532" s="249"/>
      <c r="W532" s="248"/>
      <c r="X532" s="248"/>
      <c r="Y532" s="248"/>
      <c r="Z532" s="248"/>
      <c r="AA532" s="248"/>
      <c r="AB532" s="248"/>
      <c r="AC532" s="248"/>
      <c r="AD532" s="248"/>
      <c r="AE532" s="248"/>
      <c r="AF532" s="248"/>
      <c r="AG532" s="248"/>
      <c r="AH532" s="248"/>
      <c r="AI532" s="248"/>
      <c r="AJ532" s="248"/>
      <c r="AK532" s="248"/>
      <c r="AL532" s="248"/>
    </row>
    <row r="533" spans="1:52" ht="18" customHeight="1">
      <c r="A533" s="178"/>
      <c r="B533" s="247" t="s">
        <v>2727</v>
      </c>
      <c r="C533" s="247"/>
      <c r="D533" s="247"/>
      <c r="E533" s="247"/>
      <c r="F533" s="247"/>
      <c r="G533" s="247"/>
      <c r="H533" s="247"/>
      <c r="I533" s="247"/>
      <c r="J533" s="247"/>
      <c r="K533" s="247"/>
      <c r="L533" s="248"/>
      <c r="M533" s="248"/>
      <c r="N533" s="1500"/>
      <c r="O533" s="1501"/>
      <c r="P533" s="1501"/>
      <c r="Q533" s="1502"/>
      <c r="R533" s="250" t="s">
        <v>87</v>
      </c>
      <c r="S533" s="251"/>
      <c r="T533" s="251"/>
      <c r="U533" s="252"/>
      <c r="V533" s="4"/>
      <c r="W533" s="248"/>
      <c r="X533" s="248"/>
      <c r="Y533" s="248"/>
      <c r="Z533" s="248"/>
      <c r="AA533" s="248"/>
      <c r="AB533" s="248"/>
      <c r="AC533" s="248"/>
      <c r="AD533" s="248"/>
      <c r="AE533" s="248"/>
      <c r="AF533" s="248"/>
      <c r="AG533" s="248"/>
      <c r="AH533" s="248"/>
      <c r="AI533" s="248"/>
      <c r="AJ533" s="248"/>
      <c r="AK533" s="248"/>
      <c r="AL533" s="248"/>
    </row>
    <row r="534" spans="1:52" ht="18" customHeight="1">
      <c r="A534" s="178"/>
      <c r="B534" s="247" t="s">
        <v>2728</v>
      </c>
      <c r="C534" s="247"/>
      <c r="D534" s="247"/>
      <c r="E534" s="247"/>
      <c r="F534" s="247"/>
      <c r="G534" s="247"/>
      <c r="H534" s="247"/>
      <c r="I534" s="247"/>
      <c r="J534" s="247"/>
      <c r="K534" s="247"/>
      <c r="L534" s="248"/>
      <c r="M534" s="248"/>
      <c r="N534" s="1500"/>
      <c r="O534" s="1501"/>
      <c r="P534" s="1501"/>
      <c r="Q534" s="1502"/>
      <c r="R534" s="250" t="s">
        <v>92</v>
      </c>
      <c r="S534" s="253"/>
      <c r="T534" s="253"/>
      <c r="U534" s="254"/>
      <c r="V534" s="4"/>
      <c r="W534" s="248"/>
      <c r="X534" s="248"/>
      <c r="Y534" s="248"/>
      <c r="Z534" s="248"/>
      <c r="AA534" s="248"/>
      <c r="AB534" s="248"/>
      <c r="AC534" s="248"/>
      <c r="AD534" s="248"/>
      <c r="AE534" s="248"/>
      <c r="AF534" s="248"/>
      <c r="AG534" s="248"/>
      <c r="AH534" s="248"/>
      <c r="AI534" s="248"/>
      <c r="AJ534" s="248"/>
      <c r="AK534" s="248"/>
      <c r="AL534" s="248"/>
    </row>
    <row r="535" spans="1:52" ht="18" customHeight="1">
      <c r="A535" s="178"/>
      <c r="B535" s="247" t="s">
        <v>2729</v>
      </c>
      <c r="C535" s="247"/>
      <c r="D535" s="247"/>
      <c r="E535" s="247"/>
      <c r="F535" s="247"/>
      <c r="G535" s="247"/>
      <c r="H535" s="247"/>
      <c r="I535" s="247"/>
      <c r="J535" s="247"/>
      <c r="K535" s="247"/>
      <c r="L535" s="248"/>
      <c r="M535" s="248"/>
      <c r="N535" s="1500"/>
      <c r="O535" s="1501"/>
      <c r="P535" s="1501"/>
      <c r="Q535" s="1502"/>
      <c r="R535" s="250" t="s">
        <v>92</v>
      </c>
      <c r="S535" s="253"/>
      <c r="T535" s="253"/>
      <c r="U535" s="254"/>
      <c r="V535" s="4"/>
      <c r="W535" s="249"/>
      <c r="X535" s="248"/>
      <c r="Y535" s="248"/>
      <c r="Z535" s="248"/>
      <c r="AA535" s="248"/>
      <c r="AB535" s="248"/>
      <c r="AC535" s="248"/>
      <c r="AD535" s="248"/>
      <c r="AE535" s="248"/>
      <c r="AF535" s="248"/>
      <c r="AG535" s="248"/>
      <c r="AH535" s="248"/>
      <c r="AI535" s="248"/>
      <c r="AJ535" s="248"/>
      <c r="AK535" s="248"/>
      <c r="AL535" s="248"/>
    </row>
    <row r="536" spans="1:52" ht="18" customHeight="1">
      <c r="A536" s="178"/>
      <c r="B536" s="247" t="s">
        <v>2730</v>
      </c>
      <c r="C536" s="247"/>
      <c r="D536" s="247"/>
      <c r="E536" s="247"/>
      <c r="F536" s="247"/>
      <c r="G536" s="247"/>
      <c r="H536" s="247"/>
      <c r="I536" s="247"/>
      <c r="J536" s="247"/>
      <c r="K536" s="247"/>
      <c r="L536" s="248"/>
      <c r="M536" s="248"/>
      <c r="N536" s="1500"/>
      <c r="O536" s="1501"/>
      <c r="P536" s="1501"/>
      <c r="Q536" s="1502"/>
      <c r="R536" s="250" t="s">
        <v>92</v>
      </c>
      <c r="S536" s="253"/>
      <c r="T536" s="253"/>
      <c r="U536" s="254"/>
      <c r="V536" s="4"/>
      <c r="W536" s="249"/>
      <c r="X536" s="248"/>
      <c r="Y536" s="248"/>
      <c r="Z536" s="248"/>
      <c r="AA536" s="248"/>
      <c r="AB536" s="248"/>
      <c r="AC536" s="248"/>
      <c r="AD536" s="248"/>
      <c r="AE536" s="248"/>
      <c r="AF536" s="248"/>
      <c r="AG536" s="248"/>
      <c r="AH536" s="248"/>
      <c r="AI536" s="248"/>
      <c r="AJ536" s="248"/>
      <c r="AK536" s="248"/>
      <c r="AL536" s="248"/>
    </row>
    <row r="537" spans="1:52" ht="18" customHeight="1">
      <c r="A537" s="178"/>
      <c r="B537" s="247" t="s">
        <v>2731</v>
      </c>
      <c r="C537" s="247"/>
      <c r="D537" s="247"/>
      <c r="E537" s="247"/>
      <c r="F537" s="247"/>
      <c r="G537" s="247"/>
      <c r="H537" s="247"/>
      <c r="I537" s="247"/>
      <c r="J537" s="247"/>
      <c r="K537" s="247"/>
      <c r="L537" s="248"/>
      <c r="M537" s="248"/>
      <c r="N537" s="1500"/>
      <c r="O537" s="1501"/>
      <c r="P537" s="1501"/>
      <c r="Q537" s="1502"/>
      <c r="R537" s="250" t="s">
        <v>92</v>
      </c>
      <c r="S537" s="253"/>
      <c r="T537" s="253"/>
      <c r="U537" s="254"/>
      <c r="V537" s="4"/>
      <c r="W537" s="248"/>
      <c r="X537" s="248"/>
      <c r="Y537" s="248"/>
      <c r="Z537" s="248"/>
      <c r="AA537" s="248"/>
      <c r="AB537" s="256"/>
      <c r="AC537" s="256"/>
      <c r="AD537" s="256"/>
      <c r="AE537" s="256"/>
      <c r="AF537" s="256"/>
      <c r="AG537" s="256"/>
      <c r="AH537" s="256"/>
      <c r="AI537" s="256"/>
      <c r="AJ537" s="256"/>
      <c r="AK537" s="256"/>
      <c r="AL537" s="256"/>
    </row>
    <row r="538" spans="1:52" ht="18" customHeight="1">
      <c r="A538" s="178"/>
      <c r="B538" s="255" t="s">
        <v>2732</v>
      </c>
      <c r="C538" s="255"/>
      <c r="D538" s="255"/>
      <c r="E538" s="255"/>
      <c r="F538" s="255"/>
      <c r="G538" s="255"/>
      <c r="H538" s="255"/>
      <c r="I538" s="255"/>
      <c r="J538" s="255"/>
      <c r="K538" s="255"/>
      <c r="L538" s="248"/>
      <c r="M538" s="257"/>
      <c r="N538" s="257"/>
      <c r="O538" s="257"/>
      <c r="P538" s="257"/>
      <c r="Q538" s="250"/>
      <c r="R538" s="253"/>
      <c r="S538" s="253"/>
      <c r="T538" s="255"/>
      <c r="U538" s="4"/>
      <c r="V538" s="256"/>
      <c r="W538" s="258"/>
      <c r="X538" s="258" t="s">
        <v>84</v>
      </c>
      <c r="Y538" s="258"/>
      <c r="Z538" s="259"/>
      <c r="AA538" s="217" t="s">
        <v>83</v>
      </c>
      <c r="AD538" s="256"/>
      <c r="AE538" s="256"/>
      <c r="AF538" s="256"/>
      <c r="AG538" s="256"/>
      <c r="AH538" s="256"/>
      <c r="AI538" s="256"/>
      <c r="AJ538" s="256"/>
      <c r="AK538" s="256"/>
    </row>
    <row r="539" spans="1:52" ht="15" customHeight="1">
      <c r="A539" s="178"/>
      <c r="B539" s="247" t="s">
        <v>2733</v>
      </c>
      <c r="C539" s="247"/>
      <c r="D539" s="247"/>
      <c r="E539" s="247"/>
      <c r="F539" s="247"/>
      <c r="G539" s="247"/>
      <c r="H539" s="247"/>
      <c r="I539" s="247"/>
      <c r="J539" s="247"/>
      <c r="K539" s="247"/>
      <c r="L539" s="248"/>
      <c r="M539" s="248"/>
      <c r="N539" s="248"/>
      <c r="O539" s="248"/>
      <c r="P539" s="260"/>
      <c r="Q539" s="248"/>
      <c r="R539" s="248"/>
      <c r="S539" s="249"/>
      <c r="T539" s="249"/>
      <c r="U539" s="248"/>
      <c r="V539" s="260"/>
      <c r="W539" s="248"/>
      <c r="X539" s="248"/>
      <c r="Y539" s="260"/>
      <c r="Z539" s="248"/>
      <c r="AA539" s="248"/>
      <c r="AB539" s="248"/>
      <c r="AC539" s="260"/>
      <c r="AD539" s="248"/>
      <c r="AE539" s="248"/>
      <c r="AF539" s="248"/>
      <c r="AG539" s="248"/>
      <c r="AH539" s="260"/>
      <c r="AI539" s="248"/>
      <c r="AJ539" s="248"/>
      <c r="AK539" s="248"/>
      <c r="AL539" s="248"/>
      <c r="AM539" s="248"/>
    </row>
    <row r="540" spans="1:52" ht="18" customHeight="1">
      <c r="A540" s="178"/>
      <c r="B540" s="261"/>
      <c r="C540" s="261"/>
      <c r="D540" s="261"/>
      <c r="E540" s="261"/>
      <c r="F540" s="261"/>
      <c r="G540" s="261"/>
      <c r="H540" s="261"/>
      <c r="I540" s="261"/>
      <c r="J540" s="261"/>
      <c r="K540" s="261"/>
      <c r="L540" s="248"/>
      <c r="M540" s="262" t="s">
        <v>71</v>
      </c>
      <c r="N540" s="1507" t="s">
        <v>82</v>
      </c>
      <c r="O540" s="1507"/>
      <c r="P540" s="1507"/>
      <c r="Q540" s="1507"/>
      <c r="R540" s="1507"/>
      <c r="S540" s="218" t="s">
        <v>70</v>
      </c>
      <c r="T540" s="1507" t="s">
        <v>81</v>
      </c>
      <c r="U540" s="1507"/>
      <c r="V540" s="1507"/>
      <c r="W540" s="1507"/>
      <c r="X540" s="1507"/>
      <c r="Y540" s="1507"/>
      <c r="Z540" s="1507"/>
      <c r="AA540" s="1507"/>
      <c r="AB540" s="1507"/>
      <c r="AC540" s="1507"/>
      <c r="AD540" s="218" t="s">
        <v>70</v>
      </c>
      <c r="AE540" s="1507" t="s">
        <v>80</v>
      </c>
      <c r="AF540" s="1507"/>
      <c r="AG540" s="1507"/>
      <c r="AH540" s="1507"/>
      <c r="AI540" s="1499"/>
      <c r="AJ540" s="262" t="s">
        <v>90</v>
      </c>
      <c r="AK540" s="262"/>
      <c r="AL540" s="4"/>
      <c r="AM540" s="4"/>
    </row>
    <row r="541" spans="1:52" ht="18" customHeight="1">
      <c r="A541" s="178"/>
      <c r="C541" s="261"/>
      <c r="D541" s="261"/>
      <c r="E541" s="261"/>
      <c r="F541" s="261"/>
      <c r="G541" s="261"/>
      <c r="H541" s="261"/>
      <c r="I541" s="261"/>
      <c r="J541" s="261"/>
      <c r="K541" s="261"/>
      <c r="L541" s="261" t="s">
        <v>91</v>
      </c>
      <c r="M541" s="262" t="s">
        <v>71</v>
      </c>
      <c r="N541" s="1483"/>
      <c r="O541" s="1483"/>
      <c r="P541" s="1483"/>
      <c r="Q541" s="1483"/>
      <c r="R541" s="1483"/>
      <c r="S541" s="218" t="s">
        <v>70</v>
      </c>
      <c r="T541" s="1528" t="str">
        <f>IF(項目一覧②!$G$178=1,"",INDEX(主要用途!$D$2:$D$72,項目一覧②!$G$178))</f>
        <v/>
      </c>
      <c r="U541" s="1529"/>
      <c r="V541" s="1529"/>
      <c r="W541" s="1529"/>
      <c r="X541" s="1529"/>
      <c r="Y541" s="1529"/>
      <c r="Z541" s="1529"/>
      <c r="AA541" s="1529"/>
      <c r="AB541" s="1529"/>
      <c r="AC541" s="1530"/>
      <c r="AD541" s="218" t="s">
        <v>70</v>
      </c>
      <c r="AE541" s="1500"/>
      <c r="AF541" s="1501"/>
      <c r="AG541" s="1501"/>
      <c r="AH541" s="1502"/>
      <c r="AI541" s="260" t="s">
        <v>69</v>
      </c>
      <c r="AJ541" s="262" t="s">
        <v>90</v>
      </c>
      <c r="AK541" s="256"/>
      <c r="AL541" s="262"/>
      <c r="AM541" s="4"/>
    </row>
    <row r="542" spans="1:52" ht="18" customHeight="1">
      <c r="A542" s="178"/>
      <c r="C542" s="261"/>
      <c r="D542" s="261"/>
      <c r="E542" s="261"/>
      <c r="F542" s="261"/>
      <c r="G542" s="261"/>
      <c r="H542" s="261"/>
      <c r="I542" s="261"/>
      <c r="J542" s="261"/>
      <c r="K542" s="261"/>
      <c r="L542" s="261" t="s">
        <v>77</v>
      </c>
      <c r="M542" s="262" t="s">
        <v>71</v>
      </c>
      <c r="N542" s="1483"/>
      <c r="O542" s="1483"/>
      <c r="P542" s="1483"/>
      <c r="Q542" s="1483"/>
      <c r="R542" s="1483"/>
      <c r="S542" s="218" t="s">
        <v>70</v>
      </c>
      <c r="T542" s="1528" t="str">
        <f>IF(項目一覧②!$G$179=1,"",INDEX(主要用途!$D$2:$D$72,項目一覧②!$G$179))</f>
        <v/>
      </c>
      <c r="U542" s="1529"/>
      <c r="V542" s="1529"/>
      <c r="W542" s="1529"/>
      <c r="X542" s="1529"/>
      <c r="Y542" s="1529"/>
      <c r="Z542" s="1529"/>
      <c r="AA542" s="1529"/>
      <c r="AB542" s="1529"/>
      <c r="AC542" s="1530"/>
      <c r="AD542" s="218" t="s">
        <v>70</v>
      </c>
      <c r="AE542" s="1500"/>
      <c r="AF542" s="1501"/>
      <c r="AG542" s="1501"/>
      <c r="AH542" s="1502"/>
      <c r="AI542" s="260" t="s">
        <v>69</v>
      </c>
      <c r="AJ542" s="262" t="s">
        <v>90</v>
      </c>
      <c r="AK542" s="256"/>
      <c r="AL542" s="262"/>
      <c r="AM542" s="4"/>
    </row>
    <row r="543" spans="1:52" ht="18" customHeight="1">
      <c r="A543" s="178"/>
      <c r="C543" s="261"/>
      <c r="D543" s="261"/>
      <c r="E543" s="261"/>
      <c r="F543" s="261"/>
      <c r="G543" s="261"/>
      <c r="H543" s="261"/>
      <c r="I543" s="261"/>
      <c r="J543" s="261"/>
      <c r="K543" s="261"/>
      <c r="L543" s="261" t="s">
        <v>76</v>
      </c>
      <c r="M543" s="262" t="s">
        <v>71</v>
      </c>
      <c r="N543" s="1483"/>
      <c r="O543" s="1483"/>
      <c r="P543" s="1483"/>
      <c r="Q543" s="1483"/>
      <c r="R543" s="1483"/>
      <c r="S543" s="218" t="s">
        <v>70</v>
      </c>
      <c r="T543" s="1528" t="str">
        <f>IF(項目一覧②!$G$180=1,"",INDEX(主要用途!$D$2:$D$72,項目一覧②!$G$180))</f>
        <v/>
      </c>
      <c r="U543" s="1529"/>
      <c r="V543" s="1529"/>
      <c r="W543" s="1529"/>
      <c r="X543" s="1529"/>
      <c r="Y543" s="1529"/>
      <c r="Z543" s="1529"/>
      <c r="AA543" s="1529"/>
      <c r="AB543" s="1529"/>
      <c r="AC543" s="1530"/>
      <c r="AD543" s="218" t="s">
        <v>70</v>
      </c>
      <c r="AE543" s="1500"/>
      <c r="AF543" s="1501"/>
      <c r="AG543" s="1501"/>
      <c r="AH543" s="1502"/>
      <c r="AI543" s="260" t="s">
        <v>69</v>
      </c>
      <c r="AJ543" s="262" t="s">
        <v>90</v>
      </c>
      <c r="AK543" s="256"/>
      <c r="AL543" s="262"/>
      <c r="AM543" s="4"/>
    </row>
    <row r="544" spans="1:52" ht="18" customHeight="1">
      <c r="A544" s="178"/>
      <c r="C544" s="261"/>
      <c r="D544" s="261"/>
      <c r="E544" s="261"/>
      <c r="F544" s="261"/>
      <c r="G544" s="261"/>
      <c r="H544" s="261"/>
      <c r="I544" s="261"/>
      <c r="J544" s="261"/>
      <c r="K544" s="261"/>
      <c r="L544" s="261" t="s">
        <v>75</v>
      </c>
      <c r="M544" s="262" t="s">
        <v>71</v>
      </c>
      <c r="N544" s="1483"/>
      <c r="O544" s="1483"/>
      <c r="P544" s="1483"/>
      <c r="Q544" s="1483"/>
      <c r="R544" s="1483"/>
      <c r="S544" s="218" t="s">
        <v>70</v>
      </c>
      <c r="T544" s="1528" t="str">
        <f>IF(項目一覧②!$G$181=1,"",INDEX(主要用途!$D$2:$D$72,項目一覧②!$G$181))</f>
        <v/>
      </c>
      <c r="U544" s="1529"/>
      <c r="V544" s="1529"/>
      <c r="W544" s="1529"/>
      <c r="X544" s="1529"/>
      <c r="Y544" s="1529"/>
      <c r="Z544" s="1529"/>
      <c r="AA544" s="1529"/>
      <c r="AB544" s="1529"/>
      <c r="AC544" s="1530"/>
      <c r="AD544" s="218" t="s">
        <v>70</v>
      </c>
      <c r="AE544" s="1500"/>
      <c r="AF544" s="1501"/>
      <c r="AG544" s="1501"/>
      <c r="AH544" s="1502"/>
      <c r="AI544" s="260" t="s">
        <v>69</v>
      </c>
      <c r="AJ544" s="262" t="s">
        <v>90</v>
      </c>
      <c r="AK544" s="256"/>
      <c r="AL544" s="262"/>
      <c r="AM544" s="4"/>
    </row>
    <row r="545" spans="1:44" ht="18" customHeight="1">
      <c r="A545" s="178"/>
      <c r="C545" s="261"/>
      <c r="D545" s="261"/>
      <c r="E545" s="261"/>
      <c r="F545" s="261"/>
      <c r="G545" s="261"/>
      <c r="H545" s="261"/>
      <c r="I545" s="261"/>
      <c r="J545" s="261"/>
      <c r="K545" s="261"/>
      <c r="L545" s="261" t="s">
        <v>74</v>
      </c>
      <c r="M545" s="262" t="s">
        <v>71</v>
      </c>
      <c r="N545" s="1483"/>
      <c r="O545" s="1483"/>
      <c r="P545" s="1483"/>
      <c r="Q545" s="1483"/>
      <c r="R545" s="1483"/>
      <c r="S545" s="218" t="s">
        <v>70</v>
      </c>
      <c r="T545" s="1528" t="str">
        <f>IF(項目一覧②!$G$182=1,"",INDEX(主要用途!$D$2:$D$72,項目一覧②!$G$182))</f>
        <v/>
      </c>
      <c r="U545" s="1529"/>
      <c r="V545" s="1529"/>
      <c r="W545" s="1529"/>
      <c r="X545" s="1529"/>
      <c r="Y545" s="1529"/>
      <c r="Z545" s="1529"/>
      <c r="AA545" s="1529"/>
      <c r="AB545" s="1529"/>
      <c r="AC545" s="1530"/>
      <c r="AD545" s="218" t="s">
        <v>70</v>
      </c>
      <c r="AE545" s="1500"/>
      <c r="AF545" s="1501"/>
      <c r="AG545" s="1501"/>
      <c r="AH545" s="1502"/>
      <c r="AI545" s="260" t="s">
        <v>69</v>
      </c>
      <c r="AJ545" s="262" t="s">
        <v>90</v>
      </c>
      <c r="AK545" s="256"/>
      <c r="AL545" s="262"/>
      <c r="AM545" s="4"/>
    </row>
    <row r="546" spans="1:44" ht="18" customHeight="1">
      <c r="A546" s="178"/>
      <c r="C546" s="261"/>
      <c r="D546" s="261"/>
      <c r="E546" s="261"/>
      <c r="F546" s="261"/>
      <c r="G546" s="261"/>
      <c r="H546" s="261"/>
      <c r="I546" s="261"/>
      <c r="J546" s="261"/>
      <c r="K546" s="261"/>
      <c r="L546" s="261" t="s">
        <v>72</v>
      </c>
      <c r="M546" s="262" t="s">
        <v>71</v>
      </c>
      <c r="N546" s="1483"/>
      <c r="O546" s="1483"/>
      <c r="P546" s="1483"/>
      <c r="Q546" s="1483"/>
      <c r="R546" s="1483"/>
      <c r="S546" s="218" t="s">
        <v>70</v>
      </c>
      <c r="T546" s="1528" t="str">
        <f>IF(項目一覧②!$G$183=1,"",INDEX(主要用途!$D$2:$D$72,項目一覧②!$G$183))</f>
        <v/>
      </c>
      <c r="U546" s="1529"/>
      <c r="V546" s="1529"/>
      <c r="W546" s="1529"/>
      <c r="X546" s="1529"/>
      <c r="Y546" s="1529"/>
      <c r="Z546" s="1529"/>
      <c r="AA546" s="1529"/>
      <c r="AB546" s="1529"/>
      <c r="AC546" s="1530"/>
      <c r="AD546" s="218" t="s">
        <v>70</v>
      </c>
      <c r="AE546" s="1500"/>
      <c r="AF546" s="1501"/>
      <c r="AG546" s="1501"/>
      <c r="AH546" s="1502"/>
      <c r="AI546" s="260" t="s">
        <v>69</v>
      </c>
      <c r="AJ546" s="262" t="s">
        <v>90</v>
      </c>
      <c r="AK546" s="256"/>
      <c r="AL546" s="262"/>
      <c r="AM546" s="4"/>
    </row>
    <row r="547" spans="1:44" ht="15" customHeight="1">
      <c r="A547" s="178"/>
      <c r="B547" s="247" t="s">
        <v>2734</v>
      </c>
      <c r="C547" s="247"/>
      <c r="D547" s="247"/>
      <c r="E547" s="247"/>
      <c r="F547" s="247"/>
      <c r="G547" s="247"/>
      <c r="H547" s="247"/>
      <c r="I547" s="247"/>
      <c r="J547" s="247"/>
      <c r="K547" s="247"/>
      <c r="L547" s="248"/>
      <c r="M547" s="248"/>
      <c r="N547" s="248"/>
      <c r="O547" s="248"/>
      <c r="P547" s="248"/>
      <c r="Q547" s="248"/>
      <c r="R547" s="248"/>
      <c r="S547" s="218"/>
      <c r="T547" s="263"/>
      <c r="U547" s="263"/>
      <c r="V547" s="263"/>
      <c r="W547" s="263"/>
      <c r="X547" s="263"/>
      <c r="Y547" s="263"/>
      <c r="Z547" s="263"/>
      <c r="AA547" s="263"/>
      <c r="AB547" s="263"/>
      <c r="AC547" s="263"/>
      <c r="AD547" s="263"/>
      <c r="AE547" s="263"/>
      <c r="AF547" s="263"/>
      <c r="AG547" s="263"/>
      <c r="AH547" s="263"/>
      <c r="AI547" s="263"/>
      <c r="AJ547" s="263"/>
      <c r="AK547" s="263"/>
      <c r="AL547" s="263"/>
      <c r="AM547" s="256"/>
    </row>
    <row r="548" spans="1:44" ht="18" customHeight="1">
      <c r="A548" s="178"/>
      <c r="B548" s="247"/>
      <c r="C548" s="247"/>
      <c r="D548" s="247"/>
      <c r="E548" s="247"/>
      <c r="F548" s="247"/>
      <c r="G548" s="247"/>
      <c r="H548" s="247"/>
      <c r="I548" s="247"/>
      <c r="J548" s="247"/>
      <c r="K548" s="247"/>
      <c r="L548" s="248"/>
      <c r="M548" s="248"/>
      <c r="N548" s="1537"/>
      <c r="O548" s="1523"/>
      <c r="P548" s="1523"/>
      <c r="Q548" s="1523"/>
      <c r="R548" s="1523"/>
      <c r="S548" s="1523"/>
      <c r="T548" s="1523"/>
      <c r="U548" s="1523"/>
      <c r="V548" s="1523"/>
      <c r="W548" s="1523"/>
      <c r="X548" s="1523"/>
      <c r="Y548" s="1523"/>
      <c r="Z548" s="1523"/>
      <c r="AA548" s="1523"/>
      <c r="AB548" s="1523"/>
      <c r="AC548" s="1523"/>
      <c r="AD548" s="1523"/>
      <c r="AE548" s="1523"/>
      <c r="AF548" s="1523"/>
      <c r="AG548" s="1523"/>
      <c r="AH548" s="1523"/>
      <c r="AI548" s="1524"/>
      <c r="AJ548" s="263"/>
      <c r="AK548" s="263"/>
      <c r="AL548" s="263"/>
      <c r="AM548" s="256"/>
    </row>
    <row r="549" spans="1:44" ht="18" customHeight="1">
      <c r="A549" s="178"/>
      <c r="B549" s="247"/>
      <c r="C549" s="247"/>
      <c r="D549" s="247"/>
      <c r="E549" s="247"/>
      <c r="F549" s="247"/>
      <c r="G549" s="247"/>
      <c r="H549" s="247"/>
      <c r="I549" s="247"/>
      <c r="J549" s="247"/>
      <c r="K549" s="247"/>
      <c r="L549" s="248"/>
      <c r="M549" s="248"/>
      <c r="N549" s="1525"/>
      <c r="O549" s="1526"/>
      <c r="P549" s="1526"/>
      <c r="Q549" s="1526"/>
      <c r="R549" s="1526"/>
      <c r="S549" s="1526"/>
      <c r="T549" s="1526"/>
      <c r="U549" s="1526"/>
      <c r="V549" s="1526"/>
      <c r="W549" s="1526"/>
      <c r="X549" s="1526"/>
      <c r="Y549" s="1526"/>
      <c r="Z549" s="1526"/>
      <c r="AA549" s="1526"/>
      <c r="AB549" s="1526"/>
      <c r="AC549" s="1526"/>
      <c r="AD549" s="1526"/>
      <c r="AE549" s="1526"/>
      <c r="AF549" s="1526"/>
      <c r="AG549" s="1526"/>
      <c r="AH549" s="1526"/>
      <c r="AI549" s="1527"/>
      <c r="AJ549" s="263"/>
      <c r="AK549" s="263"/>
      <c r="AL549" s="263"/>
      <c r="AM549" s="256"/>
    </row>
    <row r="550" spans="1:44" ht="15" customHeight="1">
      <c r="A550" s="178"/>
      <c r="B550" s="247" t="s">
        <v>2735</v>
      </c>
      <c r="C550" s="247"/>
      <c r="D550" s="247"/>
      <c r="E550" s="247"/>
      <c r="F550" s="247"/>
      <c r="G550" s="247"/>
      <c r="H550" s="247"/>
      <c r="I550" s="247"/>
      <c r="J550" s="247"/>
      <c r="K550" s="247"/>
      <c r="L550" s="248"/>
      <c r="M550" s="248"/>
      <c r="N550" s="248"/>
      <c r="O550" s="248"/>
      <c r="P550" s="248"/>
      <c r="Q550" s="248"/>
      <c r="R550" s="248"/>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56"/>
    </row>
    <row r="551" spans="1:44" ht="18" customHeight="1">
      <c r="A551" s="178"/>
      <c r="B551" s="247"/>
      <c r="C551" s="247"/>
      <c r="D551" s="247"/>
      <c r="E551" s="247"/>
      <c r="F551" s="247"/>
      <c r="G551" s="247"/>
      <c r="H551" s="247"/>
      <c r="I551" s="247"/>
      <c r="J551" s="247"/>
      <c r="K551" s="247"/>
      <c r="L551" s="248"/>
      <c r="M551" s="248"/>
      <c r="N551" s="1537"/>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4"/>
      <c r="AJ551" s="263"/>
      <c r="AK551" s="263"/>
      <c r="AL551" s="263"/>
      <c r="AM551" s="256"/>
    </row>
    <row r="552" spans="1:44" ht="18" customHeight="1">
      <c r="A552" s="178"/>
      <c r="B552" s="247"/>
      <c r="C552" s="247"/>
      <c r="D552" s="247"/>
      <c r="E552" s="247"/>
      <c r="F552" s="247"/>
      <c r="G552" s="247"/>
      <c r="H552" s="247"/>
      <c r="I552" s="247"/>
      <c r="J552" s="247"/>
      <c r="K552" s="247"/>
      <c r="L552" s="248"/>
      <c r="M552" s="248"/>
      <c r="N552" s="1525"/>
      <c r="O552" s="1526"/>
      <c r="P552" s="1526"/>
      <c r="Q552" s="1526"/>
      <c r="R552" s="1526"/>
      <c r="S552" s="1526"/>
      <c r="T552" s="1526"/>
      <c r="U552" s="1526"/>
      <c r="V552" s="1526"/>
      <c r="W552" s="1526"/>
      <c r="X552" s="1526"/>
      <c r="Y552" s="1526"/>
      <c r="Z552" s="1526"/>
      <c r="AA552" s="1526"/>
      <c r="AB552" s="1526"/>
      <c r="AC552" s="1526"/>
      <c r="AD552" s="1526"/>
      <c r="AE552" s="1526"/>
      <c r="AF552" s="1526"/>
      <c r="AG552" s="1526"/>
      <c r="AH552" s="1526"/>
      <c r="AI552" s="1527"/>
      <c r="AJ552" s="248"/>
      <c r="AK552" s="248"/>
      <c r="AL552" s="248"/>
      <c r="AM552" s="248"/>
    </row>
    <row r="553" spans="1:44" ht="13"/>
    <row r="554" spans="1:44" ht="17.25" customHeight="1">
      <c r="A554" s="243" t="s">
        <v>89</v>
      </c>
      <c r="B554" s="185"/>
      <c r="C554" s="185"/>
      <c r="D554" s="185"/>
      <c r="E554" s="185"/>
      <c r="F554" s="185"/>
      <c r="G554" s="185"/>
      <c r="H554" s="185"/>
      <c r="I554" s="185"/>
      <c r="J554" s="185"/>
      <c r="K554" s="185"/>
      <c r="L554" s="200"/>
      <c r="M554" s="244"/>
      <c r="N554" s="245"/>
      <c r="O554" s="245"/>
      <c r="P554" s="245"/>
      <c r="Q554" s="245"/>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4"/>
      <c r="AN554" s="186"/>
      <c r="AO554" s="186"/>
      <c r="AP554" s="186"/>
      <c r="AQ554" s="186"/>
      <c r="AR554" s="186"/>
    </row>
    <row r="555" spans="1:44" ht="18" customHeight="1">
      <c r="A555" s="178"/>
      <c r="B555" s="247" t="s">
        <v>2726</v>
      </c>
      <c r="C555" s="247"/>
      <c r="D555" s="247"/>
      <c r="E555" s="247"/>
      <c r="F555" s="247"/>
      <c r="G555" s="247"/>
      <c r="H555" s="247"/>
      <c r="I555" s="247"/>
      <c r="J555" s="247"/>
      <c r="K555" s="247"/>
      <c r="L555" s="248"/>
      <c r="M555" s="248"/>
      <c r="N555" s="1513">
        <f>$M$348</f>
        <v>1</v>
      </c>
      <c r="O555" s="1514"/>
      <c r="P555" s="1514"/>
      <c r="Q555" s="1515"/>
      <c r="R555" s="248"/>
      <c r="S555" s="249"/>
      <c r="T555" s="249"/>
      <c r="U555" s="210"/>
      <c r="V555" s="249"/>
      <c r="W555" s="248"/>
      <c r="X555" s="248"/>
      <c r="Y555" s="248"/>
      <c r="Z555" s="248"/>
      <c r="AA555" s="248"/>
      <c r="AB555" s="248"/>
      <c r="AC555" s="248"/>
      <c r="AD555" s="248"/>
      <c r="AE555" s="248"/>
      <c r="AF555" s="248"/>
      <c r="AG555" s="248"/>
      <c r="AH555" s="248"/>
      <c r="AI555" s="248"/>
      <c r="AJ555" s="248"/>
      <c r="AK555" s="248"/>
      <c r="AL555" s="248"/>
    </row>
    <row r="556" spans="1:44" ht="18" customHeight="1">
      <c r="A556" s="178"/>
      <c r="B556" s="247" t="s">
        <v>2727</v>
      </c>
      <c r="C556" s="247"/>
      <c r="D556" s="247"/>
      <c r="E556" s="247"/>
      <c r="F556" s="247"/>
      <c r="G556" s="247"/>
      <c r="H556" s="247"/>
      <c r="I556" s="247"/>
      <c r="J556" s="247"/>
      <c r="K556" s="247"/>
      <c r="L556" s="248"/>
      <c r="M556" s="248"/>
      <c r="N556" s="1500"/>
      <c r="O556" s="1501"/>
      <c r="P556" s="1501"/>
      <c r="Q556" s="1502"/>
      <c r="R556" s="250" t="s">
        <v>87</v>
      </c>
      <c r="S556" s="251"/>
      <c r="T556" s="251"/>
      <c r="U556" s="252"/>
      <c r="V556" s="4"/>
      <c r="W556" s="248"/>
      <c r="X556" s="248"/>
      <c r="Y556" s="248"/>
      <c r="Z556" s="248"/>
      <c r="AA556" s="248"/>
      <c r="AB556" s="248"/>
      <c r="AC556" s="248"/>
      <c r="AD556" s="248"/>
      <c r="AE556" s="248"/>
      <c r="AF556" s="248"/>
      <c r="AG556" s="248"/>
      <c r="AH556" s="248"/>
      <c r="AI556" s="248"/>
      <c r="AJ556" s="248"/>
      <c r="AK556" s="248"/>
      <c r="AL556" s="248"/>
    </row>
    <row r="557" spans="1:44" ht="18" customHeight="1">
      <c r="A557" s="178"/>
      <c r="B557" s="247" t="s">
        <v>2728</v>
      </c>
      <c r="C557" s="247"/>
      <c r="D557" s="247"/>
      <c r="E557" s="247"/>
      <c r="F557" s="247"/>
      <c r="G557" s="247"/>
      <c r="H557" s="247"/>
      <c r="I557" s="247"/>
      <c r="J557" s="247"/>
      <c r="K557" s="247"/>
      <c r="L557" s="248"/>
      <c r="M557" s="248"/>
      <c r="N557" s="1500"/>
      <c r="O557" s="1501"/>
      <c r="P557" s="1501"/>
      <c r="Q557" s="1502"/>
      <c r="R557" s="250" t="s">
        <v>86</v>
      </c>
      <c r="S557" s="253"/>
      <c r="T557" s="253"/>
      <c r="U557" s="254"/>
      <c r="V557" s="4"/>
      <c r="W557" s="248"/>
      <c r="X557" s="248"/>
      <c r="Y557" s="248"/>
      <c r="Z557" s="248"/>
      <c r="AA557" s="248"/>
      <c r="AB557" s="248"/>
      <c r="AC557" s="248"/>
      <c r="AD557" s="248"/>
      <c r="AE557" s="248"/>
      <c r="AF557" s="248"/>
      <c r="AG557" s="248"/>
      <c r="AH557" s="248"/>
      <c r="AI557" s="248"/>
      <c r="AJ557" s="248"/>
      <c r="AK557" s="248"/>
      <c r="AL557" s="248"/>
    </row>
    <row r="558" spans="1:44" ht="18" customHeight="1">
      <c r="A558" s="178"/>
      <c r="B558" s="247" t="s">
        <v>2729</v>
      </c>
      <c r="C558" s="247"/>
      <c r="D558" s="247"/>
      <c r="E558" s="247"/>
      <c r="F558" s="247"/>
      <c r="G558" s="247"/>
      <c r="H558" s="247"/>
      <c r="I558" s="247"/>
      <c r="J558" s="247"/>
      <c r="K558" s="247"/>
      <c r="L558" s="248"/>
      <c r="M558" s="248"/>
      <c r="N558" s="1500"/>
      <c r="O558" s="1501"/>
      <c r="P558" s="1501"/>
      <c r="Q558" s="1502"/>
      <c r="R558" s="250" t="s">
        <v>86</v>
      </c>
      <c r="S558" s="253"/>
      <c r="T558" s="253"/>
      <c r="U558" s="254"/>
      <c r="V558" s="4"/>
      <c r="W558" s="249"/>
      <c r="X558" s="248"/>
      <c r="Y558" s="248"/>
      <c r="Z558" s="248"/>
      <c r="AA558" s="248"/>
      <c r="AB558" s="248"/>
      <c r="AC558" s="248"/>
      <c r="AD558" s="248"/>
      <c r="AE558" s="248"/>
      <c r="AF558" s="248"/>
      <c r="AG558" s="248"/>
      <c r="AH558" s="248"/>
      <c r="AI558" s="248"/>
      <c r="AJ558" s="248"/>
      <c r="AK558" s="248"/>
      <c r="AL558" s="248"/>
    </row>
    <row r="559" spans="1:44" ht="18" customHeight="1">
      <c r="A559" s="178"/>
      <c r="B559" s="247" t="s">
        <v>2730</v>
      </c>
      <c r="C559" s="247"/>
      <c r="D559" s="247"/>
      <c r="E559" s="247"/>
      <c r="F559" s="247"/>
      <c r="G559" s="247"/>
      <c r="H559" s="247"/>
      <c r="I559" s="247"/>
      <c r="J559" s="247"/>
      <c r="K559" s="247"/>
      <c r="L559" s="248"/>
      <c r="M559" s="248"/>
      <c r="N559" s="1500"/>
      <c r="O559" s="1501"/>
      <c r="P559" s="1501"/>
      <c r="Q559" s="1502"/>
      <c r="R559" s="250" t="s">
        <v>86</v>
      </c>
      <c r="S559" s="253"/>
      <c r="T559" s="253"/>
      <c r="U559" s="254"/>
      <c r="V559" s="4"/>
      <c r="W559" s="249"/>
      <c r="X559" s="248"/>
      <c r="Y559" s="248"/>
      <c r="Z559" s="248"/>
      <c r="AA559" s="248"/>
      <c r="AB559" s="248"/>
      <c r="AC559" s="248"/>
      <c r="AD559" s="248"/>
      <c r="AE559" s="248"/>
      <c r="AF559" s="248"/>
      <c r="AG559" s="248"/>
      <c r="AH559" s="248"/>
      <c r="AI559" s="248"/>
      <c r="AJ559" s="248"/>
      <c r="AK559" s="248"/>
      <c r="AL559" s="248"/>
    </row>
    <row r="560" spans="1:44" ht="18" customHeight="1">
      <c r="A560" s="178"/>
      <c r="B560" s="247" t="s">
        <v>2731</v>
      </c>
      <c r="C560" s="247"/>
      <c r="D560" s="247"/>
      <c r="E560" s="247"/>
      <c r="F560" s="247"/>
      <c r="G560" s="247"/>
      <c r="H560" s="247"/>
      <c r="I560" s="247"/>
      <c r="J560" s="247"/>
      <c r="K560" s="247"/>
      <c r="L560" s="248"/>
      <c r="M560" s="248"/>
      <c r="N560" s="1500"/>
      <c r="O560" s="1501"/>
      <c r="P560" s="1501"/>
      <c r="Q560" s="1502"/>
      <c r="R560" s="250" t="s">
        <v>86</v>
      </c>
      <c r="S560" s="253"/>
      <c r="T560" s="253"/>
      <c r="U560" s="254"/>
      <c r="V560" s="4"/>
      <c r="W560" s="248"/>
      <c r="X560" s="248"/>
      <c r="Y560" s="248"/>
      <c r="Z560" s="248"/>
      <c r="AA560" s="248"/>
      <c r="AB560" s="256"/>
      <c r="AC560" s="256"/>
      <c r="AD560" s="256"/>
      <c r="AE560" s="256"/>
      <c r="AF560" s="256"/>
      <c r="AG560" s="256"/>
      <c r="AH560" s="256"/>
      <c r="AI560" s="256"/>
      <c r="AJ560" s="256"/>
      <c r="AK560" s="256"/>
      <c r="AL560" s="256"/>
    </row>
    <row r="561" spans="1:39" ht="18" customHeight="1">
      <c r="A561" s="178"/>
      <c r="B561" s="255" t="s">
        <v>2732</v>
      </c>
      <c r="C561" s="255"/>
      <c r="D561" s="255"/>
      <c r="E561" s="255"/>
      <c r="F561" s="255"/>
      <c r="G561" s="255"/>
      <c r="H561" s="255"/>
      <c r="I561" s="255"/>
      <c r="J561" s="255"/>
      <c r="K561" s="255"/>
      <c r="L561" s="248"/>
      <c r="M561" s="257"/>
      <c r="N561" s="257"/>
      <c r="O561" s="257"/>
      <c r="P561" s="257"/>
      <c r="Q561" s="250"/>
      <c r="R561" s="253"/>
      <c r="S561" s="253"/>
      <c r="T561" s="255"/>
      <c r="U561" s="4"/>
      <c r="V561" s="256"/>
      <c r="W561" s="258"/>
      <c r="X561" s="258" t="s">
        <v>84</v>
      </c>
      <c r="Y561" s="258"/>
      <c r="Z561" s="259"/>
      <c r="AA561" s="217" t="s">
        <v>83</v>
      </c>
      <c r="AB561" s="4"/>
      <c r="AD561" s="256"/>
      <c r="AE561" s="256"/>
      <c r="AF561" s="256"/>
      <c r="AG561" s="256"/>
      <c r="AH561" s="256"/>
      <c r="AI561" s="256"/>
      <c r="AJ561" s="256"/>
      <c r="AK561" s="256"/>
    </row>
    <row r="562" spans="1:39" ht="15" customHeight="1">
      <c r="A562" s="178"/>
      <c r="B562" s="247" t="s">
        <v>2733</v>
      </c>
      <c r="C562" s="247"/>
      <c r="D562" s="247"/>
      <c r="E562" s="247"/>
      <c r="F562" s="247"/>
      <c r="G562" s="247"/>
      <c r="H562" s="247"/>
      <c r="I562" s="247"/>
      <c r="J562" s="247"/>
      <c r="K562" s="247"/>
      <c r="L562" s="248"/>
      <c r="M562" s="248"/>
      <c r="N562" s="248"/>
      <c r="O562" s="248"/>
      <c r="P562" s="260"/>
      <c r="Q562" s="248"/>
      <c r="R562" s="248"/>
      <c r="S562" s="249"/>
      <c r="T562" s="249"/>
      <c r="U562" s="248"/>
      <c r="V562" s="260"/>
      <c r="W562" s="248"/>
      <c r="X562" s="248"/>
      <c r="Y562" s="260"/>
      <c r="Z562" s="248"/>
      <c r="AA562" s="248"/>
      <c r="AB562" s="248"/>
      <c r="AC562" s="260"/>
      <c r="AD562" s="248"/>
      <c r="AE562" s="248"/>
      <c r="AF562" s="248"/>
      <c r="AG562" s="248"/>
      <c r="AH562" s="260"/>
      <c r="AI562" s="248"/>
      <c r="AJ562" s="248"/>
      <c r="AK562" s="248"/>
      <c r="AL562" s="248"/>
      <c r="AM562" s="248"/>
    </row>
    <row r="563" spans="1:39" ht="18" customHeight="1">
      <c r="A563" s="178"/>
      <c r="B563" s="261"/>
      <c r="C563" s="261"/>
      <c r="D563" s="261"/>
      <c r="E563" s="261"/>
      <c r="F563" s="261"/>
      <c r="G563" s="261"/>
      <c r="H563" s="261"/>
      <c r="I563" s="261"/>
      <c r="J563" s="261"/>
      <c r="K563" s="261"/>
      <c r="L563" s="248"/>
      <c r="M563" s="262" t="s">
        <v>71</v>
      </c>
      <c r="N563" s="1507" t="s">
        <v>82</v>
      </c>
      <c r="O563" s="1507"/>
      <c r="P563" s="1507"/>
      <c r="Q563" s="1507"/>
      <c r="R563" s="1507"/>
      <c r="S563" s="218" t="s">
        <v>70</v>
      </c>
      <c r="T563" s="1507" t="s">
        <v>81</v>
      </c>
      <c r="U563" s="1507"/>
      <c r="V563" s="1507"/>
      <c r="W563" s="1507"/>
      <c r="X563" s="1507"/>
      <c r="Y563" s="1507"/>
      <c r="Z563" s="1507"/>
      <c r="AA563" s="1507"/>
      <c r="AB563" s="1507"/>
      <c r="AC563" s="1507"/>
      <c r="AD563" s="218" t="s">
        <v>70</v>
      </c>
      <c r="AE563" s="1507" t="s">
        <v>80</v>
      </c>
      <c r="AF563" s="1507"/>
      <c r="AG563" s="1507"/>
      <c r="AH563" s="1507"/>
      <c r="AI563" s="1499"/>
      <c r="AJ563" s="262" t="s">
        <v>73</v>
      </c>
      <c r="AK563" s="262"/>
      <c r="AL563" s="4"/>
      <c r="AM563" s="4"/>
    </row>
    <row r="564" spans="1:39" ht="18" customHeight="1">
      <c r="A564" s="178"/>
      <c r="C564" s="261"/>
      <c r="D564" s="261"/>
      <c r="E564" s="261"/>
      <c r="F564" s="261"/>
      <c r="G564" s="261"/>
      <c r="H564" s="261"/>
      <c r="I564" s="261"/>
      <c r="J564" s="261"/>
      <c r="K564" s="261"/>
      <c r="L564" s="261" t="s">
        <v>79</v>
      </c>
      <c r="M564" s="262" t="s">
        <v>71</v>
      </c>
      <c r="N564" s="1483"/>
      <c r="O564" s="1483"/>
      <c r="P564" s="1483"/>
      <c r="Q564" s="1483"/>
      <c r="R564" s="1483"/>
      <c r="S564" s="218" t="s">
        <v>70</v>
      </c>
      <c r="T564" s="1528" t="str">
        <f>IF(項目一覧②!$G$205=1,"",INDEX(主要用途!$D$2:$D$72,項目一覧②!$G$205))</f>
        <v/>
      </c>
      <c r="U564" s="1529"/>
      <c r="V564" s="1529"/>
      <c r="W564" s="1529"/>
      <c r="X564" s="1529"/>
      <c r="Y564" s="1529"/>
      <c r="Z564" s="1529"/>
      <c r="AA564" s="1529"/>
      <c r="AB564" s="1529"/>
      <c r="AC564" s="1530"/>
      <c r="AD564" s="218" t="s">
        <v>70</v>
      </c>
      <c r="AE564" s="1500"/>
      <c r="AF564" s="1501"/>
      <c r="AG564" s="1501"/>
      <c r="AH564" s="1502"/>
      <c r="AI564" s="260" t="s">
        <v>69</v>
      </c>
      <c r="AJ564" s="262" t="s">
        <v>73</v>
      </c>
      <c r="AK564" s="256"/>
      <c r="AL564" s="262"/>
      <c r="AM564" s="4"/>
    </row>
    <row r="565" spans="1:39" ht="18" customHeight="1">
      <c r="A565" s="178"/>
      <c r="C565" s="261"/>
      <c r="D565" s="261"/>
      <c r="E565" s="261"/>
      <c r="F565" s="261"/>
      <c r="G565" s="261"/>
      <c r="H565" s="261"/>
      <c r="I565" s="261"/>
      <c r="J565" s="261"/>
      <c r="K565" s="261"/>
      <c r="L565" s="261" t="s">
        <v>77</v>
      </c>
      <c r="M565" s="262" t="s">
        <v>71</v>
      </c>
      <c r="N565" s="1483"/>
      <c r="O565" s="1483"/>
      <c r="P565" s="1483"/>
      <c r="Q565" s="1483"/>
      <c r="R565" s="1483"/>
      <c r="S565" s="218" t="s">
        <v>70</v>
      </c>
      <c r="T565" s="1528" t="str">
        <f>IF(項目一覧②!$G$206=1,"",INDEX(主要用途!$D$2:$D$72,項目一覧②!$G$206))</f>
        <v/>
      </c>
      <c r="U565" s="1529"/>
      <c r="V565" s="1529"/>
      <c r="W565" s="1529"/>
      <c r="X565" s="1529"/>
      <c r="Y565" s="1529"/>
      <c r="Z565" s="1529"/>
      <c r="AA565" s="1529"/>
      <c r="AB565" s="1529"/>
      <c r="AC565" s="1530"/>
      <c r="AD565" s="218" t="s">
        <v>70</v>
      </c>
      <c r="AE565" s="1500"/>
      <c r="AF565" s="1501"/>
      <c r="AG565" s="1501"/>
      <c r="AH565" s="1502"/>
      <c r="AI565" s="260" t="s">
        <v>69</v>
      </c>
      <c r="AJ565" s="262" t="s">
        <v>73</v>
      </c>
      <c r="AK565" s="256"/>
      <c r="AL565" s="262"/>
      <c r="AM565" s="4"/>
    </row>
    <row r="566" spans="1:39" ht="18" customHeight="1">
      <c r="A566" s="178"/>
      <c r="C566" s="261"/>
      <c r="D566" s="261"/>
      <c r="E566" s="261"/>
      <c r="F566" s="261"/>
      <c r="G566" s="261"/>
      <c r="H566" s="261"/>
      <c r="I566" s="261"/>
      <c r="J566" s="261"/>
      <c r="K566" s="261"/>
      <c r="L566" s="261" t="s">
        <v>76</v>
      </c>
      <c r="M566" s="262" t="s">
        <v>71</v>
      </c>
      <c r="N566" s="1483"/>
      <c r="O566" s="1483"/>
      <c r="P566" s="1483"/>
      <c r="Q566" s="1483"/>
      <c r="R566" s="1483"/>
      <c r="S566" s="218" t="s">
        <v>70</v>
      </c>
      <c r="T566" s="1528" t="str">
        <f>IF(項目一覧②!$G$207=1,"",INDEX(主要用途!$D$2:$D$72,項目一覧②!$G$207))</f>
        <v/>
      </c>
      <c r="U566" s="1529"/>
      <c r="V566" s="1529"/>
      <c r="W566" s="1529"/>
      <c r="X566" s="1529"/>
      <c r="Y566" s="1529"/>
      <c r="Z566" s="1529"/>
      <c r="AA566" s="1529"/>
      <c r="AB566" s="1529"/>
      <c r="AC566" s="1530"/>
      <c r="AD566" s="218" t="s">
        <v>70</v>
      </c>
      <c r="AE566" s="1500"/>
      <c r="AF566" s="1501"/>
      <c r="AG566" s="1501"/>
      <c r="AH566" s="1502"/>
      <c r="AI566" s="260" t="s">
        <v>69</v>
      </c>
      <c r="AJ566" s="262" t="s">
        <v>73</v>
      </c>
      <c r="AK566" s="256"/>
      <c r="AL566" s="262"/>
      <c r="AM566" s="4"/>
    </row>
    <row r="567" spans="1:39" ht="18" customHeight="1">
      <c r="A567" s="178"/>
      <c r="C567" s="261"/>
      <c r="D567" s="261"/>
      <c r="E567" s="261"/>
      <c r="F567" s="261"/>
      <c r="G567" s="261"/>
      <c r="H567" s="261"/>
      <c r="I567" s="261"/>
      <c r="J567" s="261"/>
      <c r="K567" s="261"/>
      <c r="L567" s="261" t="s">
        <v>75</v>
      </c>
      <c r="M567" s="262" t="s">
        <v>71</v>
      </c>
      <c r="N567" s="1483"/>
      <c r="O567" s="1483"/>
      <c r="P567" s="1483"/>
      <c r="Q567" s="1483"/>
      <c r="R567" s="1483"/>
      <c r="S567" s="218" t="s">
        <v>70</v>
      </c>
      <c r="T567" s="1528" t="str">
        <f>IF(項目一覧②!$G$208=1,"",INDEX(主要用途!$D$2:$D$72,項目一覧②!$G$208))</f>
        <v/>
      </c>
      <c r="U567" s="1529"/>
      <c r="V567" s="1529"/>
      <c r="W567" s="1529"/>
      <c r="X567" s="1529"/>
      <c r="Y567" s="1529"/>
      <c r="Z567" s="1529"/>
      <c r="AA567" s="1529"/>
      <c r="AB567" s="1529"/>
      <c r="AC567" s="1530"/>
      <c r="AD567" s="218" t="s">
        <v>70</v>
      </c>
      <c r="AE567" s="1500"/>
      <c r="AF567" s="1501"/>
      <c r="AG567" s="1501"/>
      <c r="AH567" s="1502"/>
      <c r="AI567" s="260" t="s">
        <v>69</v>
      </c>
      <c r="AJ567" s="262" t="s">
        <v>73</v>
      </c>
      <c r="AK567" s="256"/>
      <c r="AL567" s="262"/>
      <c r="AM567" s="4"/>
    </row>
    <row r="568" spans="1:39" ht="18" customHeight="1">
      <c r="A568" s="178"/>
      <c r="C568" s="261"/>
      <c r="D568" s="261"/>
      <c r="E568" s="261"/>
      <c r="F568" s="261"/>
      <c r="G568" s="261"/>
      <c r="H568" s="261"/>
      <c r="I568" s="261"/>
      <c r="J568" s="261"/>
      <c r="K568" s="261"/>
      <c r="L568" s="261" t="s">
        <v>74</v>
      </c>
      <c r="M568" s="262" t="s">
        <v>71</v>
      </c>
      <c r="N568" s="1483"/>
      <c r="O568" s="1483"/>
      <c r="P568" s="1483"/>
      <c r="Q568" s="1483"/>
      <c r="R568" s="1483"/>
      <c r="S568" s="218" t="s">
        <v>70</v>
      </c>
      <c r="T568" s="1528" t="str">
        <f>IF(項目一覧②!$G$209=1,"",INDEX(主要用途!$D$2:$D$72,項目一覧②!$G$209))</f>
        <v/>
      </c>
      <c r="U568" s="1529"/>
      <c r="V568" s="1529"/>
      <c r="W568" s="1529"/>
      <c r="X568" s="1529"/>
      <c r="Y568" s="1529"/>
      <c r="Z568" s="1529"/>
      <c r="AA568" s="1529"/>
      <c r="AB568" s="1529"/>
      <c r="AC568" s="1530"/>
      <c r="AD568" s="218" t="s">
        <v>70</v>
      </c>
      <c r="AE568" s="1500"/>
      <c r="AF568" s="1501"/>
      <c r="AG568" s="1501"/>
      <c r="AH568" s="1502"/>
      <c r="AI568" s="260" t="s">
        <v>69</v>
      </c>
      <c r="AJ568" s="262" t="s">
        <v>73</v>
      </c>
      <c r="AK568" s="256"/>
      <c r="AL568" s="262"/>
      <c r="AM568" s="4"/>
    </row>
    <row r="569" spans="1:39" ht="18" customHeight="1">
      <c r="A569" s="178"/>
      <c r="C569" s="261"/>
      <c r="D569" s="261"/>
      <c r="E569" s="261"/>
      <c r="F569" s="261"/>
      <c r="G569" s="261"/>
      <c r="H569" s="261"/>
      <c r="I569" s="261"/>
      <c r="J569" s="261"/>
      <c r="K569" s="261"/>
      <c r="L569" s="261" t="s">
        <v>72</v>
      </c>
      <c r="M569" s="262" t="s">
        <v>71</v>
      </c>
      <c r="N569" s="1483"/>
      <c r="O569" s="1483"/>
      <c r="P569" s="1483"/>
      <c r="Q569" s="1483"/>
      <c r="R569" s="1483"/>
      <c r="S569" s="218" t="s">
        <v>70</v>
      </c>
      <c r="T569" s="1528" t="str">
        <f>IF(項目一覧②!$G$210=1,"",INDEX(主要用途!$D$2:$D$72,項目一覧②!$G$210))</f>
        <v/>
      </c>
      <c r="U569" s="1529"/>
      <c r="V569" s="1529"/>
      <c r="W569" s="1529"/>
      <c r="X569" s="1529"/>
      <c r="Y569" s="1529"/>
      <c r="Z569" s="1529"/>
      <c r="AA569" s="1529"/>
      <c r="AB569" s="1529"/>
      <c r="AC569" s="1530"/>
      <c r="AD569" s="218" t="s">
        <v>70</v>
      </c>
      <c r="AE569" s="1500"/>
      <c r="AF569" s="1501"/>
      <c r="AG569" s="1501"/>
      <c r="AH569" s="1502"/>
      <c r="AI569" s="260" t="s">
        <v>69</v>
      </c>
      <c r="AJ569" s="262" t="s">
        <v>68</v>
      </c>
      <c r="AK569" s="256"/>
      <c r="AL569" s="262"/>
      <c r="AM569" s="4"/>
    </row>
    <row r="570" spans="1:39" ht="15" customHeight="1">
      <c r="A570" s="178"/>
      <c r="B570" s="247" t="s">
        <v>2734</v>
      </c>
      <c r="C570" s="247"/>
      <c r="D570" s="247"/>
      <c r="E570" s="247"/>
      <c r="F570" s="247"/>
      <c r="G570" s="247"/>
      <c r="H570" s="247"/>
      <c r="I570" s="247"/>
      <c r="J570" s="247"/>
      <c r="K570" s="247"/>
      <c r="L570" s="248"/>
      <c r="M570" s="248"/>
      <c r="N570" s="248"/>
      <c r="O570" s="248"/>
      <c r="P570" s="248"/>
      <c r="Q570" s="248"/>
      <c r="R570" s="248"/>
      <c r="S570" s="218"/>
      <c r="T570" s="263"/>
      <c r="U570" s="263"/>
      <c r="V570" s="263"/>
      <c r="W570" s="263"/>
      <c r="X570" s="263"/>
      <c r="Y570" s="263"/>
      <c r="Z570" s="263"/>
      <c r="AA570" s="263"/>
      <c r="AB570" s="263"/>
      <c r="AC570" s="263"/>
      <c r="AD570" s="263"/>
      <c r="AE570" s="263"/>
      <c r="AF570" s="263"/>
      <c r="AG570" s="263"/>
      <c r="AH570" s="263"/>
      <c r="AI570" s="263"/>
      <c r="AJ570" s="263"/>
      <c r="AK570" s="263"/>
      <c r="AL570" s="263"/>
      <c r="AM570" s="256"/>
    </row>
    <row r="571" spans="1:39" ht="18" customHeight="1">
      <c r="A571" s="178"/>
      <c r="B571" s="247"/>
      <c r="C571" s="247"/>
      <c r="D571" s="247"/>
      <c r="E571" s="247"/>
      <c r="F571" s="247"/>
      <c r="G571" s="247"/>
      <c r="H571" s="247"/>
      <c r="I571" s="247"/>
      <c r="J571" s="247"/>
      <c r="K571" s="247"/>
      <c r="L571" s="248"/>
      <c r="M571" s="248"/>
      <c r="N571" s="1537"/>
      <c r="O571" s="1523"/>
      <c r="P571" s="1523"/>
      <c r="Q571" s="1523"/>
      <c r="R571" s="1523"/>
      <c r="S571" s="1523"/>
      <c r="T571" s="1523"/>
      <c r="U571" s="1523"/>
      <c r="V571" s="1523"/>
      <c r="W571" s="1523"/>
      <c r="X571" s="1523"/>
      <c r="Y571" s="1523"/>
      <c r="Z571" s="1523"/>
      <c r="AA571" s="1523"/>
      <c r="AB571" s="1523"/>
      <c r="AC571" s="1523"/>
      <c r="AD571" s="1523"/>
      <c r="AE571" s="1523"/>
      <c r="AF571" s="1523"/>
      <c r="AG571" s="1523"/>
      <c r="AH571" s="1523"/>
      <c r="AI571" s="1524"/>
      <c r="AJ571" s="263"/>
      <c r="AK571" s="263"/>
      <c r="AL571" s="263"/>
      <c r="AM571" s="256"/>
    </row>
    <row r="572" spans="1:39" ht="18" customHeight="1">
      <c r="A572" s="178"/>
      <c r="B572" s="247"/>
      <c r="C572" s="247"/>
      <c r="D572" s="247"/>
      <c r="E572" s="247"/>
      <c r="F572" s="247"/>
      <c r="G572" s="247"/>
      <c r="H572" s="247"/>
      <c r="I572" s="247"/>
      <c r="J572" s="247"/>
      <c r="K572" s="247"/>
      <c r="L572" s="248"/>
      <c r="M572" s="248"/>
      <c r="N572" s="1525"/>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6"/>
      <c r="AI572" s="1527"/>
      <c r="AJ572" s="263"/>
      <c r="AK572" s="263"/>
      <c r="AL572" s="263"/>
      <c r="AM572" s="256"/>
    </row>
    <row r="573" spans="1:39" ht="15" customHeight="1">
      <c r="A573" s="178"/>
      <c r="B573" s="247" t="s">
        <v>2735</v>
      </c>
      <c r="C573" s="247"/>
      <c r="D573" s="247"/>
      <c r="E573" s="247"/>
      <c r="F573" s="247"/>
      <c r="G573" s="247"/>
      <c r="H573" s="247"/>
      <c r="I573" s="247"/>
      <c r="J573" s="247"/>
      <c r="K573" s="247"/>
      <c r="L573" s="248"/>
      <c r="M573" s="248"/>
      <c r="N573" s="248"/>
      <c r="O573" s="248"/>
      <c r="P573" s="248"/>
      <c r="Q573" s="248"/>
      <c r="R573" s="248"/>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56"/>
    </row>
    <row r="574" spans="1:39" ht="18" customHeight="1">
      <c r="A574" s="178"/>
      <c r="B574" s="247"/>
      <c r="C574" s="247"/>
      <c r="D574" s="247"/>
      <c r="E574" s="247"/>
      <c r="F574" s="247"/>
      <c r="G574" s="247"/>
      <c r="H574" s="247"/>
      <c r="I574" s="247"/>
      <c r="J574" s="247"/>
      <c r="K574" s="247"/>
      <c r="L574" s="248"/>
      <c r="M574" s="248"/>
      <c r="N574" s="1537"/>
      <c r="O574" s="1523"/>
      <c r="P574" s="1523"/>
      <c r="Q574" s="1523"/>
      <c r="R574" s="1523"/>
      <c r="S574" s="1523"/>
      <c r="T574" s="1523"/>
      <c r="U574" s="1523"/>
      <c r="V574" s="1523"/>
      <c r="W574" s="1523"/>
      <c r="X574" s="1523"/>
      <c r="Y574" s="1523"/>
      <c r="Z574" s="1523"/>
      <c r="AA574" s="1523"/>
      <c r="AB574" s="1523"/>
      <c r="AC574" s="1523"/>
      <c r="AD574" s="1523"/>
      <c r="AE574" s="1523"/>
      <c r="AF574" s="1523"/>
      <c r="AG574" s="1523"/>
      <c r="AH574" s="1523"/>
      <c r="AI574" s="1524"/>
      <c r="AJ574" s="263"/>
      <c r="AK574" s="263"/>
      <c r="AL574" s="263"/>
      <c r="AM574" s="256"/>
    </row>
    <row r="575" spans="1:39" ht="18" customHeight="1">
      <c r="A575" s="178"/>
      <c r="B575" s="247"/>
      <c r="C575" s="247"/>
      <c r="D575" s="247"/>
      <c r="E575" s="247"/>
      <c r="F575" s="247"/>
      <c r="G575" s="247"/>
      <c r="H575" s="247"/>
      <c r="I575" s="247"/>
      <c r="J575" s="247"/>
      <c r="K575" s="247"/>
      <c r="L575" s="248"/>
      <c r="M575" s="248"/>
      <c r="N575" s="1525"/>
      <c r="O575" s="1526"/>
      <c r="P575" s="1526"/>
      <c r="Q575" s="1526"/>
      <c r="R575" s="1526"/>
      <c r="S575" s="1526"/>
      <c r="T575" s="1526"/>
      <c r="U575" s="1526"/>
      <c r="V575" s="1526"/>
      <c r="W575" s="1526"/>
      <c r="X575" s="1526"/>
      <c r="Y575" s="1526"/>
      <c r="Z575" s="1526"/>
      <c r="AA575" s="1526"/>
      <c r="AB575" s="1526"/>
      <c r="AC575" s="1526"/>
      <c r="AD575" s="1526"/>
      <c r="AE575" s="1526"/>
      <c r="AF575" s="1526"/>
      <c r="AG575" s="1526"/>
      <c r="AH575" s="1526"/>
      <c r="AI575" s="1527"/>
      <c r="AJ575" s="248"/>
      <c r="AK575" s="248"/>
      <c r="AL575" s="248"/>
      <c r="AM575" s="248"/>
    </row>
    <row r="576" spans="1:39" ht="15.75" customHeight="1">
      <c r="A576" s="178"/>
      <c r="B576" s="178"/>
      <c r="C576" s="178"/>
      <c r="D576" s="178"/>
      <c r="E576" s="178"/>
      <c r="F576" s="178"/>
      <c r="G576" s="178"/>
      <c r="H576" s="178"/>
      <c r="I576" s="178"/>
      <c r="J576" s="178"/>
      <c r="K576" s="178"/>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8" spans="1:44" ht="17.25" customHeight="1">
      <c r="A578" s="243" t="s">
        <v>88</v>
      </c>
      <c r="B578" s="185"/>
      <c r="C578" s="185"/>
      <c r="D578" s="185"/>
      <c r="E578" s="185"/>
      <c r="F578" s="185"/>
      <c r="G578" s="185"/>
      <c r="H578" s="185"/>
      <c r="I578" s="185"/>
      <c r="J578" s="185"/>
      <c r="K578" s="185"/>
      <c r="L578" s="200"/>
      <c r="M578" s="244"/>
      <c r="N578" s="245"/>
      <c r="O578" s="245"/>
      <c r="P578" s="245"/>
      <c r="Q578" s="245"/>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4"/>
      <c r="AN578" s="186"/>
      <c r="AO578" s="186"/>
      <c r="AP578" s="186"/>
      <c r="AQ578" s="186"/>
      <c r="AR578" s="186"/>
    </row>
    <row r="579" spans="1:44" ht="18" customHeight="1">
      <c r="A579" s="178"/>
      <c r="B579" s="247" t="s">
        <v>2726</v>
      </c>
      <c r="C579" s="247"/>
      <c r="D579" s="247"/>
      <c r="E579" s="247"/>
      <c r="F579" s="247"/>
      <c r="G579" s="247"/>
      <c r="H579" s="247"/>
      <c r="I579" s="247"/>
      <c r="J579" s="247"/>
      <c r="K579" s="247"/>
      <c r="L579" s="248"/>
      <c r="M579" s="248"/>
      <c r="N579" s="1513">
        <f>$M$348</f>
        <v>1</v>
      </c>
      <c r="O579" s="1514"/>
      <c r="P579" s="1514"/>
      <c r="Q579" s="1515"/>
      <c r="R579" s="248"/>
      <c r="S579" s="249"/>
      <c r="T579" s="249"/>
      <c r="U579" s="210"/>
      <c r="V579" s="249"/>
      <c r="W579" s="248"/>
      <c r="X579" s="248"/>
      <c r="Y579" s="248"/>
      <c r="Z579" s="248"/>
      <c r="AA579" s="248"/>
      <c r="AB579" s="248"/>
      <c r="AC579" s="248"/>
      <c r="AD579" s="248"/>
      <c r="AE579" s="248"/>
      <c r="AF579" s="248"/>
      <c r="AG579" s="248"/>
      <c r="AH579" s="248"/>
      <c r="AI579" s="248"/>
      <c r="AJ579" s="248"/>
      <c r="AK579" s="248"/>
      <c r="AL579" s="248"/>
    </row>
    <row r="580" spans="1:44" ht="18" customHeight="1">
      <c r="A580" s="178"/>
      <c r="B580" s="247" t="s">
        <v>2727</v>
      </c>
      <c r="C580" s="247"/>
      <c r="D580" s="247"/>
      <c r="E580" s="247"/>
      <c r="F580" s="247"/>
      <c r="G580" s="247"/>
      <c r="H580" s="247"/>
      <c r="I580" s="247"/>
      <c r="J580" s="247"/>
      <c r="K580" s="247"/>
      <c r="L580" s="248"/>
      <c r="M580" s="248"/>
      <c r="N580" s="1500"/>
      <c r="O580" s="1501"/>
      <c r="P580" s="1501"/>
      <c r="Q580" s="1502"/>
      <c r="R580" s="250" t="s">
        <v>87</v>
      </c>
      <c r="S580" s="251"/>
      <c r="T580" s="251"/>
      <c r="U580" s="252"/>
      <c r="V580" s="4"/>
      <c r="W580" s="248"/>
      <c r="X580" s="248"/>
      <c r="Y580" s="248"/>
      <c r="Z580" s="248"/>
      <c r="AA580" s="248"/>
      <c r="AB580" s="248"/>
      <c r="AC580" s="248"/>
      <c r="AD580" s="248"/>
      <c r="AE580" s="248"/>
      <c r="AF580" s="248"/>
      <c r="AG580" s="248"/>
      <c r="AH580" s="248"/>
      <c r="AI580" s="248"/>
      <c r="AJ580" s="248"/>
      <c r="AK580" s="248"/>
      <c r="AL580" s="248"/>
    </row>
    <row r="581" spans="1:44" ht="18" customHeight="1">
      <c r="A581" s="178"/>
      <c r="B581" s="247" t="s">
        <v>2728</v>
      </c>
      <c r="C581" s="247"/>
      <c r="D581" s="247"/>
      <c r="E581" s="247"/>
      <c r="F581" s="247"/>
      <c r="G581" s="247"/>
      <c r="H581" s="247"/>
      <c r="I581" s="247"/>
      <c r="J581" s="247"/>
      <c r="K581" s="247"/>
      <c r="L581" s="248"/>
      <c r="M581" s="248"/>
      <c r="N581" s="1500"/>
      <c r="O581" s="1501"/>
      <c r="P581" s="1501"/>
      <c r="Q581" s="1502"/>
      <c r="R581" s="250" t="s">
        <v>85</v>
      </c>
      <c r="S581" s="253"/>
      <c r="T581" s="253"/>
      <c r="U581" s="254"/>
      <c r="V581" s="4"/>
      <c r="W581" s="248"/>
      <c r="X581" s="248"/>
      <c r="Y581" s="248"/>
      <c r="Z581" s="248"/>
      <c r="AA581" s="248"/>
      <c r="AB581" s="248"/>
      <c r="AC581" s="248"/>
      <c r="AD581" s="248"/>
      <c r="AE581" s="248"/>
      <c r="AF581" s="248"/>
      <c r="AG581" s="248"/>
      <c r="AH581" s="248"/>
      <c r="AI581" s="248"/>
      <c r="AJ581" s="248"/>
      <c r="AK581" s="248"/>
      <c r="AL581" s="248"/>
    </row>
    <row r="582" spans="1:44" ht="18" customHeight="1">
      <c r="A582" s="178"/>
      <c r="B582" s="247" t="s">
        <v>2729</v>
      </c>
      <c r="C582" s="247"/>
      <c r="D582" s="247"/>
      <c r="E582" s="247"/>
      <c r="F582" s="247"/>
      <c r="G582" s="247"/>
      <c r="H582" s="247"/>
      <c r="I582" s="247"/>
      <c r="J582" s="247"/>
      <c r="K582" s="247"/>
      <c r="L582" s="248"/>
      <c r="M582" s="248"/>
      <c r="N582" s="1500"/>
      <c r="O582" s="1501"/>
      <c r="P582" s="1501"/>
      <c r="Q582" s="1502"/>
      <c r="R582" s="250" t="s">
        <v>85</v>
      </c>
      <c r="S582" s="253"/>
      <c r="T582" s="253"/>
      <c r="U582" s="254"/>
      <c r="V582" s="4"/>
      <c r="W582" s="249"/>
      <c r="X582" s="248"/>
      <c r="Y582" s="248"/>
      <c r="Z582" s="248"/>
      <c r="AA582" s="248"/>
      <c r="AB582" s="248"/>
      <c r="AC582" s="248"/>
      <c r="AD582" s="248"/>
      <c r="AE582" s="248"/>
      <c r="AF582" s="248"/>
      <c r="AG582" s="248"/>
      <c r="AH582" s="248"/>
      <c r="AI582" s="248"/>
      <c r="AJ582" s="248"/>
      <c r="AK582" s="248"/>
      <c r="AL582" s="248"/>
    </row>
    <row r="583" spans="1:44" ht="18" customHeight="1">
      <c r="A583" s="178"/>
      <c r="B583" s="247" t="s">
        <v>2730</v>
      </c>
      <c r="C583" s="247"/>
      <c r="D583" s="247"/>
      <c r="E583" s="247"/>
      <c r="F583" s="247"/>
      <c r="G583" s="247"/>
      <c r="H583" s="247"/>
      <c r="I583" s="247"/>
      <c r="J583" s="247"/>
      <c r="K583" s="247"/>
      <c r="L583" s="248"/>
      <c r="M583" s="248"/>
      <c r="N583" s="1500"/>
      <c r="O583" s="1501"/>
      <c r="P583" s="1501"/>
      <c r="Q583" s="1502"/>
      <c r="R583" s="250" t="s">
        <v>85</v>
      </c>
      <c r="S583" s="253"/>
      <c r="T583" s="253"/>
      <c r="U583" s="254"/>
      <c r="V583" s="4"/>
      <c r="W583" s="249"/>
      <c r="X583" s="248"/>
      <c r="Y583" s="248"/>
      <c r="Z583" s="248"/>
      <c r="AA583" s="248"/>
      <c r="AB583" s="248"/>
      <c r="AC583" s="248"/>
      <c r="AD583" s="248"/>
      <c r="AE583" s="248"/>
      <c r="AF583" s="248"/>
      <c r="AG583" s="248"/>
      <c r="AH583" s="248"/>
      <c r="AI583" s="248"/>
      <c r="AJ583" s="248"/>
      <c r="AK583" s="248"/>
      <c r="AL583" s="248"/>
    </row>
    <row r="584" spans="1:44" ht="18" customHeight="1">
      <c r="A584" s="178"/>
      <c r="B584" s="247" t="s">
        <v>2731</v>
      </c>
      <c r="C584" s="247"/>
      <c r="D584" s="247"/>
      <c r="E584" s="247"/>
      <c r="F584" s="247"/>
      <c r="G584" s="247"/>
      <c r="H584" s="247"/>
      <c r="I584" s="247"/>
      <c r="J584" s="247"/>
      <c r="K584" s="247"/>
      <c r="L584" s="248"/>
      <c r="M584" s="248"/>
      <c r="N584" s="1500"/>
      <c r="O584" s="1501"/>
      <c r="P584" s="1501"/>
      <c r="Q584" s="1502"/>
      <c r="R584" s="250" t="s">
        <v>85</v>
      </c>
      <c r="S584" s="253"/>
      <c r="T584" s="253"/>
      <c r="U584" s="254"/>
      <c r="V584" s="4"/>
      <c r="W584" s="248"/>
      <c r="X584" s="248"/>
      <c r="Y584" s="248"/>
      <c r="Z584" s="248"/>
      <c r="AA584" s="248"/>
      <c r="AB584" s="256"/>
      <c r="AC584" s="256"/>
      <c r="AD584" s="256"/>
      <c r="AE584" s="256"/>
      <c r="AF584" s="256"/>
      <c r="AG584" s="256"/>
      <c r="AH584" s="256"/>
      <c r="AI584" s="256"/>
      <c r="AJ584" s="256"/>
      <c r="AK584" s="256"/>
      <c r="AL584" s="256"/>
    </row>
    <row r="585" spans="1:44" ht="18" customHeight="1">
      <c r="A585" s="178"/>
      <c r="B585" s="255" t="s">
        <v>2732</v>
      </c>
      <c r="C585" s="255"/>
      <c r="D585" s="255"/>
      <c r="E585" s="255"/>
      <c r="F585" s="255"/>
      <c r="G585" s="255"/>
      <c r="H585" s="255"/>
      <c r="I585" s="255"/>
      <c r="J585" s="255"/>
      <c r="K585" s="255"/>
      <c r="L585" s="248"/>
      <c r="M585" s="257"/>
      <c r="N585" s="257"/>
      <c r="O585" s="257"/>
      <c r="P585" s="257"/>
      <c r="Q585" s="250"/>
      <c r="R585" s="253"/>
      <c r="S585" s="253"/>
      <c r="T585" s="255"/>
      <c r="U585" s="4"/>
      <c r="V585" s="256"/>
      <c r="W585" s="258"/>
      <c r="X585" s="258" t="s">
        <v>84</v>
      </c>
      <c r="Y585" s="258"/>
      <c r="Z585" s="259"/>
      <c r="AA585" s="217" t="s">
        <v>83</v>
      </c>
      <c r="AB585" s="4"/>
      <c r="AD585" s="256"/>
      <c r="AE585" s="256"/>
      <c r="AF585" s="256"/>
      <c r="AG585" s="256"/>
      <c r="AH585" s="256"/>
      <c r="AI585" s="256"/>
      <c r="AJ585" s="256"/>
      <c r="AK585" s="256"/>
    </row>
    <row r="586" spans="1:44" ht="15" customHeight="1">
      <c r="A586" s="178"/>
      <c r="B586" s="247" t="s">
        <v>2733</v>
      </c>
      <c r="C586" s="247"/>
      <c r="D586" s="247"/>
      <c r="E586" s="247"/>
      <c r="F586" s="247"/>
      <c r="G586" s="247"/>
      <c r="H586" s="247"/>
      <c r="I586" s="247"/>
      <c r="J586" s="247"/>
      <c r="K586" s="247"/>
      <c r="L586" s="248"/>
      <c r="M586" s="248"/>
      <c r="N586" s="248"/>
      <c r="O586" s="248"/>
      <c r="P586" s="260"/>
      <c r="Q586" s="248"/>
      <c r="R586" s="248"/>
      <c r="S586" s="249"/>
      <c r="T586" s="249"/>
      <c r="U586" s="248"/>
      <c r="V586" s="260"/>
      <c r="W586" s="248"/>
      <c r="X586" s="248"/>
      <c r="Y586" s="260"/>
      <c r="Z586" s="248"/>
      <c r="AA586" s="248"/>
      <c r="AB586" s="248"/>
      <c r="AC586" s="260"/>
      <c r="AD586" s="248"/>
      <c r="AE586" s="248"/>
      <c r="AF586" s="248"/>
      <c r="AG586" s="248"/>
      <c r="AH586" s="260"/>
      <c r="AI586" s="248"/>
      <c r="AJ586" s="248"/>
      <c r="AK586" s="248"/>
      <c r="AL586" s="248"/>
      <c r="AM586" s="248"/>
    </row>
    <row r="587" spans="1:44" ht="18" customHeight="1">
      <c r="A587" s="178"/>
      <c r="B587" s="261"/>
      <c r="C587" s="261"/>
      <c r="D587" s="261"/>
      <c r="E587" s="261"/>
      <c r="F587" s="261"/>
      <c r="G587" s="261"/>
      <c r="H587" s="261"/>
      <c r="I587" s="261"/>
      <c r="J587" s="261"/>
      <c r="K587" s="261"/>
      <c r="L587" s="248"/>
      <c r="M587" s="262" t="s">
        <v>71</v>
      </c>
      <c r="N587" s="1507" t="s">
        <v>82</v>
      </c>
      <c r="O587" s="1507"/>
      <c r="P587" s="1507"/>
      <c r="Q587" s="1507"/>
      <c r="R587" s="1507"/>
      <c r="S587" s="218" t="s">
        <v>70</v>
      </c>
      <c r="T587" s="1507" t="s">
        <v>81</v>
      </c>
      <c r="U587" s="1507"/>
      <c r="V587" s="1507"/>
      <c r="W587" s="1507"/>
      <c r="X587" s="1507"/>
      <c r="Y587" s="1507"/>
      <c r="Z587" s="1507"/>
      <c r="AA587" s="1507"/>
      <c r="AB587" s="1507"/>
      <c r="AC587" s="1507"/>
      <c r="AD587" s="218" t="s">
        <v>70</v>
      </c>
      <c r="AE587" s="1507" t="s">
        <v>80</v>
      </c>
      <c r="AF587" s="1507"/>
      <c r="AG587" s="1507"/>
      <c r="AH587" s="1507"/>
      <c r="AI587" s="1499"/>
      <c r="AJ587" s="262" t="s">
        <v>67</v>
      </c>
      <c r="AK587" s="262"/>
      <c r="AL587" s="4"/>
      <c r="AM587" s="4"/>
    </row>
    <row r="588" spans="1:44" ht="18" customHeight="1">
      <c r="A588" s="178"/>
      <c r="B588" s="174"/>
      <c r="C588" s="261"/>
      <c r="D588" s="261"/>
      <c r="E588" s="261"/>
      <c r="F588" s="261"/>
      <c r="G588" s="261"/>
      <c r="H588" s="261"/>
      <c r="I588" s="261"/>
      <c r="J588" s="261"/>
      <c r="K588" s="261"/>
      <c r="L588" s="261" t="s">
        <v>78</v>
      </c>
      <c r="M588" s="262" t="s">
        <v>71</v>
      </c>
      <c r="N588" s="1483"/>
      <c r="O588" s="1483"/>
      <c r="P588" s="1483"/>
      <c r="Q588" s="1483"/>
      <c r="R588" s="1483"/>
      <c r="S588" s="218" t="s">
        <v>70</v>
      </c>
      <c r="T588" s="1528" t="str">
        <f>IF(項目一覧②!$G$232=1,"",INDEX(主要用途!$D$2:$D$72,項目一覧②!$G$232))</f>
        <v/>
      </c>
      <c r="U588" s="1529"/>
      <c r="V588" s="1529"/>
      <c r="W588" s="1529"/>
      <c r="X588" s="1529"/>
      <c r="Y588" s="1529"/>
      <c r="Z588" s="1529"/>
      <c r="AA588" s="1529"/>
      <c r="AB588" s="1529"/>
      <c r="AC588" s="1530"/>
      <c r="AD588" s="218" t="s">
        <v>70</v>
      </c>
      <c r="AE588" s="1500"/>
      <c r="AF588" s="1501"/>
      <c r="AG588" s="1501"/>
      <c r="AH588" s="1502"/>
      <c r="AI588" s="260" t="s">
        <v>69</v>
      </c>
      <c r="AJ588" s="262" t="s">
        <v>67</v>
      </c>
      <c r="AK588" s="256"/>
      <c r="AL588" s="262"/>
      <c r="AM588" s="4"/>
    </row>
    <row r="589" spans="1:44" ht="18" customHeight="1">
      <c r="A589" s="178"/>
      <c r="B589" s="174"/>
      <c r="C589" s="261"/>
      <c r="D589" s="261"/>
      <c r="E589" s="261"/>
      <c r="F589" s="261"/>
      <c r="G589" s="261"/>
      <c r="H589" s="261"/>
      <c r="I589" s="261"/>
      <c r="J589" s="261"/>
      <c r="K589" s="261"/>
      <c r="L589" s="261" t="s">
        <v>77</v>
      </c>
      <c r="M589" s="262" t="s">
        <v>71</v>
      </c>
      <c r="N589" s="1483"/>
      <c r="O589" s="1483"/>
      <c r="P589" s="1483"/>
      <c r="Q589" s="1483"/>
      <c r="R589" s="1483"/>
      <c r="S589" s="218" t="s">
        <v>70</v>
      </c>
      <c r="T589" s="1528" t="str">
        <f>IF(項目一覧②!$G$233=1,"",INDEX(主要用途!$D$2:$D$72,項目一覧②!$G$233))</f>
        <v/>
      </c>
      <c r="U589" s="1529"/>
      <c r="V589" s="1529"/>
      <c r="W589" s="1529"/>
      <c r="X589" s="1529"/>
      <c r="Y589" s="1529"/>
      <c r="Z589" s="1529"/>
      <c r="AA589" s="1529"/>
      <c r="AB589" s="1529"/>
      <c r="AC589" s="1530"/>
      <c r="AD589" s="218" t="s">
        <v>70</v>
      </c>
      <c r="AE589" s="1500"/>
      <c r="AF589" s="1501"/>
      <c r="AG589" s="1501"/>
      <c r="AH589" s="1502"/>
      <c r="AI589" s="260" t="s">
        <v>69</v>
      </c>
      <c r="AJ589" s="262" t="s">
        <v>67</v>
      </c>
      <c r="AK589" s="256"/>
      <c r="AL589" s="262"/>
      <c r="AM589" s="4"/>
    </row>
    <row r="590" spans="1:44" ht="18" customHeight="1">
      <c r="A590" s="178"/>
      <c r="B590" s="174"/>
      <c r="C590" s="261"/>
      <c r="D590" s="261"/>
      <c r="E590" s="261"/>
      <c r="F590" s="261"/>
      <c r="G590" s="261"/>
      <c r="H590" s="261"/>
      <c r="I590" s="261"/>
      <c r="J590" s="261"/>
      <c r="K590" s="261"/>
      <c r="L590" s="261" t="s">
        <v>76</v>
      </c>
      <c r="M590" s="262" t="s">
        <v>71</v>
      </c>
      <c r="N590" s="1483"/>
      <c r="O590" s="1483"/>
      <c r="P590" s="1483"/>
      <c r="Q590" s="1483"/>
      <c r="R590" s="1483"/>
      <c r="S590" s="218" t="s">
        <v>70</v>
      </c>
      <c r="T590" s="1528" t="str">
        <f>IF(項目一覧②!$G$234=1,"",INDEX(主要用途!$D$2:$D$72,項目一覧②!$G$234))</f>
        <v/>
      </c>
      <c r="U590" s="1529"/>
      <c r="V590" s="1529"/>
      <c r="W590" s="1529"/>
      <c r="X590" s="1529"/>
      <c r="Y590" s="1529"/>
      <c r="Z590" s="1529"/>
      <c r="AA590" s="1529"/>
      <c r="AB590" s="1529"/>
      <c r="AC590" s="1530"/>
      <c r="AD590" s="218" t="s">
        <v>70</v>
      </c>
      <c r="AE590" s="1500"/>
      <c r="AF590" s="1501"/>
      <c r="AG590" s="1501"/>
      <c r="AH590" s="1502"/>
      <c r="AI590" s="260" t="s">
        <v>69</v>
      </c>
      <c r="AJ590" s="262" t="s">
        <v>67</v>
      </c>
      <c r="AK590" s="256"/>
      <c r="AL590" s="262"/>
      <c r="AM590" s="4"/>
    </row>
    <row r="591" spans="1:44" ht="18" customHeight="1">
      <c r="A591" s="178"/>
      <c r="B591" s="174"/>
      <c r="C591" s="261"/>
      <c r="D591" s="261"/>
      <c r="E591" s="261"/>
      <c r="F591" s="261"/>
      <c r="G591" s="261"/>
      <c r="H591" s="261"/>
      <c r="I591" s="261"/>
      <c r="J591" s="261"/>
      <c r="K591" s="261"/>
      <c r="L591" s="261" t="s">
        <v>75</v>
      </c>
      <c r="M591" s="262" t="s">
        <v>71</v>
      </c>
      <c r="N591" s="1483"/>
      <c r="O591" s="1483"/>
      <c r="P591" s="1483"/>
      <c r="Q591" s="1483"/>
      <c r="R591" s="1483"/>
      <c r="S591" s="218" t="s">
        <v>70</v>
      </c>
      <c r="T591" s="1528" t="str">
        <f>IF(項目一覧②!$G$235=1,"",INDEX(主要用途!$D$2:$D$72,項目一覧②!$G$235))</f>
        <v/>
      </c>
      <c r="U591" s="1529"/>
      <c r="V591" s="1529"/>
      <c r="W591" s="1529"/>
      <c r="X591" s="1529"/>
      <c r="Y591" s="1529"/>
      <c r="Z591" s="1529"/>
      <c r="AA591" s="1529"/>
      <c r="AB591" s="1529"/>
      <c r="AC591" s="1530"/>
      <c r="AD591" s="218" t="s">
        <v>70</v>
      </c>
      <c r="AE591" s="1500"/>
      <c r="AF591" s="1501"/>
      <c r="AG591" s="1501"/>
      <c r="AH591" s="1502"/>
      <c r="AI591" s="260" t="s">
        <v>69</v>
      </c>
      <c r="AJ591" s="262" t="s">
        <v>67</v>
      </c>
      <c r="AK591" s="256"/>
      <c r="AL591" s="262"/>
      <c r="AM591" s="4"/>
    </row>
    <row r="592" spans="1:44" ht="18" customHeight="1">
      <c r="A592" s="178"/>
      <c r="B592" s="174"/>
      <c r="C592" s="261"/>
      <c r="D592" s="261"/>
      <c r="E592" s="261"/>
      <c r="F592" s="261"/>
      <c r="G592" s="261"/>
      <c r="H592" s="261"/>
      <c r="I592" s="261"/>
      <c r="J592" s="261"/>
      <c r="K592" s="261"/>
      <c r="L592" s="261" t="s">
        <v>74</v>
      </c>
      <c r="M592" s="262" t="s">
        <v>71</v>
      </c>
      <c r="N592" s="1483"/>
      <c r="O592" s="1483"/>
      <c r="P592" s="1483"/>
      <c r="Q592" s="1483"/>
      <c r="R592" s="1483"/>
      <c r="S592" s="218" t="s">
        <v>70</v>
      </c>
      <c r="T592" s="1528" t="str">
        <f>IF(項目一覧②!$G$236=1,"",INDEX(主要用途!$D$2:$D$72,項目一覧②!$G$236))</f>
        <v/>
      </c>
      <c r="U592" s="1529"/>
      <c r="V592" s="1529"/>
      <c r="W592" s="1529"/>
      <c r="X592" s="1529"/>
      <c r="Y592" s="1529"/>
      <c r="Z592" s="1529"/>
      <c r="AA592" s="1529"/>
      <c r="AB592" s="1529"/>
      <c r="AC592" s="1530"/>
      <c r="AD592" s="218" t="s">
        <v>70</v>
      </c>
      <c r="AE592" s="1500"/>
      <c r="AF592" s="1501"/>
      <c r="AG592" s="1501"/>
      <c r="AH592" s="1502"/>
      <c r="AI592" s="260" t="s">
        <v>69</v>
      </c>
      <c r="AJ592" s="262" t="s">
        <v>67</v>
      </c>
      <c r="AK592" s="256"/>
      <c r="AL592" s="262"/>
      <c r="AM592" s="4"/>
    </row>
    <row r="593" spans="1:44" ht="18" customHeight="1">
      <c r="A593" s="178"/>
      <c r="B593" s="174"/>
      <c r="C593" s="261"/>
      <c r="D593" s="261"/>
      <c r="E593" s="261"/>
      <c r="F593" s="261"/>
      <c r="G593" s="261"/>
      <c r="H593" s="261"/>
      <c r="I593" s="261"/>
      <c r="J593" s="261"/>
      <c r="K593" s="261"/>
      <c r="L593" s="261" t="s">
        <v>72</v>
      </c>
      <c r="M593" s="262" t="s">
        <v>71</v>
      </c>
      <c r="N593" s="1483"/>
      <c r="O593" s="1483"/>
      <c r="P593" s="1483"/>
      <c r="Q593" s="1483"/>
      <c r="R593" s="1483"/>
      <c r="S593" s="218" t="s">
        <v>70</v>
      </c>
      <c r="T593" s="1528" t="str">
        <f>IF(項目一覧②!$G$237=1,"",INDEX(主要用途!$D$2:$D$72,項目一覧②!$G$237))</f>
        <v/>
      </c>
      <c r="U593" s="1529"/>
      <c r="V593" s="1529"/>
      <c r="W593" s="1529"/>
      <c r="X593" s="1529"/>
      <c r="Y593" s="1529"/>
      <c r="Z593" s="1529"/>
      <c r="AA593" s="1529"/>
      <c r="AB593" s="1529"/>
      <c r="AC593" s="1530"/>
      <c r="AD593" s="218" t="s">
        <v>70</v>
      </c>
      <c r="AE593" s="1500"/>
      <c r="AF593" s="1501"/>
      <c r="AG593" s="1501"/>
      <c r="AH593" s="1502"/>
      <c r="AI593" s="260" t="s">
        <v>69</v>
      </c>
      <c r="AJ593" s="262" t="s">
        <v>67</v>
      </c>
      <c r="AK593" s="256"/>
      <c r="AL593" s="262"/>
      <c r="AM593" s="4"/>
    </row>
    <row r="594" spans="1:44" ht="15" customHeight="1">
      <c r="A594" s="178"/>
      <c r="B594" s="247" t="s">
        <v>2734</v>
      </c>
      <c r="C594" s="247"/>
      <c r="D594" s="247"/>
      <c r="E594" s="247"/>
      <c r="F594" s="247"/>
      <c r="G594" s="247"/>
      <c r="H594" s="247"/>
      <c r="I594" s="247"/>
      <c r="J594" s="247"/>
      <c r="K594" s="247"/>
      <c r="L594" s="248"/>
      <c r="M594" s="248"/>
      <c r="N594" s="248"/>
      <c r="O594" s="248"/>
      <c r="P594" s="248"/>
      <c r="Q594" s="248"/>
      <c r="R594" s="248"/>
      <c r="S594" s="218"/>
      <c r="T594" s="263"/>
      <c r="U594" s="263"/>
      <c r="V594" s="263"/>
      <c r="W594" s="263"/>
      <c r="X594" s="263"/>
      <c r="Y594" s="263"/>
      <c r="Z594" s="263"/>
      <c r="AA594" s="263"/>
      <c r="AB594" s="263"/>
      <c r="AC594" s="263"/>
      <c r="AD594" s="263"/>
      <c r="AE594" s="263"/>
      <c r="AF594" s="263"/>
      <c r="AG594" s="263"/>
      <c r="AH594" s="263"/>
      <c r="AI594" s="263"/>
      <c r="AJ594" s="263"/>
      <c r="AK594" s="263"/>
      <c r="AL594" s="263"/>
      <c r="AM594" s="256"/>
    </row>
    <row r="595" spans="1:44" ht="18" customHeight="1">
      <c r="A595" s="178"/>
      <c r="B595" s="247"/>
      <c r="C595" s="247"/>
      <c r="D595" s="247"/>
      <c r="E595" s="247"/>
      <c r="F595" s="247"/>
      <c r="G595" s="247"/>
      <c r="H595" s="247"/>
      <c r="I595" s="247"/>
      <c r="J595" s="247"/>
      <c r="K595" s="247"/>
      <c r="L595" s="248"/>
      <c r="M595" s="248"/>
      <c r="N595" s="1537"/>
      <c r="O595" s="1523"/>
      <c r="P595" s="1523"/>
      <c r="Q595" s="1523"/>
      <c r="R595" s="1523"/>
      <c r="S595" s="1523"/>
      <c r="T595" s="1523"/>
      <c r="U595" s="1523"/>
      <c r="V595" s="1523"/>
      <c r="W595" s="1523"/>
      <c r="X595" s="1523"/>
      <c r="Y595" s="1523"/>
      <c r="Z595" s="1523"/>
      <c r="AA595" s="1523"/>
      <c r="AB595" s="1523"/>
      <c r="AC595" s="1523"/>
      <c r="AD595" s="1523"/>
      <c r="AE595" s="1523"/>
      <c r="AF595" s="1523"/>
      <c r="AG595" s="1523"/>
      <c r="AH595" s="1523"/>
      <c r="AI595" s="1524"/>
      <c r="AJ595" s="263"/>
      <c r="AK595" s="263"/>
      <c r="AL595" s="263"/>
      <c r="AM595" s="256"/>
    </row>
    <row r="596" spans="1:44" ht="18" customHeight="1">
      <c r="A596" s="178"/>
      <c r="B596" s="247"/>
      <c r="C596" s="247"/>
      <c r="D596" s="247"/>
      <c r="E596" s="247"/>
      <c r="F596" s="247"/>
      <c r="G596" s="247"/>
      <c r="H596" s="247"/>
      <c r="I596" s="247"/>
      <c r="J596" s="247"/>
      <c r="K596" s="247"/>
      <c r="L596" s="248"/>
      <c r="M596" s="248"/>
      <c r="N596" s="1525"/>
      <c r="O596" s="1526"/>
      <c r="P596" s="1526"/>
      <c r="Q596" s="1526"/>
      <c r="R596" s="1526"/>
      <c r="S596" s="1526"/>
      <c r="T596" s="1526"/>
      <c r="U596" s="1526"/>
      <c r="V596" s="1526"/>
      <c r="W596" s="1526"/>
      <c r="X596" s="1526"/>
      <c r="Y596" s="1526"/>
      <c r="Z596" s="1526"/>
      <c r="AA596" s="1526"/>
      <c r="AB596" s="1526"/>
      <c r="AC596" s="1526"/>
      <c r="AD596" s="1526"/>
      <c r="AE596" s="1526"/>
      <c r="AF596" s="1526"/>
      <c r="AG596" s="1526"/>
      <c r="AH596" s="1526"/>
      <c r="AI596" s="1527"/>
      <c r="AJ596" s="263"/>
      <c r="AK596" s="263"/>
      <c r="AL596" s="263"/>
      <c r="AM596" s="256"/>
    </row>
    <row r="597" spans="1:44" ht="15" customHeight="1">
      <c r="A597" s="178"/>
      <c r="B597" s="247" t="s">
        <v>2735</v>
      </c>
      <c r="C597" s="247"/>
      <c r="D597" s="247"/>
      <c r="E597" s="247"/>
      <c r="F597" s="247"/>
      <c r="G597" s="247"/>
      <c r="H597" s="247"/>
      <c r="I597" s="247"/>
      <c r="J597" s="247"/>
      <c r="K597" s="247"/>
      <c r="L597" s="248"/>
      <c r="M597" s="248"/>
      <c r="N597" s="248"/>
      <c r="O597" s="248"/>
      <c r="P597" s="248"/>
      <c r="Q597" s="248"/>
      <c r="R597" s="248"/>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56"/>
    </row>
    <row r="598" spans="1:44" ht="18" customHeight="1">
      <c r="A598" s="178"/>
      <c r="B598" s="247"/>
      <c r="C598" s="247"/>
      <c r="D598" s="247"/>
      <c r="E598" s="247"/>
      <c r="F598" s="247"/>
      <c r="G598" s="247"/>
      <c r="H598" s="247"/>
      <c r="I598" s="247"/>
      <c r="J598" s="247"/>
      <c r="K598" s="247"/>
      <c r="L598" s="248"/>
      <c r="M598" s="248"/>
      <c r="N598" s="1537"/>
      <c r="O598" s="1523"/>
      <c r="P598" s="1523"/>
      <c r="Q598" s="1523"/>
      <c r="R598" s="1523"/>
      <c r="S598" s="1523"/>
      <c r="T598" s="1523"/>
      <c r="U598" s="1523"/>
      <c r="V598" s="1523"/>
      <c r="W598" s="1523"/>
      <c r="X598" s="1523"/>
      <c r="Y598" s="1523"/>
      <c r="Z598" s="1523"/>
      <c r="AA598" s="1523"/>
      <c r="AB598" s="1523"/>
      <c r="AC598" s="1523"/>
      <c r="AD598" s="1523"/>
      <c r="AE598" s="1523"/>
      <c r="AF598" s="1523"/>
      <c r="AG598" s="1523"/>
      <c r="AH598" s="1523"/>
      <c r="AI598" s="1524"/>
      <c r="AJ598" s="263"/>
      <c r="AK598" s="263"/>
      <c r="AL598" s="263"/>
      <c r="AM598" s="256"/>
    </row>
    <row r="599" spans="1:44" ht="18" customHeight="1">
      <c r="A599" s="178"/>
      <c r="B599" s="247"/>
      <c r="C599" s="247"/>
      <c r="D599" s="247"/>
      <c r="E599" s="247"/>
      <c r="F599" s="247"/>
      <c r="G599" s="247"/>
      <c r="H599" s="247"/>
      <c r="I599" s="247"/>
      <c r="J599" s="247"/>
      <c r="K599" s="247"/>
      <c r="L599" s="248"/>
      <c r="M599" s="248"/>
      <c r="N599" s="1525"/>
      <c r="O599" s="1526"/>
      <c r="P599" s="1526"/>
      <c r="Q599" s="1526"/>
      <c r="R599" s="1526"/>
      <c r="S599" s="1526"/>
      <c r="T599" s="1526"/>
      <c r="U599" s="1526"/>
      <c r="V599" s="1526"/>
      <c r="W599" s="1526"/>
      <c r="X599" s="1526"/>
      <c r="Y599" s="1526"/>
      <c r="Z599" s="1526"/>
      <c r="AA599" s="1526"/>
      <c r="AB599" s="1526"/>
      <c r="AC599" s="1526"/>
      <c r="AD599" s="1526"/>
      <c r="AE599" s="1526"/>
      <c r="AF599" s="1526"/>
      <c r="AG599" s="1526"/>
      <c r="AH599" s="1526"/>
      <c r="AI599" s="1527"/>
      <c r="AJ599" s="248"/>
      <c r="AK599" s="248"/>
      <c r="AL599" s="248"/>
      <c r="AM599" s="248"/>
    </row>
    <row r="600" spans="1:44" ht="15.75" customHeight="1">
      <c r="A600" s="178"/>
      <c r="B600" s="178"/>
      <c r="C600" s="178"/>
      <c r="D600" s="178"/>
      <c r="E600" s="178"/>
      <c r="F600" s="178"/>
      <c r="G600" s="178"/>
      <c r="H600" s="178"/>
      <c r="I600" s="178"/>
      <c r="J600" s="178"/>
      <c r="K600" s="178"/>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44" ht="17.25" customHeight="1">
      <c r="A601" s="174"/>
      <c r="B601" s="268" t="s">
        <v>66</v>
      </c>
      <c r="C601" s="268"/>
      <c r="D601" s="268"/>
      <c r="E601" s="268"/>
      <c r="F601" s="268"/>
      <c r="G601" s="268"/>
      <c r="H601" s="268"/>
      <c r="I601" s="268"/>
      <c r="J601" s="268"/>
      <c r="K601" s="268"/>
      <c r="L601" s="9"/>
      <c r="M601" s="9"/>
      <c r="N601" s="9"/>
      <c r="O601" s="9"/>
      <c r="P601" s="9"/>
      <c r="Q601" s="9"/>
      <c r="R601" s="9"/>
      <c r="S601" s="9"/>
      <c r="T601" s="9"/>
      <c r="W601" s="262"/>
      <c r="X601" s="262"/>
      <c r="Y601" s="262"/>
      <c r="Z601" s="262"/>
      <c r="AA601" s="262"/>
      <c r="AB601" s="262"/>
      <c r="AC601" s="262"/>
      <c r="AD601" s="262"/>
      <c r="AE601" s="262"/>
      <c r="AF601" s="262"/>
      <c r="AG601" s="262"/>
      <c r="AH601" s="262"/>
      <c r="AI601" s="262"/>
      <c r="AJ601" s="262"/>
      <c r="AK601" s="262"/>
      <c r="AL601" s="262"/>
      <c r="AM601" s="248"/>
    </row>
    <row r="602" spans="1:44" ht="18" customHeight="1">
      <c r="A602" s="248"/>
      <c r="B602" s="178" t="s">
        <v>65</v>
      </c>
      <c r="C602" s="178"/>
      <c r="D602" s="178"/>
      <c r="E602" s="178"/>
      <c r="F602" s="178"/>
      <c r="G602" s="178"/>
      <c r="H602" s="178"/>
      <c r="I602" s="178"/>
      <c r="J602" s="178"/>
      <c r="K602" s="178"/>
      <c r="M602" s="195"/>
      <c r="N602" s="195"/>
      <c r="O602" s="195"/>
      <c r="P602" s="195"/>
      <c r="Q602" s="195"/>
      <c r="W602" s="249"/>
      <c r="X602" s="248"/>
      <c r="Y602" s="248"/>
      <c r="Z602" s="248"/>
      <c r="AA602" s="248"/>
      <c r="AB602" s="248"/>
      <c r="AC602" s="248"/>
      <c r="AD602" s="248"/>
      <c r="AE602" s="248"/>
      <c r="AF602" s="248"/>
      <c r="AG602" s="248"/>
      <c r="AH602" s="248"/>
      <c r="AI602" s="248"/>
      <c r="AJ602" s="248"/>
      <c r="AK602" s="248"/>
      <c r="AL602" s="248"/>
      <c r="AM602" s="248"/>
    </row>
    <row r="603" spans="1:44" ht="18" customHeight="1" thickBot="1">
      <c r="A603" s="178"/>
      <c r="B603" s="247"/>
      <c r="C603" s="247"/>
      <c r="D603" s="247"/>
      <c r="E603" s="247"/>
      <c r="F603" s="247"/>
      <c r="G603" s="247"/>
      <c r="H603" s="247"/>
      <c r="I603" s="247"/>
      <c r="J603" s="247"/>
      <c r="K603" s="247"/>
      <c r="L603" s="248"/>
      <c r="M603" s="248"/>
      <c r="N603" s="248"/>
      <c r="O603" s="1625"/>
      <c r="P603" s="1625"/>
      <c r="Q603" s="1625"/>
      <c r="R603" s="1625"/>
      <c r="S603" s="250"/>
      <c r="T603" s="251"/>
      <c r="U603" s="251"/>
      <c r="V603" s="252"/>
      <c r="W603" s="4"/>
      <c r="X603" s="248"/>
      <c r="Y603" s="248"/>
      <c r="Z603" s="248"/>
      <c r="AA603" s="248"/>
      <c r="AB603" s="248"/>
      <c r="AC603" s="410"/>
      <c r="AD603" s="410"/>
      <c r="AE603" s="410"/>
      <c r="AF603" s="410"/>
      <c r="AG603" s="410"/>
      <c r="AH603" s="410"/>
      <c r="AI603" s="410"/>
      <c r="AJ603" s="410"/>
      <c r="AK603" s="410"/>
      <c r="AL603" s="410"/>
      <c r="AM603" s="410"/>
      <c r="AN603" s="411"/>
      <c r="AO603" s="411"/>
      <c r="AP603" s="411"/>
      <c r="AQ603" s="411"/>
    </row>
    <row r="604" spans="1:44" ht="17.25" customHeight="1">
      <c r="A604" s="243" t="s">
        <v>88</v>
      </c>
      <c r="B604" s="185"/>
      <c r="C604" s="185"/>
      <c r="D604" s="185"/>
      <c r="E604" s="185"/>
      <c r="F604" s="185"/>
      <c r="G604" s="185"/>
      <c r="H604" s="185"/>
      <c r="I604" s="185"/>
      <c r="J604" s="185"/>
      <c r="K604" s="185"/>
      <c r="L604" s="200"/>
      <c r="M604" s="244"/>
      <c r="N604" s="245"/>
      <c r="O604" s="245"/>
      <c r="P604" s="245"/>
      <c r="Q604" s="245"/>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4"/>
      <c r="AN604" s="186"/>
      <c r="AO604" s="186"/>
      <c r="AP604" s="186"/>
      <c r="AQ604" s="186"/>
      <c r="AR604" s="186"/>
    </row>
    <row r="605" spans="1:44" ht="18" customHeight="1">
      <c r="A605" s="178"/>
      <c r="B605" s="247" t="s">
        <v>2726</v>
      </c>
      <c r="C605" s="247"/>
      <c r="D605" s="247"/>
      <c r="E605" s="247"/>
      <c r="F605" s="247"/>
      <c r="G605" s="247"/>
      <c r="H605" s="247"/>
      <c r="I605" s="247"/>
      <c r="J605" s="247"/>
      <c r="K605" s="247"/>
      <c r="L605" s="248"/>
      <c r="M605" s="248"/>
      <c r="N605" s="1513">
        <f>$M$348</f>
        <v>1</v>
      </c>
      <c r="O605" s="1514"/>
      <c r="P605" s="1514"/>
      <c r="Q605" s="1515"/>
      <c r="R605" s="248"/>
      <c r="S605" s="249"/>
      <c r="T605" s="249"/>
      <c r="U605" s="210"/>
      <c r="V605" s="249"/>
      <c r="W605" s="248"/>
      <c r="X605" s="248"/>
      <c r="Y605" s="248"/>
      <c r="Z605" s="248"/>
      <c r="AA605" s="248"/>
      <c r="AB605" s="248"/>
      <c r="AC605" s="248"/>
      <c r="AD605" s="248"/>
      <c r="AE605" s="248"/>
      <c r="AF605" s="248"/>
      <c r="AG605" s="248"/>
      <c r="AH605" s="248"/>
      <c r="AI605" s="248"/>
      <c r="AJ605" s="248"/>
      <c r="AK605" s="248"/>
      <c r="AL605" s="248"/>
    </row>
    <row r="606" spans="1:44" ht="18" customHeight="1">
      <c r="A606" s="178"/>
      <c r="B606" s="247" t="s">
        <v>2727</v>
      </c>
      <c r="C606" s="247"/>
      <c r="D606" s="247"/>
      <c r="E606" s="247"/>
      <c r="F606" s="247"/>
      <c r="G606" s="247"/>
      <c r="H606" s="247"/>
      <c r="I606" s="247"/>
      <c r="J606" s="247"/>
      <c r="K606" s="247"/>
      <c r="L606" s="248"/>
      <c r="M606" s="248"/>
      <c r="N606" s="1500"/>
      <c r="O606" s="1501"/>
      <c r="P606" s="1501"/>
      <c r="Q606" s="1502"/>
      <c r="R606" s="250" t="s">
        <v>87</v>
      </c>
      <c r="S606" s="251"/>
      <c r="T606" s="251"/>
      <c r="U606" s="252"/>
      <c r="V606" s="4"/>
      <c r="W606" s="248"/>
      <c r="X606" s="248"/>
      <c r="Y606" s="248"/>
      <c r="Z606" s="248"/>
      <c r="AA606" s="248"/>
      <c r="AB606" s="248"/>
      <c r="AC606" s="248"/>
      <c r="AD606" s="248"/>
      <c r="AE606" s="248"/>
      <c r="AF606" s="248"/>
      <c r="AG606" s="248"/>
      <c r="AH606" s="248"/>
      <c r="AI606" s="248"/>
      <c r="AJ606" s="248"/>
      <c r="AK606" s="248"/>
      <c r="AL606" s="248"/>
    </row>
    <row r="607" spans="1:44" ht="18" customHeight="1">
      <c r="A607" s="178"/>
      <c r="B607" s="247" t="s">
        <v>2728</v>
      </c>
      <c r="C607" s="247"/>
      <c r="D607" s="247"/>
      <c r="E607" s="247"/>
      <c r="F607" s="247"/>
      <c r="G607" s="247"/>
      <c r="H607" s="247"/>
      <c r="I607" s="247"/>
      <c r="J607" s="247"/>
      <c r="K607" s="247"/>
      <c r="L607" s="248"/>
      <c r="M607" s="248"/>
      <c r="N607" s="1500"/>
      <c r="O607" s="1501"/>
      <c r="P607" s="1501"/>
      <c r="Q607" s="1502"/>
      <c r="R607" s="250" t="s">
        <v>85</v>
      </c>
      <c r="S607" s="253"/>
      <c r="T607" s="253"/>
      <c r="U607" s="254"/>
      <c r="V607" s="4"/>
      <c r="W607" s="248"/>
      <c r="X607" s="248"/>
      <c r="Y607" s="248"/>
      <c r="Z607" s="248"/>
      <c r="AA607" s="248"/>
      <c r="AB607" s="248"/>
      <c r="AC607" s="248"/>
      <c r="AD607" s="248"/>
      <c r="AE607" s="248"/>
      <c r="AF607" s="248"/>
      <c r="AG607" s="248"/>
      <c r="AH607" s="248"/>
      <c r="AI607" s="248"/>
      <c r="AJ607" s="248"/>
      <c r="AK607" s="248"/>
      <c r="AL607" s="248"/>
    </row>
    <row r="608" spans="1:44" ht="18" customHeight="1">
      <c r="A608" s="178"/>
      <c r="B608" s="247" t="s">
        <v>2729</v>
      </c>
      <c r="C608" s="247"/>
      <c r="D608" s="247"/>
      <c r="E608" s="247"/>
      <c r="F608" s="247"/>
      <c r="G608" s="247"/>
      <c r="H608" s="247"/>
      <c r="I608" s="247"/>
      <c r="J608" s="247"/>
      <c r="K608" s="247"/>
      <c r="L608" s="248"/>
      <c r="M608" s="248"/>
      <c r="N608" s="1500"/>
      <c r="O608" s="1501"/>
      <c r="P608" s="1501"/>
      <c r="Q608" s="1502"/>
      <c r="R608" s="250" t="s">
        <v>85</v>
      </c>
      <c r="S608" s="253"/>
      <c r="T608" s="253"/>
      <c r="U608" s="254"/>
      <c r="V608" s="4"/>
      <c r="W608" s="249"/>
      <c r="X608" s="248"/>
      <c r="Y608" s="248"/>
      <c r="Z608" s="248"/>
      <c r="AA608" s="248"/>
      <c r="AB608" s="248"/>
      <c r="AC608" s="248"/>
      <c r="AD608" s="248"/>
      <c r="AE608" s="248"/>
      <c r="AF608" s="248"/>
      <c r="AG608" s="248"/>
      <c r="AH608" s="248"/>
      <c r="AI608" s="248"/>
      <c r="AJ608" s="248"/>
      <c r="AK608" s="248"/>
      <c r="AL608" s="248"/>
    </row>
    <row r="609" spans="1:39" ht="18" customHeight="1">
      <c r="A609" s="178"/>
      <c r="B609" s="247" t="s">
        <v>2730</v>
      </c>
      <c r="C609" s="247"/>
      <c r="D609" s="247"/>
      <c r="E609" s="247"/>
      <c r="F609" s="247"/>
      <c r="G609" s="247"/>
      <c r="H609" s="247"/>
      <c r="I609" s="247"/>
      <c r="J609" s="247"/>
      <c r="K609" s="247"/>
      <c r="L609" s="248"/>
      <c r="M609" s="248"/>
      <c r="N609" s="1500"/>
      <c r="O609" s="1501"/>
      <c r="P609" s="1501"/>
      <c r="Q609" s="1502"/>
      <c r="R609" s="250" t="s">
        <v>85</v>
      </c>
      <c r="S609" s="253"/>
      <c r="T609" s="253"/>
      <c r="U609" s="254"/>
      <c r="V609" s="4"/>
      <c r="W609" s="249"/>
      <c r="X609" s="248"/>
      <c r="Y609" s="248"/>
      <c r="Z609" s="248"/>
      <c r="AA609" s="248"/>
      <c r="AB609" s="248"/>
      <c r="AC609" s="248"/>
      <c r="AD609" s="248"/>
      <c r="AE609" s="248"/>
      <c r="AF609" s="248"/>
      <c r="AG609" s="248"/>
      <c r="AH609" s="248"/>
      <c r="AI609" s="248"/>
      <c r="AJ609" s="248"/>
      <c r="AK609" s="248"/>
      <c r="AL609" s="248"/>
    </row>
    <row r="610" spans="1:39" ht="18" customHeight="1">
      <c r="A610" s="178"/>
      <c r="B610" s="247" t="s">
        <v>2731</v>
      </c>
      <c r="C610" s="247"/>
      <c r="D610" s="247"/>
      <c r="E610" s="247"/>
      <c r="F610" s="247"/>
      <c r="G610" s="247"/>
      <c r="H610" s="247"/>
      <c r="I610" s="247"/>
      <c r="J610" s="247"/>
      <c r="K610" s="247"/>
      <c r="L610" s="248"/>
      <c r="M610" s="248"/>
      <c r="N610" s="1500"/>
      <c r="O610" s="1501"/>
      <c r="P610" s="1501"/>
      <c r="Q610" s="1502"/>
      <c r="R610" s="250" t="s">
        <v>85</v>
      </c>
      <c r="S610" s="253"/>
      <c r="T610" s="253"/>
      <c r="U610" s="254"/>
      <c r="V610" s="4"/>
      <c r="W610" s="248"/>
      <c r="X610" s="248"/>
      <c r="Y610" s="248"/>
      <c r="Z610" s="248"/>
      <c r="AA610" s="248"/>
      <c r="AB610" s="256"/>
      <c r="AC610" s="256"/>
      <c r="AD610" s="256"/>
      <c r="AE610" s="256"/>
      <c r="AF610" s="256"/>
      <c r="AG610" s="256"/>
      <c r="AH610" s="256"/>
      <c r="AI610" s="256"/>
      <c r="AJ610" s="256"/>
      <c r="AK610" s="256"/>
      <c r="AL610" s="256"/>
    </row>
    <row r="611" spans="1:39" ht="18" customHeight="1">
      <c r="A611" s="178"/>
      <c r="B611" s="255" t="s">
        <v>2732</v>
      </c>
      <c r="C611" s="255"/>
      <c r="D611" s="255"/>
      <c r="E611" s="255"/>
      <c r="F611" s="255"/>
      <c r="G611" s="255"/>
      <c r="H611" s="255"/>
      <c r="I611" s="255"/>
      <c r="J611" s="255"/>
      <c r="K611" s="255"/>
      <c r="L611" s="248"/>
      <c r="M611" s="257"/>
      <c r="N611" s="257"/>
      <c r="O611" s="257"/>
      <c r="P611" s="257"/>
      <c r="Q611" s="250"/>
      <c r="R611" s="253"/>
      <c r="S611" s="253"/>
      <c r="T611" s="255"/>
      <c r="U611" s="4"/>
      <c r="V611" s="256"/>
      <c r="W611" s="258"/>
      <c r="X611" s="258" t="s">
        <v>84</v>
      </c>
      <c r="Y611" s="258"/>
      <c r="Z611" s="259"/>
      <c r="AA611" s="217" t="s">
        <v>83</v>
      </c>
      <c r="AB611" s="4"/>
      <c r="AD611" s="256"/>
      <c r="AE611" s="256"/>
      <c r="AF611" s="256"/>
      <c r="AG611" s="256"/>
      <c r="AH611" s="256"/>
      <c r="AI611" s="256"/>
      <c r="AJ611" s="256"/>
      <c r="AK611" s="256"/>
    </row>
    <row r="612" spans="1:39" ht="15" customHeight="1">
      <c r="A612" s="178"/>
      <c r="B612" s="247" t="s">
        <v>2733</v>
      </c>
      <c r="C612" s="247"/>
      <c r="D612" s="247"/>
      <c r="E612" s="247"/>
      <c r="F612" s="247"/>
      <c r="G612" s="247"/>
      <c r="H612" s="247"/>
      <c r="I612" s="247"/>
      <c r="J612" s="247"/>
      <c r="K612" s="247"/>
      <c r="L612" s="248"/>
      <c r="M612" s="248"/>
      <c r="N612" s="248"/>
      <c r="O612" s="248"/>
      <c r="P612" s="260"/>
      <c r="Q612" s="248"/>
      <c r="R612" s="248"/>
      <c r="S612" s="249"/>
      <c r="T612" s="249"/>
      <c r="U612" s="248"/>
      <c r="V612" s="260"/>
      <c r="W612" s="248"/>
      <c r="X612" s="248"/>
      <c r="Y612" s="260"/>
      <c r="Z612" s="248"/>
      <c r="AA612" s="248"/>
      <c r="AB612" s="248"/>
      <c r="AC612" s="260"/>
      <c r="AD612" s="248"/>
      <c r="AE612" s="248"/>
      <c r="AF612" s="248"/>
      <c r="AG612" s="248"/>
      <c r="AH612" s="260"/>
      <c r="AI612" s="248"/>
      <c r="AJ612" s="248"/>
      <c r="AK612" s="248"/>
      <c r="AL612" s="248"/>
      <c r="AM612" s="248"/>
    </row>
    <row r="613" spans="1:39" ht="18" customHeight="1">
      <c r="A613" s="178"/>
      <c r="B613" s="261"/>
      <c r="C613" s="261"/>
      <c r="D613" s="261"/>
      <c r="E613" s="261"/>
      <c r="F613" s="261"/>
      <c r="G613" s="261"/>
      <c r="H613" s="261"/>
      <c r="I613" s="261"/>
      <c r="J613" s="261"/>
      <c r="K613" s="261"/>
      <c r="L613" s="248"/>
      <c r="M613" s="262" t="s">
        <v>71</v>
      </c>
      <c r="N613" s="1507" t="s">
        <v>82</v>
      </c>
      <c r="O613" s="1507"/>
      <c r="P613" s="1507"/>
      <c r="Q613" s="1507"/>
      <c r="R613" s="1507"/>
      <c r="S613" s="218" t="s">
        <v>70</v>
      </c>
      <c r="T613" s="1507" t="s">
        <v>81</v>
      </c>
      <c r="U613" s="1507"/>
      <c r="V613" s="1507"/>
      <c r="W613" s="1507"/>
      <c r="X613" s="1507"/>
      <c r="Y613" s="1507"/>
      <c r="Z613" s="1507"/>
      <c r="AA613" s="1507"/>
      <c r="AB613" s="1507"/>
      <c r="AC613" s="1507"/>
      <c r="AD613" s="218" t="s">
        <v>70</v>
      </c>
      <c r="AE613" s="1507" t="s">
        <v>80</v>
      </c>
      <c r="AF613" s="1507"/>
      <c r="AG613" s="1507"/>
      <c r="AH613" s="1507"/>
      <c r="AI613" s="1499"/>
      <c r="AJ613" s="262" t="s">
        <v>67</v>
      </c>
      <c r="AK613" s="262"/>
      <c r="AL613" s="4"/>
      <c r="AM613" s="4"/>
    </row>
    <row r="614" spans="1:39" ht="18" customHeight="1">
      <c r="A614" s="178"/>
      <c r="B614" s="174"/>
      <c r="C614" s="261"/>
      <c r="D614" s="261"/>
      <c r="E614" s="261"/>
      <c r="F614" s="261"/>
      <c r="G614" s="261"/>
      <c r="H614" s="261"/>
      <c r="I614" s="261"/>
      <c r="J614" s="261"/>
      <c r="K614" s="261"/>
      <c r="L614" s="261" t="s">
        <v>78</v>
      </c>
      <c r="M614" s="262" t="s">
        <v>71</v>
      </c>
      <c r="N614" s="1483"/>
      <c r="O614" s="1483"/>
      <c r="P614" s="1483"/>
      <c r="Q614" s="1483"/>
      <c r="R614" s="1483"/>
      <c r="S614" s="218" t="s">
        <v>70</v>
      </c>
      <c r="T614" s="1528" t="str">
        <f>IF(項目一覧②!$G$903=1,"",INDEX(主要用途!$D$2:$D$72,項目一覧②!$G$903))</f>
        <v/>
      </c>
      <c r="U614" s="1529"/>
      <c r="V614" s="1529"/>
      <c r="W614" s="1529"/>
      <c r="X614" s="1529"/>
      <c r="Y614" s="1529"/>
      <c r="Z614" s="1529"/>
      <c r="AA614" s="1529"/>
      <c r="AB614" s="1529"/>
      <c r="AC614" s="1530"/>
      <c r="AD614" s="218" t="s">
        <v>70</v>
      </c>
      <c r="AE614" s="1500"/>
      <c r="AF614" s="1501"/>
      <c r="AG614" s="1501"/>
      <c r="AH614" s="1502"/>
      <c r="AI614" s="260" t="s">
        <v>69</v>
      </c>
      <c r="AJ614" s="262" t="s">
        <v>67</v>
      </c>
      <c r="AK614" s="256"/>
      <c r="AL614" s="262"/>
      <c r="AM614" s="4"/>
    </row>
    <row r="615" spans="1:39" ht="18" customHeight="1">
      <c r="A615" s="178"/>
      <c r="B615" s="174"/>
      <c r="C615" s="261"/>
      <c r="D615" s="261"/>
      <c r="E615" s="261"/>
      <c r="F615" s="261"/>
      <c r="G615" s="261"/>
      <c r="H615" s="261"/>
      <c r="I615" s="261"/>
      <c r="J615" s="261"/>
      <c r="K615" s="261"/>
      <c r="L615" s="261" t="s">
        <v>77</v>
      </c>
      <c r="M615" s="262" t="s">
        <v>71</v>
      </c>
      <c r="N615" s="1483"/>
      <c r="O615" s="1483"/>
      <c r="P615" s="1483"/>
      <c r="Q615" s="1483"/>
      <c r="R615" s="1483"/>
      <c r="S615" s="218" t="s">
        <v>70</v>
      </c>
      <c r="T615" s="1528" t="str">
        <f>IF(項目一覧②!$G$904=1,"",INDEX(主要用途!$D$2:$D$72,項目一覧②!$G$904))</f>
        <v/>
      </c>
      <c r="U615" s="1529"/>
      <c r="V615" s="1529"/>
      <c r="W615" s="1529"/>
      <c r="X615" s="1529"/>
      <c r="Y615" s="1529"/>
      <c r="Z615" s="1529"/>
      <c r="AA615" s="1529"/>
      <c r="AB615" s="1529"/>
      <c r="AC615" s="1530"/>
      <c r="AD615" s="218" t="s">
        <v>70</v>
      </c>
      <c r="AE615" s="1500"/>
      <c r="AF615" s="1501"/>
      <c r="AG615" s="1501"/>
      <c r="AH615" s="1502"/>
      <c r="AI615" s="260" t="s">
        <v>69</v>
      </c>
      <c r="AJ615" s="262" t="s">
        <v>67</v>
      </c>
      <c r="AK615" s="256"/>
      <c r="AL615" s="262"/>
      <c r="AM615" s="4"/>
    </row>
    <row r="616" spans="1:39" ht="18" customHeight="1">
      <c r="A616" s="178"/>
      <c r="B616" s="174"/>
      <c r="C616" s="261"/>
      <c r="D616" s="261"/>
      <c r="E616" s="261"/>
      <c r="F616" s="261"/>
      <c r="G616" s="261"/>
      <c r="H616" s="261"/>
      <c r="I616" s="261"/>
      <c r="J616" s="261"/>
      <c r="K616" s="261"/>
      <c r="L616" s="261" t="s">
        <v>76</v>
      </c>
      <c r="M616" s="262" t="s">
        <v>71</v>
      </c>
      <c r="N616" s="1483"/>
      <c r="O616" s="1483"/>
      <c r="P616" s="1483"/>
      <c r="Q616" s="1483"/>
      <c r="R616" s="1483"/>
      <c r="S616" s="218" t="s">
        <v>70</v>
      </c>
      <c r="T616" s="1528" t="str">
        <f>IF(項目一覧②!$G$905=1,"",INDEX(主要用途!$D$2:$D$72,項目一覧②!$G$905))</f>
        <v/>
      </c>
      <c r="U616" s="1529"/>
      <c r="V616" s="1529"/>
      <c r="W616" s="1529"/>
      <c r="X616" s="1529"/>
      <c r="Y616" s="1529"/>
      <c r="Z616" s="1529"/>
      <c r="AA616" s="1529"/>
      <c r="AB616" s="1529"/>
      <c r="AC616" s="1530"/>
      <c r="AD616" s="218" t="s">
        <v>70</v>
      </c>
      <c r="AE616" s="1500"/>
      <c r="AF616" s="1501"/>
      <c r="AG616" s="1501"/>
      <c r="AH616" s="1502"/>
      <c r="AI616" s="260" t="s">
        <v>69</v>
      </c>
      <c r="AJ616" s="262" t="s">
        <v>67</v>
      </c>
      <c r="AK616" s="256"/>
      <c r="AL616" s="262"/>
      <c r="AM616" s="4"/>
    </row>
    <row r="617" spans="1:39" ht="18" customHeight="1">
      <c r="A617" s="178"/>
      <c r="B617" s="174"/>
      <c r="C617" s="261"/>
      <c r="D617" s="261"/>
      <c r="E617" s="261"/>
      <c r="F617" s="261"/>
      <c r="G617" s="261"/>
      <c r="H617" s="261"/>
      <c r="I617" s="261"/>
      <c r="J617" s="261"/>
      <c r="K617" s="261"/>
      <c r="L617" s="261" t="s">
        <v>75</v>
      </c>
      <c r="M617" s="262" t="s">
        <v>71</v>
      </c>
      <c r="N617" s="1483"/>
      <c r="O617" s="1483"/>
      <c r="P617" s="1483"/>
      <c r="Q617" s="1483"/>
      <c r="R617" s="1483"/>
      <c r="S617" s="218" t="s">
        <v>70</v>
      </c>
      <c r="T617" s="1528" t="str">
        <f>IF(項目一覧②!$G$906=1,"",INDEX(主要用途!$D$2:$D$72,項目一覧②!$G$906))</f>
        <v/>
      </c>
      <c r="U617" s="1529"/>
      <c r="V617" s="1529"/>
      <c r="W617" s="1529"/>
      <c r="X617" s="1529"/>
      <c r="Y617" s="1529"/>
      <c r="Z617" s="1529"/>
      <c r="AA617" s="1529"/>
      <c r="AB617" s="1529"/>
      <c r="AC617" s="1530"/>
      <c r="AD617" s="218" t="s">
        <v>70</v>
      </c>
      <c r="AE617" s="1500"/>
      <c r="AF617" s="1501"/>
      <c r="AG617" s="1501"/>
      <c r="AH617" s="1502"/>
      <c r="AI617" s="260" t="s">
        <v>69</v>
      </c>
      <c r="AJ617" s="262" t="s">
        <v>67</v>
      </c>
      <c r="AK617" s="256"/>
      <c r="AL617" s="262"/>
      <c r="AM617" s="4"/>
    </row>
    <row r="618" spans="1:39" ht="18" customHeight="1">
      <c r="A618" s="178"/>
      <c r="B618" s="174"/>
      <c r="C618" s="261"/>
      <c r="D618" s="261"/>
      <c r="E618" s="261"/>
      <c r="F618" s="261"/>
      <c r="G618" s="261"/>
      <c r="H618" s="261"/>
      <c r="I618" s="261"/>
      <c r="J618" s="261"/>
      <c r="K618" s="261"/>
      <c r="L618" s="261" t="s">
        <v>74</v>
      </c>
      <c r="M618" s="262" t="s">
        <v>71</v>
      </c>
      <c r="N618" s="1483"/>
      <c r="O618" s="1483"/>
      <c r="P618" s="1483"/>
      <c r="Q618" s="1483"/>
      <c r="R618" s="1483"/>
      <c r="S618" s="218" t="s">
        <v>70</v>
      </c>
      <c r="T618" s="1528" t="str">
        <f>IF(項目一覧②!$G$907=1,"",INDEX(主要用途!$D$2:$D$72,項目一覧②!$G$907))</f>
        <v/>
      </c>
      <c r="U618" s="1529"/>
      <c r="V618" s="1529"/>
      <c r="W618" s="1529"/>
      <c r="X618" s="1529"/>
      <c r="Y618" s="1529"/>
      <c r="Z618" s="1529"/>
      <c r="AA618" s="1529"/>
      <c r="AB618" s="1529"/>
      <c r="AC618" s="1530"/>
      <c r="AD618" s="218" t="s">
        <v>70</v>
      </c>
      <c r="AE618" s="1500"/>
      <c r="AF618" s="1501"/>
      <c r="AG618" s="1501"/>
      <c r="AH618" s="1502"/>
      <c r="AI618" s="260" t="s">
        <v>69</v>
      </c>
      <c r="AJ618" s="262" t="s">
        <v>67</v>
      </c>
      <c r="AK618" s="256"/>
      <c r="AL618" s="262"/>
      <c r="AM618" s="4"/>
    </row>
    <row r="619" spans="1:39" ht="18" customHeight="1">
      <c r="A619" s="178"/>
      <c r="B619" s="174"/>
      <c r="C619" s="261"/>
      <c r="D619" s="261"/>
      <c r="E619" s="261"/>
      <c r="F619" s="261"/>
      <c r="G619" s="261"/>
      <c r="H619" s="261"/>
      <c r="I619" s="261"/>
      <c r="J619" s="261"/>
      <c r="K619" s="261"/>
      <c r="L619" s="261" t="s">
        <v>72</v>
      </c>
      <c r="M619" s="262" t="s">
        <v>71</v>
      </c>
      <c r="N619" s="1483"/>
      <c r="O619" s="1483"/>
      <c r="P619" s="1483"/>
      <c r="Q619" s="1483"/>
      <c r="R619" s="1483"/>
      <c r="S619" s="218" t="s">
        <v>70</v>
      </c>
      <c r="T619" s="1528" t="str">
        <f>IF(項目一覧②!$G$908=1,"",INDEX(主要用途!$D$2:$D$72,項目一覧②!$G$908))</f>
        <v/>
      </c>
      <c r="U619" s="1529"/>
      <c r="V619" s="1529"/>
      <c r="W619" s="1529"/>
      <c r="X619" s="1529"/>
      <c r="Y619" s="1529"/>
      <c r="Z619" s="1529"/>
      <c r="AA619" s="1529"/>
      <c r="AB619" s="1529"/>
      <c r="AC619" s="1530"/>
      <c r="AD619" s="218" t="s">
        <v>70</v>
      </c>
      <c r="AE619" s="1500"/>
      <c r="AF619" s="1501"/>
      <c r="AG619" s="1501"/>
      <c r="AH619" s="1502"/>
      <c r="AI619" s="260" t="s">
        <v>69</v>
      </c>
      <c r="AJ619" s="262" t="s">
        <v>67</v>
      </c>
      <c r="AK619" s="256"/>
      <c r="AL619" s="262"/>
      <c r="AM619" s="4"/>
    </row>
    <row r="620" spans="1:39" ht="15" customHeight="1">
      <c r="A620" s="178"/>
      <c r="B620" s="247" t="s">
        <v>2734</v>
      </c>
      <c r="C620" s="247"/>
      <c r="D620" s="247"/>
      <c r="E620" s="247"/>
      <c r="F620" s="247"/>
      <c r="G620" s="247"/>
      <c r="H620" s="247"/>
      <c r="I620" s="247"/>
      <c r="J620" s="247"/>
      <c r="K620" s="247"/>
      <c r="L620" s="248"/>
      <c r="M620" s="248"/>
      <c r="N620" s="248"/>
      <c r="O620" s="248"/>
      <c r="P620" s="248"/>
      <c r="Q620" s="248"/>
      <c r="R620" s="248"/>
      <c r="S620" s="218"/>
      <c r="T620" s="263"/>
      <c r="U620" s="263"/>
      <c r="V620" s="263"/>
      <c r="W620" s="263"/>
      <c r="X620" s="263"/>
      <c r="Y620" s="263"/>
      <c r="Z620" s="263"/>
      <c r="AA620" s="263"/>
      <c r="AB620" s="263"/>
      <c r="AC620" s="263"/>
      <c r="AD620" s="263"/>
      <c r="AE620" s="263"/>
      <c r="AF620" s="263"/>
      <c r="AG620" s="263"/>
      <c r="AH620" s="263"/>
      <c r="AI620" s="263"/>
      <c r="AJ620" s="263"/>
      <c r="AK620" s="263"/>
      <c r="AL620" s="263"/>
      <c r="AM620" s="256"/>
    </row>
    <row r="621" spans="1:39" ht="18" customHeight="1">
      <c r="A621" s="178"/>
      <c r="B621" s="247"/>
      <c r="C621" s="247"/>
      <c r="D621" s="247"/>
      <c r="E621" s="247"/>
      <c r="F621" s="247"/>
      <c r="G621" s="247"/>
      <c r="H621" s="247"/>
      <c r="I621" s="247"/>
      <c r="J621" s="247"/>
      <c r="K621" s="247"/>
      <c r="L621" s="248"/>
      <c r="M621" s="248"/>
      <c r="N621" s="1537"/>
      <c r="O621" s="1523"/>
      <c r="P621" s="1523"/>
      <c r="Q621" s="1523"/>
      <c r="R621" s="1523"/>
      <c r="S621" s="1523"/>
      <c r="T621" s="1523"/>
      <c r="U621" s="1523"/>
      <c r="V621" s="1523"/>
      <c r="W621" s="1523"/>
      <c r="X621" s="1523"/>
      <c r="Y621" s="1523"/>
      <c r="Z621" s="1523"/>
      <c r="AA621" s="1523"/>
      <c r="AB621" s="1523"/>
      <c r="AC621" s="1523"/>
      <c r="AD621" s="1523"/>
      <c r="AE621" s="1523"/>
      <c r="AF621" s="1523"/>
      <c r="AG621" s="1523"/>
      <c r="AH621" s="1523"/>
      <c r="AI621" s="1524"/>
      <c r="AJ621" s="263"/>
      <c r="AK621" s="263"/>
      <c r="AL621" s="263"/>
      <c r="AM621" s="256"/>
    </row>
    <row r="622" spans="1:39" ht="18" customHeight="1">
      <c r="A622" s="178"/>
      <c r="B622" s="247"/>
      <c r="C622" s="247"/>
      <c r="D622" s="247"/>
      <c r="E622" s="247"/>
      <c r="F622" s="247"/>
      <c r="G622" s="247"/>
      <c r="H622" s="247"/>
      <c r="I622" s="247"/>
      <c r="J622" s="247"/>
      <c r="K622" s="247"/>
      <c r="L622" s="248"/>
      <c r="M622" s="248"/>
      <c r="N622" s="1525"/>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7"/>
      <c r="AJ622" s="263"/>
      <c r="AK622" s="263"/>
      <c r="AL622" s="263"/>
      <c r="AM622" s="256"/>
    </row>
    <row r="623" spans="1:39" ht="15" customHeight="1">
      <c r="A623" s="178"/>
      <c r="B623" s="247" t="s">
        <v>2735</v>
      </c>
      <c r="C623" s="247"/>
      <c r="D623" s="247"/>
      <c r="E623" s="247"/>
      <c r="F623" s="247"/>
      <c r="G623" s="247"/>
      <c r="H623" s="247"/>
      <c r="I623" s="247"/>
      <c r="J623" s="247"/>
      <c r="K623" s="247"/>
      <c r="L623" s="248"/>
      <c r="M623" s="248"/>
      <c r="N623" s="248"/>
      <c r="O623" s="248"/>
      <c r="P623" s="248"/>
      <c r="Q623" s="248"/>
      <c r="R623" s="248"/>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56"/>
    </row>
    <row r="624" spans="1:39" ht="18" customHeight="1">
      <c r="A624" s="178"/>
      <c r="B624" s="247"/>
      <c r="C624" s="247"/>
      <c r="D624" s="247"/>
      <c r="E624" s="247"/>
      <c r="F624" s="247"/>
      <c r="G624" s="247"/>
      <c r="H624" s="247"/>
      <c r="I624" s="247"/>
      <c r="J624" s="247"/>
      <c r="K624" s="247"/>
      <c r="L624" s="248"/>
      <c r="M624" s="248"/>
      <c r="N624" s="1537"/>
      <c r="O624" s="1523"/>
      <c r="P624" s="1523"/>
      <c r="Q624" s="1523"/>
      <c r="R624" s="1523"/>
      <c r="S624" s="1523"/>
      <c r="T624" s="1523"/>
      <c r="U624" s="1523"/>
      <c r="V624" s="1523"/>
      <c r="W624" s="1523"/>
      <c r="X624" s="1523"/>
      <c r="Y624" s="1523"/>
      <c r="Z624" s="1523"/>
      <c r="AA624" s="1523"/>
      <c r="AB624" s="1523"/>
      <c r="AC624" s="1523"/>
      <c r="AD624" s="1523"/>
      <c r="AE624" s="1523"/>
      <c r="AF624" s="1523"/>
      <c r="AG624" s="1523"/>
      <c r="AH624" s="1523"/>
      <c r="AI624" s="1524"/>
      <c r="AJ624" s="263"/>
      <c r="AK624" s="263"/>
      <c r="AL624" s="263"/>
      <c r="AM624" s="256"/>
    </row>
    <row r="625" spans="1:43" ht="18" customHeight="1">
      <c r="A625" s="178"/>
      <c r="B625" s="247"/>
      <c r="C625" s="247"/>
      <c r="D625" s="247"/>
      <c r="E625" s="247"/>
      <c r="F625" s="247"/>
      <c r="G625" s="247"/>
      <c r="H625" s="247"/>
      <c r="I625" s="247"/>
      <c r="J625" s="247"/>
      <c r="K625" s="247"/>
      <c r="L625" s="248"/>
      <c r="M625" s="248"/>
      <c r="N625" s="1525"/>
      <c r="O625" s="1526"/>
      <c r="P625" s="1526"/>
      <c r="Q625" s="1526"/>
      <c r="R625" s="1526"/>
      <c r="S625" s="1526"/>
      <c r="T625" s="1526"/>
      <c r="U625" s="1526"/>
      <c r="V625" s="1526"/>
      <c r="W625" s="1526"/>
      <c r="X625" s="1526"/>
      <c r="Y625" s="1526"/>
      <c r="Z625" s="1526"/>
      <c r="AA625" s="1526"/>
      <c r="AB625" s="1526"/>
      <c r="AC625" s="1526"/>
      <c r="AD625" s="1526"/>
      <c r="AE625" s="1526"/>
      <c r="AF625" s="1526"/>
      <c r="AG625" s="1526"/>
      <c r="AH625" s="1526"/>
      <c r="AI625" s="1527"/>
      <c r="AJ625" s="248"/>
      <c r="AK625" s="248"/>
      <c r="AL625" s="248"/>
      <c r="AM625" s="248"/>
    </row>
    <row r="626" spans="1:43" ht="15.75" customHeight="1">
      <c r="A626" s="178"/>
      <c r="B626" s="178"/>
      <c r="C626" s="178"/>
      <c r="D626" s="178"/>
      <c r="E626" s="178"/>
      <c r="F626" s="178"/>
      <c r="G626" s="178"/>
      <c r="H626" s="178"/>
      <c r="I626" s="178"/>
      <c r="J626" s="178"/>
      <c r="K626" s="178"/>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43" ht="17.25" customHeight="1">
      <c r="A627" s="174"/>
      <c r="B627" s="268" t="s">
        <v>66</v>
      </c>
      <c r="C627" s="268"/>
      <c r="D627" s="268"/>
      <c r="E627" s="268"/>
      <c r="F627" s="268"/>
      <c r="G627" s="268"/>
      <c r="H627" s="268"/>
      <c r="I627" s="268"/>
      <c r="J627" s="268"/>
      <c r="K627" s="268"/>
      <c r="L627" s="9"/>
      <c r="M627" s="9"/>
      <c r="N627" s="9"/>
      <c r="O627" s="9"/>
      <c r="P627" s="9"/>
      <c r="Q627" s="9"/>
      <c r="R627" s="9"/>
      <c r="S627" s="9"/>
      <c r="T627" s="9"/>
      <c r="W627" s="262"/>
      <c r="X627" s="262"/>
      <c r="Y627" s="262"/>
      <c r="Z627" s="262"/>
      <c r="AA627" s="262"/>
      <c r="AB627" s="262"/>
      <c r="AC627" s="262"/>
      <c r="AD627" s="262"/>
      <c r="AE627" s="262"/>
      <c r="AF627" s="262"/>
      <c r="AG627" s="262"/>
      <c r="AH627" s="262"/>
      <c r="AI627" s="262"/>
      <c r="AJ627" s="262"/>
      <c r="AK627" s="262"/>
      <c r="AL627" s="262"/>
      <c r="AM627" s="248"/>
    </row>
    <row r="628" spans="1:43" ht="18" customHeight="1">
      <c r="A628" s="248"/>
      <c r="B628" s="178" t="s">
        <v>65</v>
      </c>
      <c r="C628" s="178"/>
      <c r="D628" s="178"/>
      <c r="E628" s="178"/>
      <c r="F628" s="178"/>
      <c r="G628" s="178"/>
      <c r="H628" s="178"/>
      <c r="I628" s="178"/>
      <c r="J628" s="178"/>
      <c r="K628" s="178"/>
      <c r="M628" s="195"/>
      <c r="N628" s="195"/>
      <c r="O628" s="195"/>
      <c r="P628" s="195"/>
      <c r="Q628" s="195"/>
      <c r="W628" s="249"/>
      <c r="X628" s="248"/>
      <c r="Y628" s="248"/>
      <c r="Z628" s="248"/>
      <c r="AA628" s="248"/>
      <c r="AB628" s="248"/>
      <c r="AC628" s="248"/>
      <c r="AD628" s="248"/>
      <c r="AE628" s="248"/>
      <c r="AF628" s="248"/>
      <c r="AG628" s="248"/>
      <c r="AH628" s="248"/>
      <c r="AI628" s="248"/>
      <c r="AJ628" s="248"/>
      <c r="AK628" s="248"/>
      <c r="AL628" s="248"/>
      <c r="AM628" s="248"/>
    </row>
    <row r="629" spans="1:43" ht="18" customHeight="1" thickBot="1">
      <c r="A629" s="178"/>
      <c r="B629" s="247"/>
      <c r="C629" s="247"/>
      <c r="D629" s="247"/>
      <c r="E629" s="247"/>
      <c r="F629" s="247"/>
      <c r="G629" s="247"/>
      <c r="H629" s="247"/>
      <c r="I629" s="247"/>
      <c r="J629" s="247"/>
      <c r="K629" s="247"/>
      <c r="L629" s="248"/>
      <c r="M629" s="248"/>
      <c r="N629" s="248"/>
      <c r="O629" s="1625"/>
      <c r="P629" s="1625"/>
      <c r="Q629" s="1625"/>
      <c r="R629" s="1625"/>
      <c r="S629" s="250"/>
      <c r="T629" s="251"/>
      <c r="U629" s="251"/>
      <c r="V629" s="252"/>
      <c r="W629" s="4"/>
      <c r="X629" s="248"/>
      <c r="Y629" s="248"/>
      <c r="Z629" s="248"/>
      <c r="AA629" s="248"/>
      <c r="AB629" s="248"/>
      <c r="AC629" s="410"/>
      <c r="AD629" s="410"/>
      <c r="AE629" s="410"/>
      <c r="AF629" s="410"/>
      <c r="AG629" s="410"/>
      <c r="AH629" s="410"/>
      <c r="AI629" s="410"/>
      <c r="AJ629" s="410"/>
      <c r="AK629" s="410"/>
      <c r="AL629" s="410"/>
      <c r="AM629" s="410"/>
      <c r="AN629" s="411"/>
      <c r="AO629" s="411"/>
      <c r="AP629" s="411"/>
      <c r="AQ629" s="411"/>
    </row>
    <row r="630" spans="1:43" ht="18" customHeight="1">
      <c r="A630" s="406" t="s">
        <v>2218</v>
      </c>
      <c r="B630" s="399"/>
      <c r="C630" s="399"/>
      <c r="D630" s="399"/>
      <c r="E630" s="399"/>
      <c r="F630" s="399"/>
      <c r="G630" s="399"/>
      <c r="H630" s="399"/>
      <c r="I630" s="399"/>
      <c r="J630" s="399"/>
      <c r="K630" s="399"/>
      <c r="L630" s="400"/>
      <c r="M630" s="400"/>
      <c r="N630" s="400"/>
      <c r="O630" s="1509"/>
      <c r="P630" s="1509"/>
      <c r="Q630" s="1509"/>
      <c r="R630" s="1509"/>
      <c r="S630" s="401"/>
      <c r="T630" s="402"/>
      <c r="U630" s="402"/>
      <c r="V630" s="403"/>
      <c r="W630" s="404"/>
      <c r="X630" s="400"/>
      <c r="Y630" s="400"/>
      <c r="Z630" s="400"/>
      <c r="AA630" s="400"/>
      <c r="AB630" s="400"/>
      <c r="AC630" s="400"/>
      <c r="AD630" s="400"/>
      <c r="AE630" s="400"/>
      <c r="AF630" s="400"/>
      <c r="AG630" s="400"/>
      <c r="AH630" s="400"/>
      <c r="AI630" s="400"/>
      <c r="AJ630" s="400"/>
      <c r="AK630" s="400"/>
      <c r="AL630" s="400"/>
      <c r="AM630" s="400"/>
      <c r="AN630" s="405"/>
      <c r="AO630" s="405"/>
      <c r="AP630" s="405"/>
      <c r="AQ630" s="405"/>
    </row>
    <row r="631" spans="1:43" ht="18" customHeight="1">
      <c r="A631" s="193" t="s">
        <v>2203</v>
      </c>
      <c r="B631" s="395" t="s">
        <v>2736</v>
      </c>
      <c r="C631" s="4" t="s">
        <v>2204</v>
      </c>
      <c r="D631" s="4"/>
      <c r="E631" s="174"/>
      <c r="F631" s="1513">
        <v>1</v>
      </c>
      <c r="G631" s="1514"/>
      <c r="H631" s="1514"/>
      <c r="I631" s="1515"/>
      <c r="J631" s="4"/>
      <c r="K631" s="4"/>
      <c r="L631" s="4"/>
      <c r="M631" s="4"/>
      <c r="N631" s="4"/>
      <c r="O631" s="4"/>
      <c r="P631" s="4"/>
      <c r="Q631" s="4"/>
      <c r="R631" s="4"/>
      <c r="S631" s="4"/>
      <c r="T631" s="4"/>
      <c r="U631" s="4"/>
      <c r="V631" s="4"/>
      <c r="W631" s="4"/>
      <c r="X631" s="4"/>
      <c r="Y631" s="4"/>
      <c r="Z631" s="4"/>
      <c r="AA631" s="4"/>
      <c r="AB631" s="4"/>
      <c r="AC631" s="4"/>
      <c r="AD631" s="4"/>
    </row>
    <row r="632" spans="1:43" s="393" customFormat="1" ht="18" customHeight="1">
      <c r="B632" s="394"/>
    </row>
    <row r="633" spans="1:43" s="393" customFormat="1" ht="18" customHeight="1">
      <c r="A633" s="396" t="s">
        <v>2203</v>
      </c>
      <c r="B633" s="397" t="s">
        <v>2737</v>
      </c>
      <c r="C633" s="393" t="s">
        <v>2205</v>
      </c>
      <c r="F633" s="1510"/>
      <c r="G633" s="1511"/>
      <c r="H633" s="1511"/>
      <c r="I633" s="1512"/>
      <c r="J633" s="393" t="s">
        <v>2044</v>
      </c>
    </row>
    <row r="634" spans="1:43" s="393" customFormat="1" ht="18" customHeight="1">
      <c r="B634" s="394"/>
    </row>
    <row r="635" spans="1:43" s="393" customFormat="1" ht="18" customHeight="1">
      <c r="A635" s="396" t="s">
        <v>2203</v>
      </c>
      <c r="B635" s="397" t="s">
        <v>2738</v>
      </c>
      <c r="C635" s="393" t="s">
        <v>2206</v>
      </c>
    </row>
    <row r="636" spans="1:43" s="393" customFormat="1" ht="18" customHeight="1">
      <c r="B636" s="394" t="s">
        <v>2203</v>
      </c>
      <c r="C636" s="393" t="s">
        <v>2047</v>
      </c>
      <c r="D636" s="393" t="s">
        <v>2207</v>
      </c>
      <c r="I636" s="1510"/>
      <c r="J636" s="1511"/>
      <c r="K636" s="1511"/>
      <c r="L636" s="1512"/>
      <c r="M636" s="393" t="s">
        <v>2056</v>
      </c>
    </row>
    <row r="637" spans="1:43" s="393" customFormat="1" ht="18" customHeight="1">
      <c r="B637" s="394" t="s">
        <v>2203</v>
      </c>
      <c r="C637" s="393" t="s">
        <v>2049</v>
      </c>
      <c r="D637" s="393" t="s">
        <v>2208</v>
      </c>
      <c r="I637" s="1510"/>
      <c r="J637" s="1511"/>
      <c r="K637" s="1511"/>
      <c r="L637" s="1512"/>
      <c r="M637" s="393" t="s">
        <v>2056</v>
      </c>
    </row>
    <row r="638" spans="1:43" s="393" customFormat="1" ht="18" customHeight="1">
      <c r="B638" s="394" t="s">
        <v>2203</v>
      </c>
      <c r="C638" s="393" t="s">
        <v>2050</v>
      </c>
      <c r="D638" s="393" t="s">
        <v>2209</v>
      </c>
      <c r="H638" s="396" t="s">
        <v>2094</v>
      </c>
      <c r="I638" s="1513"/>
      <c r="J638" s="1514"/>
      <c r="K638" s="1514"/>
      <c r="L638" s="1515"/>
      <c r="M638" s="393" t="s">
        <v>2057</v>
      </c>
      <c r="P638" s="396" t="s">
        <v>2095</v>
      </c>
      <c r="Q638" s="1513"/>
      <c r="R638" s="1514"/>
      <c r="S638" s="1514"/>
      <c r="T638" s="1515"/>
      <c r="U638" s="393" t="s">
        <v>2057</v>
      </c>
    </row>
    <row r="639" spans="1:43" s="393" customFormat="1" ht="18" customHeight="1">
      <c r="B639" s="394" t="s">
        <v>2203</v>
      </c>
      <c r="C639" s="393" t="s">
        <v>2051</v>
      </c>
      <c r="D639" s="393" t="s">
        <v>2210</v>
      </c>
      <c r="I639" s="390"/>
      <c r="J639" s="391"/>
      <c r="K639" s="391"/>
      <c r="L639" s="391"/>
      <c r="M639" s="391"/>
      <c r="N639" s="391"/>
      <c r="O639" s="391"/>
      <c r="P639" s="391"/>
      <c r="R639" s="396" t="s">
        <v>2055</v>
      </c>
      <c r="S639" s="390"/>
      <c r="T639" s="391"/>
      <c r="U639" s="391"/>
      <c r="V639" s="391"/>
      <c r="W639" s="391"/>
      <c r="X639" s="391"/>
      <c r="Y639" s="391"/>
      <c r="Z639" s="391"/>
    </row>
    <row r="640" spans="1:43" s="393" customFormat="1" ht="18" customHeight="1">
      <c r="B640" s="394"/>
    </row>
    <row r="641" spans="1:26" s="393" customFormat="1" ht="18" customHeight="1">
      <c r="A641" s="396" t="s">
        <v>2203</v>
      </c>
      <c r="B641" s="397" t="s">
        <v>2739</v>
      </c>
      <c r="C641" s="393" t="s">
        <v>2211</v>
      </c>
    </row>
    <row r="642" spans="1:26" s="393" customFormat="1" ht="18" customHeight="1">
      <c r="B642" s="394"/>
      <c r="C642" s="398"/>
      <c r="D642" s="393" t="s">
        <v>2059</v>
      </c>
    </row>
    <row r="643" spans="1:26" s="393" customFormat="1" ht="18" customHeight="1">
      <c r="B643" s="394"/>
      <c r="C643" s="398"/>
      <c r="D643" s="393" t="s">
        <v>2060</v>
      </c>
    </row>
    <row r="644" spans="1:26" s="393" customFormat="1" ht="18" customHeight="1">
      <c r="B644" s="394"/>
    </row>
    <row r="645" spans="1:26" s="393" customFormat="1" ht="18" customHeight="1">
      <c r="A645" s="396" t="s">
        <v>2203</v>
      </c>
      <c r="B645" s="397" t="s">
        <v>2740</v>
      </c>
      <c r="C645" s="393" t="s">
        <v>2212</v>
      </c>
    </row>
    <row r="646" spans="1:26" s="393" customFormat="1" ht="18" customHeight="1">
      <c r="B646" s="394"/>
      <c r="C646" s="398"/>
      <c r="D646" s="393" t="s">
        <v>2064</v>
      </c>
    </row>
    <row r="647" spans="1:26" s="393" customFormat="1" ht="18" customHeight="1">
      <c r="B647" s="394"/>
      <c r="C647" s="398"/>
      <c r="D647" s="393" t="s">
        <v>2066</v>
      </c>
    </row>
    <row r="648" spans="1:26" s="393" customFormat="1" ht="18" customHeight="1">
      <c r="B648" s="394"/>
      <c r="C648" s="398"/>
      <c r="D648" s="393" t="s">
        <v>2067</v>
      </c>
    </row>
    <row r="649" spans="1:26" s="393" customFormat="1" ht="18" customHeight="1">
      <c r="B649" s="394"/>
      <c r="C649" s="398"/>
      <c r="D649" s="393" t="s">
        <v>2068</v>
      </c>
    </row>
    <row r="650" spans="1:26" s="393" customFormat="1" ht="18" customHeight="1">
      <c r="B650" s="394"/>
      <c r="C650" s="398"/>
      <c r="D650" s="393" t="s">
        <v>2065</v>
      </c>
    </row>
    <row r="651" spans="1:26" s="393" customFormat="1" ht="18" customHeight="1">
      <c r="B651" s="394"/>
    </row>
    <row r="652" spans="1:26" s="393" customFormat="1" ht="18" customHeight="1">
      <c r="A652" s="396" t="s">
        <v>2203</v>
      </c>
      <c r="B652" s="397" t="s">
        <v>2741</v>
      </c>
      <c r="C652" s="393" t="s">
        <v>2213</v>
      </c>
    </row>
    <row r="653" spans="1:26" s="393" customFormat="1" ht="18" customHeight="1">
      <c r="B653" s="394" t="s">
        <v>2203</v>
      </c>
      <c r="C653" s="393" t="s">
        <v>2047</v>
      </c>
      <c r="D653" s="393" t="s">
        <v>2214</v>
      </c>
      <c r="G653" s="1531"/>
      <c r="H653" s="1532"/>
      <c r="I653" s="1532"/>
      <c r="J653" s="1532"/>
      <c r="K653" s="1532"/>
      <c r="L653" s="1532"/>
      <c r="M653" s="1532"/>
      <c r="N653" s="1532"/>
      <c r="O653" s="1532"/>
      <c r="P653" s="1532"/>
      <c r="Q653" s="1532"/>
      <c r="R653" s="1532"/>
      <c r="S653" s="1532"/>
      <c r="T653" s="1532"/>
      <c r="U653" s="1532"/>
      <c r="V653" s="1532"/>
      <c r="W653" s="1532"/>
      <c r="X653" s="1532"/>
      <c r="Y653" s="1532"/>
      <c r="Z653" s="1533"/>
    </row>
    <row r="654" spans="1:26" s="393" customFormat="1" ht="18" customHeight="1">
      <c r="B654" s="394" t="s">
        <v>2203</v>
      </c>
      <c r="C654" s="393" t="s">
        <v>2049</v>
      </c>
      <c r="D654" s="393" t="s">
        <v>2215</v>
      </c>
    </row>
    <row r="655" spans="1:26" s="393" customFormat="1" ht="18" customHeight="1">
      <c r="B655" s="394"/>
      <c r="C655" s="398"/>
      <c r="D655" s="393" t="s">
        <v>2073</v>
      </c>
    </row>
    <row r="656" spans="1:26" s="393" customFormat="1" ht="18" customHeight="1">
      <c r="B656" s="394"/>
      <c r="O656" s="396"/>
      <c r="S656" s="396" t="s">
        <v>2076</v>
      </c>
      <c r="T656" s="1534"/>
      <c r="U656" s="1535"/>
      <c r="V656" s="1535"/>
      <c r="W656" s="1535"/>
      <c r="X656" s="1535"/>
      <c r="Y656" s="1536"/>
      <c r="Z656" s="393" t="s">
        <v>1976</v>
      </c>
    </row>
    <row r="657" spans="1:26" s="393" customFormat="1" ht="18" customHeight="1">
      <c r="B657" s="394"/>
      <c r="C657" s="398"/>
      <c r="D657" s="393" t="s">
        <v>2074</v>
      </c>
    </row>
    <row r="658" spans="1:26" s="393" customFormat="1" ht="18" customHeight="1">
      <c r="B658" s="394"/>
      <c r="H658" s="445"/>
    </row>
    <row r="659" spans="1:26" s="393" customFormat="1" ht="18" customHeight="1">
      <c r="A659" s="396" t="s">
        <v>2203</v>
      </c>
      <c r="B659" s="397" t="s">
        <v>2742</v>
      </c>
      <c r="C659" s="393" t="s">
        <v>2216</v>
      </c>
      <c r="T659" s="1534"/>
      <c r="U659" s="1535"/>
      <c r="V659" s="1535"/>
      <c r="W659" s="1535"/>
      <c r="X659" s="1535"/>
      <c r="Y659" s="1536"/>
    </row>
    <row r="660" spans="1:26" s="393" customFormat="1" ht="18" customHeight="1">
      <c r="B660" s="394"/>
    </row>
    <row r="661" spans="1:26" s="393" customFormat="1" ht="18" customHeight="1">
      <c r="A661" s="396" t="s">
        <v>2203</v>
      </c>
      <c r="B661" s="397" t="s">
        <v>2743</v>
      </c>
      <c r="C661" s="393" t="s">
        <v>2217</v>
      </c>
      <c r="E661" s="1468"/>
      <c r="F661" s="1544"/>
      <c r="G661" s="1544"/>
      <c r="H661" s="1544"/>
      <c r="I661" s="1544"/>
      <c r="J661" s="1544"/>
      <c r="K661" s="1544"/>
      <c r="L661" s="1544"/>
      <c r="M661" s="1544"/>
      <c r="N661" s="1544"/>
      <c r="O661" s="1544"/>
      <c r="P661" s="1544"/>
      <c r="Q661" s="1544"/>
      <c r="R661" s="1544"/>
      <c r="S661" s="1544"/>
      <c r="T661" s="1544"/>
      <c r="U661" s="1544"/>
      <c r="V661" s="1544"/>
      <c r="W661" s="1544"/>
      <c r="X661" s="1544"/>
      <c r="Y661" s="1544"/>
      <c r="Z661" s="1545"/>
    </row>
    <row r="662" spans="1:26" s="393" customFormat="1" ht="18" customHeight="1">
      <c r="B662" s="394"/>
      <c r="E662" s="1546"/>
      <c r="F662" s="1547"/>
      <c r="G662" s="1547"/>
      <c r="H662" s="1547"/>
      <c r="I662" s="1547"/>
      <c r="J662" s="1547"/>
      <c r="K662" s="1547"/>
      <c r="L662" s="1547"/>
      <c r="M662" s="1547"/>
      <c r="N662" s="1547"/>
      <c r="O662" s="1547"/>
      <c r="P662" s="1547"/>
      <c r="Q662" s="1547"/>
      <c r="R662" s="1547"/>
      <c r="S662" s="1547"/>
      <c r="T662" s="1547"/>
      <c r="U662" s="1547"/>
      <c r="V662" s="1547"/>
      <c r="W662" s="1547"/>
      <c r="X662" s="1547"/>
      <c r="Y662" s="1547"/>
      <c r="Z662" s="1548"/>
    </row>
    <row r="663" spans="1:26" s="393" customFormat="1" ht="18" customHeight="1">
      <c r="B663" s="394"/>
    </row>
  </sheetData>
  <sheetProtection selectLockedCells="1"/>
  <mergeCells count="714">
    <mergeCell ref="BU346:BY346"/>
    <mergeCell ref="BU347:BY347"/>
    <mergeCell ref="BU348:BY348"/>
    <mergeCell ref="BG349:BK349"/>
    <mergeCell ref="BU349:BY349"/>
    <mergeCell ref="BU344:BY344"/>
    <mergeCell ref="BU345:BY345"/>
    <mergeCell ref="AZ227:BU230"/>
    <mergeCell ref="M400:Q400"/>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50:AM350"/>
    <mergeCell ref="S324:X324"/>
    <mergeCell ref="M323:Q323"/>
    <mergeCell ref="G400:K400"/>
    <mergeCell ref="N621:AI622"/>
    <mergeCell ref="N624:AI625"/>
    <mergeCell ref="N614:R614"/>
    <mergeCell ref="T614:AC614"/>
    <mergeCell ref="AE614:AH614"/>
    <mergeCell ref="N615:R615"/>
    <mergeCell ref="T615:AC615"/>
    <mergeCell ref="AE615:AH615"/>
    <mergeCell ref="N616:R616"/>
    <mergeCell ref="T616:AC616"/>
    <mergeCell ref="AE616:AH616"/>
    <mergeCell ref="N605:Q605"/>
    <mergeCell ref="N606:Q606"/>
    <mergeCell ref="N607:Q607"/>
    <mergeCell ref="N608:Q608"/>
    <mergeCell ref="N609:Q609"/>
    <mergeCell ref="N610:Q610"/>
    <mergeCell ref="N613:R613"/>
    <mergeCell ref="T613:AC613"/>
    <mergeCell ref="AE613:AI613"/>
    <mergeCell ref="N571:AI572"/>
    <mergeCell ref="T567:AC567"/>
    <mergeCell ref="AE567:AH567"/>
    <mergeCell ref="O629:R629"/>
    <mergeCell ref="N617:R617"/>
    <mergeCell ref="T617:AC617"/>
    <mergeCell ref="AE617:AH617"/>
    <mergeCell ref="N618:R618"/>
    <mergeCell ref="T618:AC618"/>
    <mergeCell ref="AE618:AH618"/>
    <mergeCell ref="N619:R619"/>
    <mergeCell ref="T619:AC619"/>
    <mergeCell ref="AE619:AH619"/>
    <mergeCell ref="N584:Q584"/>
    <mergeCell ref="N587:R587"/>
    <mergeCell ref="T587:AC587"/>
    <mergeCell ref="AE587:AI587"/>
    <mergeCell ref="T545:AC545"/>
    <mergeCell ref="AE545:AH545"/>
    <mergeCell ref="N546:R546"/>
    <mergeCell ref="N559:Q559"/>
    <mergeCell ref="N560:Q560"/>
    <mergeCell ref="N545:R545"/>
    <mergeCell ref="N564:R564"/>
    <mergeCell ref="T564:AC564"/>
    <mergeCell ref="AE564:AH564"/>
    <mergeCell ref="T568:AC568"/>
    <mergeCell ref="N556:Q556"/>
    <mergeCell ref="N557:Q557"/>
    <mergeCell ref="T563:AC563"/>
    <mergeCell ref="AE563:AI563"/>
    <mergeCell ref="N579:Q579"/>
    <mergeCell ref="N580:Q580"/>
    <mergeCell ref="N581:Q581"/>
    <mergeCell ref="N582:Q582"/>
    <mergeCell ref="N583:Q583"/>
    <mergeCell ref="AE565:AH565"/>
    <mergeCell ref="M218:AL218"/>
    <mergeCell ref="AT218:BA218"/>
    <mergeCell ref="M219:T219"/>
    <mergeCell ref="AN18:AU18"/>
    <mergeCell ref="AN19:AU19"/>
    <mergeCell ref="N500:R500"/>
    <mergeCell ref="T500:AC500"/>
    <mergeCell ref="N540:R540"/>
    <mergeCell ref="T540:AC540"/>
    <mergeCell ref="N532:Q532"/>
    <mergeCell ref="N521:R521"/>
    <mergeCell ref="T521:AC521"/>
    <mergeCell ref="N523:R523"/>
    <mergeCell ref="N509:Q509"/>
    <mergeCell ref="N537:Q537"/>
    <mergeCell ref="N505:AI506"/>
    <mergeCell ref="N513:Q513"/>
    <mergeCell ref="AE520:AH520"/>
    <mergeCell ref="T520:AC520"/>
    <mergeCell ref="T474:AC474"/>
    <mergeCell ref="N448:R448"/>
    <mergeCell ref="N477:R477"/>
    <mergeCell ref="N476:R476"/>
    <mergeCell ref="T475:AC475"/>
    <mergeCell ref="N544:R544"/>
    <mergeCell ref="AE543:AH543"/>
    <mergeCell ref="AE544:AH544"/>
    <mergeCell ref="T543:AC543"/>
    <mergeCell ref="T544:AC544"/>
    <mergeCell ref="N595:AI596"/>
    <mergeCell ref="N598:AI599"/>
    <mergeCell ref="N590:R590"/>
    <mergeCell ref="T590:AC590"/>
    <mergeCell ref="AE590:AH590"/>
    <mergeCell ref="N591:R591"/>
    <mergeCell ref="T591:AC591"/>
    <mergeCell ref="AE591:AH591"/>
    <mergeCell ref="N592:R592"/>
    <mergeCell ref="T592:AC592"/>
    <mergeCell ref="AE592:AH592"/>
    <mergeCell ref="N568:R568"/>
    <mergeCell ref="N566:R566"/>
    <mergeCell ref="T566:AC566"/>
    <mergeCell ref="AE566:AH566"/>
    <mergeCell ref="N565:R565"/>
    <mergeCell ref="T565:AC565"/>
    <mergeCell ref="AE568:AH568"/>
    <mergeCell ref="N555:Q555"/>
    <mergeCell ref="N589:R589"/>
    <mergeCell ref="N593:R593"/>
    <mergeCell ref="T593:AC593"/>
    <mergeCell ref="AE593:AH593"/>
    <mergeCell ref="T589:AC589"/>
    <mergeCell ref="AE589:AH589"/>
    <mergeCell ref="N588:R588"/>
    <mergeCell ref="T588:AC588"/>
    <mergeCell ref="AE588:AH588"/>
    <mergeCell ref="N567:R567"/>
    <mergeCell ref="N574:AI575"/>
    <mergeCell ref="N569:R569"/>
    <mergeCell ref="T569:AC569"/>
    <mergeCell ref="AE569:AH569"/>
    <mergeCell ref="AE500:AH500"/>
    <mergeCell ref="N514:Q514"/>
    <mergeCell ref="N517:R517"/>
    <mergeCell ref="T517:AC517"/>
    <mergeCell ref="N518:R518"/>
    <mergeCell ref="T518:AC518"/>
    <mergeCell ref="AE540:AI540"/>
    <mergeCell ref="N541:R541"/>
    <mergeCell ref="N519:R519"/>
    <mergeCell ref="N512:Q512"/>
    <mergeCell ref="N510:Q510"/>
    <mergeCell ref="N511:Q511"/>
    <mergeCell ref="AE541:AH541"/>
    <mergeCell ref="N534:Q534"/>
    <mergeCell ref="T541:AC541"/>
    <mergeCell ref="N502:AI503"/>
    <mergeCell ref="N533:Q533"/>
    <mergeCell ref="N535:Q535"/>
    <mergeCell ref="N536:Q536"/>
    <mergeCell ref="O603:R603"/>
    <mergeCell ref="N528:AI529"/>
    <mergeCell ref="T522:AC522"/>
    <mergeCell ref="T523:AC523"/>
    <mergeCell ref="N525:AI526"/>
    <mergeCell ref="AE523:AH523"/>
    <mergeCell ref="AE521:AH521"/>
    <mergeCell ref="AE522:AH522"/>
    <mergeCell ref="AE517:AI517"/>
    <mergeCell ref="AE518:AH518"/>
    <mergeCell ref="T519:AC519"/>
    <mergeCell ref="N558:Q558"/>
    <mergeCell ref="AE546:AH546"/>
    <mergeCell ref="N548:AI549"/>
    <mergeCell ref="T546:AC546"/>
    <mergeCell ref="T542:AC542"/>
    <mergeCell ref="N522:R522"/>
    <mergeCell ref="N520:R520"/>
    <mergeCell ref="AE519:AH519"/>
    <mergeCell ref="N543:R543"/>
    <mergeCell ref="AE542:AH542"/>
    <mergeCell ref="N542:R542"/>
    <mergeCell ref="N563:R563"/>
    <mergeCell ref="N551:AI552"/>
    <mergeCell ref="T473:AC473"/>
    <mergeCell ref="N467:Q467"/>
    <mergeCell ref="M433:AH434"/>
    <mergeCell ref="M445:P445"/>
    <mergeCell ref="M435:AH436"/>
    <mergeCell ref="Y424:AB424"/>
    <mergeCell ref="T449:AC449"/>
    <mergeCell ref="M443:P443"/>
    <mergeCell ref="M444:P444"/>
    <mergeCell ref="AE424:AH424"/>
    <mergeCell ref="M430:Q430"/>
    <mergeCell ref="N453:R453"/>
    <mergeCell ref="M440:P440"/>
    <mergeCell ref="M431:Q431"/>
    <mergeCell ref="S424:V424"/>
    <mergeCell ref="N465:Q465"/>
    <mergeCell ref="N451:R451"/>
    <mergeCell ref="N499:R499"/>
    <mergeCell ref="T499:AC499"/>
    <mergeCell ref="N452:R452"/>
    <mergeCell ref="N450:R450"/>
    <mergeCell ref="N449:R449"/>
    <mergeCell ref="AE448:AI448"/>
    <mergeCell ref="N454:R454"/>
    <mergeCell ref="AE498:AH498"/>
    <mergeCell ref="M422:P422"/>
    <mergeCell ref="N471:R471"/>
    <mergeCell ref="N466:Q466"/>
    <mergeCell ref="T471:AC471"/>
    <mergeCell ref="N468:Q468"/>
    <mergeCell ref="N490:Q490"/>
    <mergeCell ref="N486:Q486"/>
    <mergeCell ref="AE450:AH450"/>
    <mergeCell ref="AE499:AH499"/>
    <mergeCell ref="AE495:AH495"/>
    <mergeCell ref="M427:AL427"/>
    <mergeCell ref="N494:R494"/>
    <mergeCell ref="T451:AC451"/>
    <mergeCell ref="AE451:AH451"/>
    <mergeCell ref="T450:AC450"/>
    <mergeCell ref="M428:AL428"/>
    <mergeCell ref="AU450:BM450"/>
    <mergeCell ref="AE420:AH420"/>
    <mergeCell ref="AU451:BM451"/>
    <mergeCell ref="AU452:BB452"/>
    <mergeCell ref="AS384:BM384"/>
    <mergeCell ref="AS385:AZ385"/>
    <mergeCell ref="AU417:BM417"/>
    <mergeCell ref="AS383:BM383"/>
    <mergeCell ref="AV351:BM351"/>
    <mergeCell ref="AV352:BC352"/>
    <mergeCell ref="AE419:AH419"/>
    <mergeCell ref="AE449:AH449"/>
    <mergeCell ref="AU418:BM418"/>
    <mergeCell ref="AU419:BB419"/>
    <mergeCell ref="AE415:AI415"/>
    <mergeCell ref="AE416:AH416"/>
    <mergeCell ref="AE417:AH417"/>
    <mergeCell ref="AE418:AH418"/>
    <mergeCell ref="AE422:AH422"/>
    <mergeCell ref="M429:AL429"/>
    <mergeCell ref="Y417:AB417"/>
    <mergeCell ref="AE421:AH421"/>
    <mergeCell ref="M441:P441"/>
    <mergeCell ref="M442:P442"/>
    <mergeCell ref="M110:T110"/>
    <mergeCell ref="V132:AA132"/>
    <mergeCell ref="M117:AL117"/>
    <mergeCell ref="M114:T114"/>
    <mergeCell ref="M109:AL109"/>
    <mergeCell ref="M116:T116"/>
    <mergeCell ref="W134:Z134"/>
    <mergeCell ref="AE134:AJ134"/>
    <mergeCell ref="N132:P132"/>
    <mergeCell ref="AE132:AJ132"/>
    <mergeCell ref="M120:AL120"/>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BG344:BK344"/>
    <mergeCell ref="BG345:BK345"/>
    <mergeCell ref="BG346:BK346"/>
    <mergeCell ref="BG347:BK347"/>
    <mergeCell ref="BG348:BK348"/>
    <mergeCell ref="AS57:AZ57"/>
    <mergeCell ref="AS61:AZ61"/>
    <mergeCell ref="AS65:AZ65"/>
    <mergeCell ref="AT133:BM133"/>
    <mergeCell ref="AT134:BM134"/>
    <mergeCell ref="AT135:BA135"/>
    <mergeCell ref="AS214:AZ214"/>
    <mergeCell ref="AT216:BM216"/>
    <mergeCell ref="AT217:BM217"/>
    <mergeCell ref="AT261:BA261"/>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4:AB5"/>
    <mergeCell ref="M16:AC16"/>
    <mergeCell ref="M15:AC15"/>
    <mergeCell ref="M10:AH10"/>
    <mergeCell ref="AE8:AK8"/>
    <mergeCell ref="M11:AH11"/>
    <mergeCell ref="B12:AL12"/>
    <mergeCell ref="M8:R8"/>
    <mergeCell ref="AE18:AL18"/>
    <mergeCell ref="M18:T18"/>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A239:AL239"/>
    <mergeCell ref="M239:P239"/>
    <mergeCell ref="R239:Y239"/>
    <mergeCell ref="T659:Y659"/>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N253:Q253"/>
    <mergeCell ref="M184:T184"/>
    <mergeCell ref="T496:AC496"/>
    <mergeCell ref="E661:Z662"/>
    <mergeCell ref="F631:I631"/>
    <mergeCell ref="F633:I633"/>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G653:Z653"/>
    <mergeCell ref="T656:Y656"/>
    <mergeCell ref="T497:AC497"/>
    <mergeCell ref="AE474:AH474"/>
    <mergeCell ref="AE472:AH472"/>
    <mergeCell ref="N472:R472"/>
    <mergeCell ref="T472:AC472"/>
    <mergeCell ref="AE475:AH475"/>
    <mergeCell ref="N473:R473"/>
    <mergeCell ref="AE497:AH497"/>
    <mergeCell ref="N487:Q487"/>
    <mergeCell ref="N488:Q488"/>
    <mergeCell ref="N479:AI480"/>
    <mergeCell ref="N491:Q491"/>
    <mergeCell ref="T477:AC477"/>
    <mergeCell ref="AE477:AH477"/>
    <mergeCell ref="AE476:AH476"/>
    <mergeCell ref="N482:AI483"/>
    <mergeCell ref="N489:Q489"/>
    <mergeCell ref="T476:AC476"/>
    <mergeCell ref="T494:AC494"/>
    <mergeCell ref="N496:R496"/>
    <mergeCell ref="AE496:AH496"/>
    <mergeCell ref="AE494:AI494"/>
    <mergeCell ref="O630:R630"/>
    <mergeCell ref="I636:L636"/>
    <mergeCell ref="I637:L637"/>
    <mergeCell ref="I638:L638"/>
    <mergeCell ref="Q638:T638"/>
    <mergeCell ref="AE471:AI471"/>
    <mergeCell ref="AE454:AH454"/>
    <mergeCell ref="T452:AC452"/>
    <mergeCell ref="AE452:AH452"/>
    <mergeCell ref="T453:AC453"/>
    <mergeCell ref="AE453:AH453"/>
    <mergeCell ref="AE473:AH473"/>
    <mergeCell ref="N475:R475"/>
    <mergeCell ref="N464:Q464"/>
    <mergeCell ref="T454:AC454"/>
    <mergeCell ref="N456:AI457"/>
    <mergeCell ref="N459:AI460"/>
    <mergeCell ref="N463:Q463"/>
    <mergeCell ref="N498:R498"/>
    <mergeCell ref="T498:AC498"/>
    <mergeCell ref="N495:R495"/>
    <mergeCell ref="T495:AC495"/>
    <mergeCell ref="N497:R497"/>
    <mergeCell ref="N474:R474"/>
    <mergeCell ref="Z406:AK406"/>
    <mergeCell ref="Y415:AC415"/>
    <mergeCell ref="S420:V420"/>
    <mergeCell ref="M420:P420"/>
    <mergeCell ref="T448:AC448"/>
    <mergeCell ref="M423:P423"/>
    <mergeCell ref="S423:V423"/>
    <mergeCell ref="Y423:AB423"/>
    <mergeCell ref="AE423:AH423"/>
    <mergeCell ref="S421:V421"/>
    <mergeCell ref="S422:V422"/>
    <mergeCell ref="Y422:AB422"/>
    <mergeCell ref="Y421:AB421"/>
    <mergeCell ref="M384:P384"/>
    <mergeCell ref="M382:P382"/>
    <mergeCell ref="Z412:AK412"/>
    <mergeCell ref="M421:P421"/>
    <mergeCell ref="Y420:AB420"/>
    <mergeCell ref="S415:W415"/>
    <mergeCell ref="S416:V416"/>
    <mergeCell ref="M388:P388"/>
    <mergeCell ref="M391:AL391"/>
    <mergeCell ref="M385:P385"/>
    <mergeCell ref="M389:P389"/>
    <mergeCell ref="M383:P383"/>
    <mergeCell ref="Z404:AK404"/>
    <mergeCell ref="Y416:AB416"/>
    <mergeCell ref="M419:P419"/>
    <mergeCell ref="S419:V419"/>
    <mergeCell ref="S417:V417"/>
    <mergeCell ref="M417:P417"/>
    <mergeCell ref="M416:P416"/>
    <mergeCell ref="Y419:AB419"/>
    <mergeCell ref="M418:P418"/>
    <mergeCell ref="S418:V418"/>
    <mergeCell ref="Y418:AB418"/>
    <mergeCell ref="M401:Q401"/>
    <mergeCell ref="AB356:AK356"/>
    <mergeCell ref="S351:AM351"/>
    <mergeCell ref="M352:Q352"/>
    <mergeCell ref="S352:AM352"/>
    <mergeCell ref="N297:R297"/>
    <mergeCell ref="U306:X306"/>
    <mergeCell ref="S322:X322"/>
    <mergeCell ref="M348:P348"/>
    <mergeCell ref="X310:AB310"/>
    <mergeCell ref="M325:Q325"/>
    <mergeCell ref="N356:W356"/>
    <mergeCell ref="N310:R310"/>
    <mergeCell ref="N299:R299"/>
    <mergeCell ref="Z325:AI325"/>
    <mergeCell ref="S325:X325"/>
    <mergeCell ref="M342:AH343"/>
    <mergeCell ref="M350:Q350"/>
    <mergeCell ref="N307:Q307"/>
    <mergeCell ref="N304:Q304"/>
    <mergeCell ref="U307:X307"/>
    <mergeCell ref="Z298:AD298"/>
    <mergeCell ref="T298:X298"/>
    <mergeCell ref="N298:R298"/>
    <mergeCell ref="T297:X297"/>
    <mergeCell ref="M351:Q351"/>
    <mergeCell ref="O300:R300"/>
    <mergeCell ref="M344:AH345"/>
    <mergeCell ref="T293:X293"/>
    <mergeCell ref="N293:R293"/>
    <mergeCell ref="N295:R295"/>
    <mergeCell ref="T295:X295"/>
    <mergeCell ref="Z295:AD295"/>
    <mergeCell ref="Z296:AD296"/>
    <mergeCell ref="Z293:AD293"/>
    <mergeCell ref="N294:R294"/>
    <mergeCell ref="T296:X296"/>
    <mergeCell ref="N296:R296"/>
    <mergeCell ref="T294:X294"/>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42:AH345 M233:AH234 AA238:AL239 R238:Y239 M202:AL202 M199:AL199 M196:T197 M194:AL194 M191:AL191 M188:T189 M186:AL186 M183:AL183 M180:T181 M177:AL177 M174:AL174 M171:T172 N548:AI549 M49:AL49 M51:AL51 N551:AI552 M39:AL39 M41:AL41 X222:AG223 AI249:AX249 N595:AI596 E661:Z661 M67:AL67 M69:AL69 M433:AH436 M58:AL58 M11:AH11 M21:AL21 M163:AL163 M165:AL165 M60:AL60 M19:T19 M156:AL156 M315:AH317 M267:AH267 M16:AC16 N482:AI483 N479:AI480 N459:AI460 N456:AI457 N502:AI503 N505:AI506 N525:AI526 N528:AI529 M391:AL391 M427:AL429 M29:AL29 M31:AL31 M135:AL135 M137:AL137 M145:AL145 M147:AL147 M154:AL154 T270:T272 T228:AG229 N621:AI622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70:AI570 AJ524:AL528 S481:AI481 S458:AI458 T455:AI455 AJ455:AL459 AJ478:AL482 T478:AI478 S504:AI504 T501:AI501 AJ501:AL505 T524:AI524 S527:AI527 AJ570:AL574 AJ547:AL551 T547:AI547 S550:AI550 S573:AI573 T594:AI594 AJ594:AL598 S597:AI597 T620:AI620 AJ620:AL624 S623:AI623" xr:uid="{00000000-0002-0000-0200-000003000000}"/>
    <dataValidation imeMode="off" allowBlank="1" showInputMessage="1" showErrorMessage="1" sqref="S532:U537 N532:Q532 N486:Q491 B446:K446 M157:T157 M155:T155 M50:T50 AE48:AJ48 M40:T40 AE38:AJ38 Q638:T638 Z406:AK406 AE66:AJ66 AE64:AJ64 AE588:AH593 N463:Q468 R440:T446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8:P348 M319:R320 S555:U560 M200:T201 M198:T198 M75:T75 M184:T185 M59:T59 AE57:AJ57 M138:T138 M136:T136 AE28:AJ28 AE26:AJ26 AE36:AJ36 M42:T42 AB408:AK410 Z410:AA410 M32:T33 AE55:AJ55 R561:T561 M70:T70 M61:T61 AE207:AJ207 M388:P389 Z404:AK404 S639 Z412:AK412 S416:V423 N280:Q280 M430:Q430 B515:K515 AE472:AH477 AD449:AH454 M440:P446 AE518:AH523 M469:P469 AE495:AH500 M192:T193 M538:P538 R492:T492 N509:Q514 S463:U468 B469:K469 R469:T469 S486:U491 M492:P492 B492:K492 S509:U514 R515:T515 M515:P515 B538:K538 R538:T538 M561:P561 B561:K561 N555:Q555 M190:T190 M8 M99:T99 M101:T102 N252:Q253 N256:R257 T256:X257 Z256:AD257 AF256:AJ257 N260:R260 T260:X260 Z260:AD260 AF260:AJ260 AF262:AJ262 Z262:AD262 T262:X262 N262:R262 T265:W266 T278:X279 Z278:AD279 T283:X286 N283:R286 N303:Q304 N307:Q307 U307:X307 Z283:AD286 Z288:AD298 S579:U584 R585:T585 M585:P585 B585:K585 O299:R300 U297:X297 N80:Y80 N579:Q584 Y416:AB423 F631:I631 F633:I633 I636:L638 I639 M68:T68 M30:T30 AE134:AJ134 AE132:AJ132 M148:T148 M146:T146 AE153:AJ153 AE151:AJ151 M166:T166 M164:T164 AE162:AJ162 O290:R295 U290:X295 M219:T219 M217:T217 AE215:AJ215 M211:T211 O297:R297 U288:X288 O288:R288 N278:R279 N288:N299 T288:T298 T603:V603 AE614:AH619 S605:U610 R611:T611 M611:P611 B611:K611 N605:Q610 T629:V629"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83" location="値一覧項目!A1" display="メンテナンスより、" xr:uid="{00000000-0004-0000-0200-000009000000}"/>
    <hyperlink ref="AN383:AQ383" location="値一覧項目!A1" display="メンテナンスより、" xr:uid="{00000000-0004-0000-0200-00000A000000}"/>
    <hyperlink ref="AP417" location="値一覧項目!A1" display="メンテナンスより、" xr:uid="{00000000-0004-0000-0200-00000B000000}"/>
    <hyperlink ref="AP417:AS417" location="値一覧項目!A1" display="メンテナンスより、" xr:uid="{00000000-0004-0000-0200-00000C000000}"/>
    <hyperlink ref="AP450" location="値一覧項目!A1" display="メンテナンスより、" xr:uid="{00000000-0004-0000-0200-00000D000000}"/>
    <hyperlink ref="AP450:AS450" location="値一覧項目!A1" display="メンテナンスより、" xr:uid="{00000000-0004-0000-0200-00000E000000}"/>
    <hyperlink ref="AP450:AT450" location="主要用途!A1" display="メンテナンスより、" xr:uid="{00000000-0004-0000-0200-00000F000000}"/>
    <hyperlink ref="AQ350" location="値一覧項目!A1" display="メンテナンスより、" xr:uid="{00000000-0004-0000-0200-000010000000}"/>
    <hyperlink ref="AQ350:AT350" location="値一覧項目!A1" display="メンテナンスより、" xr:uid="{00000000-0004-0000-0200-000011000000}"/>
    <hyperlink ref="AQ350:AU350" location="主要用途!A1" display="メンテナンスより、" xr:uid="{00000000-0004-0000-0200-000012000000}"/>
    <hyperlink ref="B601"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7"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1"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31750</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31750</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31750</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31750</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12700</xdr:colOff>
                    <xdr:row>241</xdr:row>
                    <xdr:rowOff>19050</xdr:rowOff>
                  </from>
                  <to>
                    <xdr:col>13</xdr:col>
                    <xdr:colOff>107950</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12700</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12700</xdr:rowOff>
                  </from>
                  <to>
                    <xdr:col>25</xdr:col>
                    <xdr:colOff>12700</xdr:colOff>
                    <xdr:row>242</xdr:row>
                    <xdr:rowOff>12700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12700</xdr:rowOff>
                  </from>
                  <to>
                    <xdr:col>32</xdr:col>
                    <xdr:colOff>88900</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12700</xdr:colOff>
                    <xdr:row>242</xdr:row>
                    <xdr:rowOff>19050</xdr:rowOff>
                  </from>
                  <to>
                    <xdr:col>13</xdr:col>
                    <xdr:colOff>107950</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12700</xdr:colOff>
                    <xdr:row>243</xdr:row>
                    <xdr:rowOff>19050</xdr:rowOff>
                  </from>
                  <to>
                    <xdr:col>13</xdr:col>
                    <xdr:colOff>107950</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12700</xdr:colOff>
                    <xdr:row>243</xdr:row>
                    <xdr:rowOff>19050</xdr:rowOff>
                  </from>
                  <to>
                    <xdr:col>17</xdr:col>
                    <xdr:colOff>107950</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12700</xdr:colOff>
                    <xdr:row>246</xdr:row>
                    <xdr:rowOff>0</xdr:rowOff>
                  </from>
                  <to>
                    <xdr:col>21</xdr:col>
                    <xdr:colOff>146050</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165100</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165100</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12700</xdr:colOff>
                    <xdr:row>274</xdr:row>
                    <xdr:rowOff>31750</xdr:rowOff>
                  </from>
                  <to>
                    <xdr:col>12</xdr:col>
                    <xdr:colOff>95250</xdr:colOff>
                    <xdr:row>275</xdr:row>
                    <xdr:rowOff>12700</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12700</xdr:colOff>
                    <xdr:row>274</xdr:row>
                    <xdr:rowOff>31750</xdr:rowOff>
                  </from>
                  <to>
                    <xdr:col>15</xdr:col>
                    <xdr:colOff>95250</xdr:colOff>
                    <xdr:row>275</xdr:row>
                    <xdr:rowOff>12700</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12700</xdr:colOff>
                    <xdr:row>274</xdr:row>
                    <xdr:rowOff>31750</xdr:rowOff>
                  </from>
                  <to>
                    <xdr:col>18</xdr:col>
                    <xdr:colOff>95250</xdr:colOff>
                    <xdr:row>275</xdr:row>
                    <xdr:rowOff>12700</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69850</xdr:colOff>
                    <xdr:row>275</xdr:row>
                    <xdr:rowOff>12700</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31750</xdr:rowOff>
                  </from>
                  <to>
                    <xdr:col>24</xdr:col>
                    <xdr:colOff>88900</xdr:colOff>
                    <xdr:row>275</xdr:row>
                    <xdr:rowOff>12700</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31750</xdr:rowOff>
                  </from>
                  <to>
                    <xdr:col>28</xdr:col>
                    <xdr:colOff>88900</xdr:colOff>
                    <xdr:row>275</xdr:row>
                    <xdr:rowOff>12700</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203200</xdr:colOff>
                    <xdr:row>274</xdr:row>
                    <xdr:rowOff>31750</xdr:rowOff>
                  </from>
                  <to>
                    <xdr:col>33</xdr:col>
                    <xdr:colOff>57150</xdr:colOff>
                    <xdr:row>275</xdr:row>
                    <xdr:rowOff>12700</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12700</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12700</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12700</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12700</xdr:rowOff>
                  </from>
                  <to>
                    <xdr:col>14</xdr:col>
                    <xdr:colOff>127000</xdr:colOff>
                    <xdr:row>311</xdr:row>
                    <xdr:rowOff>222250</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12700</xdr:colOff>
                    <xdr:row>311</xdr:row>
                    <xdr:rowOff>12700</xdr:rowOff>
                  </from>
                  <to>
                    <xdr:col>22</xdr:col>
                    <xdr:colOff>95250</xdr:colOff>
                    <xdr:row>311</xdr:row>
                    <xdr:rowOff>222250</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12700</xdr:rowOff>
                  </from>
                  <to>
                    <xdr:col>29</xdr:col>
                    <xdr:colOff>76200</xdr:colOff>
                    <xdr:row>311</xdr:row>
                    <xdr:rowOff>222250</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12700</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12700</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12700</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203200</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203200</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203200</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12700</xdr:colOff>
                    <xdr:row>349</xdr:row>
                    <xdr:rowOff>12700</xdr:rowOff>
                  </from>
                  <to>
                    <xdr:col>17</xdr:col>
                    <xdr:colOff>12700</xdr:colOff>
                    <xdr:row>349</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12700</xdr:colOff>
                    <xdr:row>350</xdr:row>
                    <xdr:rowOff>12700</xdr:rowOff>
                  </from>
                  <to>
                    <xdr:col>17</xdr:col>
                    <xdr:colOff>12700</xdr:colOff>
                    <xdr:row>350</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12700</xdr:colOff>
                    <xdr:row>351</xdr:row>
                    <xdr:rowOff>12700</xdr:rowOff>
                  </from>
                  <to>
                    <xdr:col>17</xdr:col>
                    <xdr:colOff>12700</xdr:colOff>
                    <xdr:row>351</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12700</xdr:colOff>
                    <xdr:row>353</xdr:row>
                    <xdr:rowOff>12700</xdr:rowOff>
                  </from>
                  <to>
                    <xdr:col>13</xdr:col>
                    <xdr:colOff>95250</xdr:colOff>
                    <xdr:row>354</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12700</xdr:colOff>
                    <xdr:row>353</xdr:row>
                    <xdr:rowOff>12700</xdr:rowOff>
                  </from>
                  <to>
                    <xdr:col>16</xdr:col>
                    <xdr:colOff>95250</xdr:colOff>
                    <xdr:row>354</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12700</xdr:colOff>
                    <xdr:row>353</xdr:row>
                    <xdr:rowOff>12700</xdr:rowOff>
                  </from>
                  <to>
                    <xdr:col>19</xdr:col>
                    <xdr:colOff>95250</xdr:colOff>
                    <xdr:row>354</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353</xdr:row>
                    <xdr:rowOff>0</xdr:rowOff>
                  </from>
                  <to>
                    <xdr:col>22</xdr:col>
                    <xdr:colOff>69850</xdr:colOff>
                    <xdr:row>354</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353</xdr:row>
                    <xdr:rowOff>12700</xdr:rowOff>
                  </from>
                  <to>
                    <xdr:col>25</xdr:col>
                    <xdr:colOff>88900</xdr:colOff>
                    <xdr:row>354</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353</xdr:row>
                    <xdr:rowOff>12700</xdr:rowOff>
                  </from>
                  <to>
                    <xdr:col>29</xdr:col>
                    <xdr:colOff>88900</xdr:colOff>
                    <xdr:row>354</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203200</xdr:colOff>
                    <xdr:row>353</xdr:row>
                    <xdr:rowOff>12700</xdr:rowOff>
                  </from>
                  <to>
                    <xdr:col>34</xdr:col>
                    <xdr:colOff>57150</xdr:colOff>
                    <xdr:row>354</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12700</xdr:colOff>
                    <xdr:row>355</xdr:row>
                    <xdr:rowOff>12700</xdr:rowOff>
                  </from>
                  <to>
                    <xdr:col>22</xdr:col>
                    <xdr:colOff>203200</xdr:colOff>
                    <xdr:row>355</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355</xdr:row>
                    <xdr:rowOff>12700</xdr:rowOff>
                  </from>
                  <to>
                    <xdr:col>36</xdr:col>
                    <xdr:colOff>184150</xdr:colOff>
                    <xdr:row>355</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12700</xdr:colOff>
                    <xdr:row>381</xdr:row>
                    <xdr:rowOff>0</xdr:rowOff>
                  </from>
                  <to>
                    <xdr:col>16</xdr:col>
                    <xdr:colOff>19050</xdr:colOff>
                    <xdr:row>381</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12700</xdr:colOff>
                    <xdr:row>382</xdr:row>
                    <xdr:rowOff>0</xdr:rowOff>
                  </from>
                  <to>
                    <xdr:col>16</xdr:col>
                    <xdr:colOff>19050</xdr:colOff>
                    <xdr:row>382</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12700</xdr:colOff>
                    <xdr:row>383</xdr:row>
                    <xdr:rowOff>0</xdr:rowOff>
                  </from>
                  <to>
                    <xdr:col>16</xdr:col>
                    <xdr:colOff>19050</xdr:colOff>
                    <xdr:row>383</xdr:row>
                    <xdr:rowOff>203200</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12700</xdr:colOff>
                    <xdr:row>384</xdr:row>
                    <xdr:rowOff>0</xdr:rowOff>
                  </from>
                  <to>
                    <xdr:col>16</xdr:col>
                    <xdr:colOff>19050</xdr:colOff>
                    <xdr:row>384</xdr:row>
                    <xdr:rowOff>203200</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12700</xdr:colOff>
                    <xdr:row>307</xdr:row>
                    <xdr:rowOff>31750</xdr:rowOff>
                  </from>
                  <to>
                    <xdr:col>17</xdr:col>
                    <xdr:colOff>19050</xdr:colOff>
                    <xdr:row>307</xdr:row>
                    <xdr:rowOff>222250</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31750</xdr:rowOff>
                  </from>
                  <to>
                    <xdr:col>24</xdr:col>
                    <xdr:colOff>12700</xdr:colOff>
                    <xdr:row>307</xdr:row>
                    <xdr:rowOff>222250</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12700</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12700</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12700</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12700</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12700</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12700</xdr:colOff>
                    <xdr:row>418</xdr:row>
                    <xdr:rowOff>0</xdr:rowOff>
                  </from>
                  <to>
                    <xdr:col>16</xdr:col>
                    <xdr:colOff>19050</xdr:colOff>
                    <xdr:row>418</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12700</xdr:colOff>
                    <xdr:row>430</xdr:row>
                    <xdr:rowOff>12700</xdr:rowOff>
                  </from>
                  <to>
                    <xdr:col>17</xdr:col>
                    <xdr:colOff>19050</xdr:colOff>
                    <xdr:row>430</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12700</xdr:colOff>
                    <xdr:row>448</xdr:row>
                    <xdr:rowOff>0</xdr:rowOff>
                  </from>
                  <to>
                    <xdr:col>18</xdr:col>
                    <xdr:colOff>12700</xdr:colOff>
                    <xdr:row>448</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12700</xdr:colOff>
                    <xdr:row>449</xdr:row>
                    <xdr:rowOff>0</xdr:rowOff>
                  </from>
                  <to>
                    <xdr:col>18</xdr:col>
                    <xdr:colOff>12700</xdr:colOff>
                    <xdr:row>449</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12700</xdr:colOff>
                    <xdr:row>450</xdr:row>
                    <xdr:rowOff>0</xdr:rowOff>
                  </from>
                  <to>
                    <xdr:col>18</xdr:col>
                    <xdr:colOff>12700</xdr:colOff>
                    <xdr:row>450</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12700</xdr:colOff>
                    <xdr:row>451</xdr:row>
                    <xdr:rowOff>0</xdr:rowOff>
                  </from>
                  <to>
                    <xdr:col>18</xdr:col>
                    <xdr:colOff>12700</xdr:colOff>
                    <xdr:row>451</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12700</xdr:colOff>
                    <xdr:row>452</xdr:row>
                    <xdr:rowOff>12700</xdr:rowOff>
                  </from>
                  <to>
                    <xdr:col>18</xdr:col>
                    <xdr:colOff>12700</xdr:colOff>
                    <xdr:row>452</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12700</xdr:colOff>
                    <xdr:row>453</xdr:row>
                    <xdr:rowOff>12700</xdr:rowOff>
                  </from>
                  <to>
                    <xdr:col>18</xdr:col>
                    <xdr:colOff>12700</xdr:colOff>
                    <xdr:row>453</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12700</xdr:colOff>
                    <xdr:row>471</xdr:row>
                    <xdr:rowOff>0</xdr:rowOff>
                  </from>
                  <to>
                    <xdr:col>18</xdr:col>
                    <xdr:colOff>12700</xdr:colOff>
                    <xdr:row>471</xdr:row>
                    <xdr:rowOff>203200</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12700</xdr:colOff>
                    <xdr:row>472</xdr:row>
                    <xdr:rowOff>0</xdr:rowOff>
                  </from>
                  <to>
                    <xdr:col>18</xdr:col>
                    <xdr:colOff>12700</xdr:colOff>
                    <xdr:row>472</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12700</xdr:colOff>
                    <xdr:row>473</xdr:row>
                    <xdr:rowOff>0</xdr:rowOff>
                  </from>
                  <to>
                    <xdr:col>18</xdr:col>
                    <xdr:colOff>12700</xdr:colOff>
                    <xdr:row>473</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12700</xdr:colOff>
                    <xdr:row>474</xdr:row>
                    <xdr:rowOff>0</xdr:rowOff>
                  </from>
                  <to>
                    <xdr:col>18</xdr:col>
                    <xdr:colOff>12700</xdr:colOff>
                    <xdr:row>474</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12700</xdr:colOff>
                    <xdr:row>475</xdr:row>
                    <xdr:rowOff>0</xdr:rowOff>
                  </from>
                  <to>
                    <xdr:col>18</xdr:col>
                    <xdr:colOff>12700</xdr:colOff>
                    <xdr:row>475</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12700</xdr:colOff>
                    <xdr:row>476</xdr:row>
                    <xdr:rowOff>0</xdr:rowOff>
                  </from>
                  <to>
                    <xdr:col>18</xdr:col>
                    <xdr:colOff>12700</xdr:colOff>
                    <xdr:row>476</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12700</xdr:colOff>
                    <xdr:row>494</xdr:row>
                    <xdr:rowOff>12700</xdr:rowOff>
                  </from>
                  <to>
                    <xdr:col>18</xdr:col>
                    <xdr:colOff>12700</xdr:colOff>
                    <xdr:row>494</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12700</xdr:colOff>
                    <xdr:row>495</xdr:row>
                    <xdr:rowOff>12700</xdr:rowOff>
                  </from>
                  <to>
                    <xdr:col>18</xdr:col>
                    <xdr:colOff>12700</xdr:colOff>
                    <xdr:row>495</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12700</xdr:colOff>
                    <xdr:row>496</xdr:row>
                    <xdr:rowOff>12700</xdr:rowOff>
                  </from>
                  <to>
                    <xdr:col>18</xdr:col>
                    <xdr:colOff>12700</xdr:colOff>
                    <xdr:row>496</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12700</xdr:colOff>
                    <xdr:row>497</xdr:row>
                    <xdr:rowOff>12700</xdr:rowOff>
                  </from>
                  <to>
                    <xdr:col>18</xdr:col>
                    <xdr:colOff>12700</xdr:colOff>
                    <xdr:row>497</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12700</xdr:colOff>
                    <xdr:row>498</xdr:row>
                    <xdr:rowOff>12700</xdr:rowOff>
                  </from>
                  <to>
                    <xdr:col>18</xdr:col>
                    <xdr:colOff>12700</xdr:colOff>
                    <xdr:row>498</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12700</xdr:colOff>
                    <xdr:row>499</xdr:row>
                    <xdr:rowOff>12700</xdr:rowOff>
                  </from>
                  <to>
                    <xdr:col>18</xdr:col>
                    <xdr:colOff>12700</xdr:colOff>
                    <xdr:row>499</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12700</xdr:colOff>
                    <xdr:row>517</xdr:row>
                    <xdr:rowOff>12700</xdr:rowOff>
                  </from>
                  <to>
                    <xdr:col>18</xdr:col>
                    <xdr:colOff>12700</xdr:colOff>
                    <xdr:row>517</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12700</xdr:colOff>
                    <xdr:row>518</xdr:row>
                    <xdr:rowOff>12700</xdr:rowOff>
                  </from>
                  <to>
                    <xdr:col>18</xdr:col>
                    <xdr:colOff>12700</xdr:colOff>
                    <xdr:row>518</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12700</xdr:colOff>
                    <xdr:row>519</xdr:row>
                    <xdr:rowOff>12700</xdr:rowOff>
                  </from>
                  <to>
                    <xdr:col>18</xdr:col>
                    <xdr:colOff>12700</xdr:colOff>
                    <xdr:row>519</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12700</xdr:colOff>
                    <xdr:row>520</xdr:row>
                    <xdr:rowOff>12700</xdr:rowOff>
                  </from>
                  <to>
                    <xdr:col>18</xdr:col>
                    <xdr:colOff>12700</xdr:colOff>
                    <xdr:row>520</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12700</xdr:colOff>
                    <xdr:row>521</xdr:row>
                    <xdr:rowOff>12700</xdr:rowOff>
                  </from>
                  <to>
                    <xdr:col>18</xdr:col>
                    <xdr:colOff>12700</xdr:colOff>
                    <xdr:row>521</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12700</xdr:colOff>
                    <xdr:row>522</xdr:row>
                    <xdr:rowOff>12700</xdr:rowOff>
                  </from>
                  <to>
                    <xdr:col>18</xdr:col>
                    <xdr:colOff>12700</xdr:colOff>
                    <xdr:row>522</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12700</xdr:colOff>
                    <xdr:row>419</xdr:row>
                    <xdr:rowOff>0</xdr:rowOff>
                  </from>
                  <to>
                    <xdr:col>16</xdr:col>
                    <xdr:colOff>19050</xdr:colOff>
                    <xdr:row>419</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12700</xdr:colOff>
                    <xdr:row>420</xdr:row>
                    <xdr:rowOff>0</xdr:rowOff>
                  </from>
                  <to>
                    <xdr:col>16</xdr:col>
                    <xdr:colOff>19050</xdr:colOff>
                    <xdr:row>420</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107950</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146050</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12700</xdr:colOff>
                    <xdr:row>248</xdr:row>
                    <xdr:rowOff>38100</xdr:rowOff>
                  </from>
                  <to>
                    <xdr:col>21</xdr:col>
                    <xdr:colOff>146050</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12700</xdr:colOff>
                    <xdr:row>540</xdr:row>
                    <xdr:rowOff>19050</xdr:rowOff>
                  </from>
                  <to>
                    <xdr:col>18</xdr:col>
                    <xdr:colOff>12700</xdr:colOff>
                    <xdr:row>540</xdr:row>
                    <xdr:rowOff>222250</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12700</xdr:colOff>
                    <xdr:row>541</xdr:row>
                    <xdr:rowOff>19050</xdr:rowOff>
                  </from>
                  <to>
                    <xdr:col>18</xdr:col>
                    <xdr:colOff>12700</xdr:colOff>
                    <xdr:row>541</xdr:row>
                    <xdr:rowOff>222250</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12700</xdr:colOff>
                    <xdr:row>542</xdr:row>
                    <xdr:rowOff>19050</xdr:rowOff>
                  </from>
                  <to>
                    <xdr:col>18</xdr:col>
                    <xdr:colOff>12700</xdr:colOff>
                    <xdr:row>542</xdr:row>
                    <xdr:rowOff>222250</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12700</xdr:colOff>
                    <xdr:row>543</xdr:row>
                    <xdr:rowOff>19050</xdr:rowOff>
                  </from>
                  <to>
                    <xdr:col>18</xdr:col>
                    <xdr:colOff>12700</xdr:colOff>
                    <xdr:row>543</xdr:row>
                    <xdr:rowOff>222250</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12700</xdr:colOff>
                    <xdr:row>544</xdr:row>
                    <xdr:rowOff>19050</xdr:rowOff>
                  </from>
                  <to>
                    <xdr:col>18</xdr:col>
                    <xdr:colOff>12700</xdr:colOff>
                    <xdr:row>544</xdr:row>
                    <xdr:rowOff>222250</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12700</xdr:colOff>
                    <xdr:row>545</xdr:row>
                    <xdr:rowOff>19050</xdr:rowOff>
                  </from>
                  <to>
                    <xdr:col>18</xdr:col>
                    <xdr:colOff>12700</xdr:colOff>
                    <xdr:row>545</xdr:row>
                    <xdr:rowOff>222250</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12700</xdr:colOff>
                    <xdr:row>563</xdr:row>
                    <xdr:rowOff>31750</xdr:rowOff>
                  </from>
                  <to>
                    <xdr:col>18</xdr:col>
                    <xdr:colOff>12700</xdr:colOff>
                    <xdr:row>564</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12700</xdr:colOff>
                    <xdr:row>564</xdr:row>
                    <xdr:rowOff>31750</xdr:rowOff>
                  </from>
                  <to>
                    <xdr:col>18</xdr:col>
                    <xdr:colOff>12700</xdr:colOff>
                    <xdr:row>565</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12700</xdr:colOff>
                    <xdr:row>565</xdr:row>
                    <xdr:rowOff>31750</xdr:rowOff>
                  </from>
                  <to>
                    <xdr:col>18</xdr:col>
                    <xdr:colOff>12700</xdr:colOff>
                    <xdr:row>566</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12700</xdr:colOff>
                    <xdr:row>566</xdr:row>
                    <xdr:rowOff>38100</xdr:rowOff>
                  </from>
                  <to>
                    <xdr:col>18</xdr:col>
                    <xdr:colOff>12700</xdr:colOff>
                    <xdr:row>567</xdr:row>
                    <xdr:rowOff>12700</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12700</xdr:colOff>
                    <xdr:row>567</xdr:row>
                    <xdr:rowOff>38100</xdr:rowOff>
                  </from>
                  <to>
                    <xdr:col>18</xdr:col>
                    <xdr:colOff>12700</xdr:colOff>
                    <xdr:row>568</xdr:row>
                    <xdr:rowOff>12700</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12700</xdr:colOff>
                    <xdr:row>568</xdr:row>
                    <xdr:rowOff>38100</xdr:rowOff>
                  </from>
                  <to>
                    <xdr:col>18</xdr:col>
                    <xdr:colOff>12700</xdr:colOff>
                    <xdr:row>569</xdr:row>
                    <xdr:rowOff>12700</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12700</xdr:colOff>
                    <xdr:row>5</xdr:row>
                    <xdr:rowOff>31750</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445</xdr:row>
                    <xdr:rowOff>19050</xdr:rowOff>
                  </from>
                  <to>
                    <xdr:col>23</xdr:col>
                    <xdr:colOff>19050</xdr:colOff>
                    <xdr:row>446</xdr:row>
                    <xdr:rowOff>12700</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445</xdr:row>
                    <xdr:rowOff>0</xdr:rowOff>
                  </from>
                  <to>
                    <xdr:col>26</xdr:col>
                    <xdr:colOff>19050</xdr:colOff>
                    <xdr:row>446</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468</xdr:row>
                    <xdr:rowOff>12700</xdr:rowOff>
                  </from>
                  <to>
                    <xdr:col>23</xdr:col>
                    <xdr:colOff>88900</xdr:colOff>
                    <xdr:row>468</xdr:row>
                    <xdr:rowOff>222250</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468</xdr:row>
                    <xdr:rowOff>19050</xdr:rowOff>
                  </from>
                  <to>
                    <xdr:col>26</xdr:col>
                    <xdr:colOff>88900</xdr:colOff>
                    <xdr:row>469</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491</xdr:row>
                    <xdr:rowOff>0</xdr:rowOff>
                  </from>
                  <to>
                    <xdr:col>23</xdr:col>
                    <xdr:colOff>88900</xdr:colOff>
                    <xdr:row>491</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491</xdr:row>
                    <xdr:rowOff>0</xdr:rowOff>
                  </from>
                  <to>
                    <xdr:col>26</xdr:col>
                    <xdr:colOff>88900</xdr:colOff>
                    <xdr:row>491</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514</xdr:row>
                    <xdr:rowOff>0</xdr:rowOff>
                  </from>
                  <to>
                    <xdr:col>23</xdr:col>
                    <xdr:colOff>88900</xdr:colOff>
                    <xdr:row>514</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514</xdr:row>
                    <xdr:rowOff>0</xdr:rowOff>
                  </from>
                  <to>
                    <xdr:col>26</xdr:col>
                    <xdr:colOff>88900</xdr:colOff>
                    <xdr:row>514</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537</xdr:row>
                    <xdr:rowOff>0</xdr:rowOff>
                  </from>
                  <to>
                    <xdr:col>23</xdr:col>
                    <xdr:colOff>88900</xdr:colOff>
                    <xdr:row>537</xdr:row>
                    <xdr:rowOff>222250</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537</xdr:row>
                    <xdr:rowOff>0</xdr:rowOff>
                  </from>
                  <to>
                    <xdr:col>26</xdr:col>
                    <xdr:colOff>88900</xdr:colOff>
                    <xdr:row>537</xdr:row>
                    <xdr:rowOff>222250</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560</xdr:row>
                    <xdr:rowOff>19050</xdr:rowOff>
                  </from>
                  <to>
                    <xdr:col>23</xdr:col>
                    <xdr:colOff>88900</xdr:colOff>
                    <xdr:row>561</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560</xdr:row>
                    <xdr:rowOff>19050</xdr:rowOff>
                  </from>
                  <to>
                    <xdr:col>26</xdr:col>
                    <xdr:colOff>88900</xdr:colOff>
                    <xdr:row>561</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31750</xdr:rowOff>
                  </from>
                  <to>
                    <xdr:col>17</xdr:col>
                    <xdr:colOff>171450</xdr:colOff>
                    <xdr:row>270</xdr:row>
                    <xdr:rowOff>222250</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12700</xdr:colOff>
                    <xdr:row>421</xdr:row>
                    <xdr:rowOff>0</xdr:rowOff>
                  </from>
                  <to>
                    <xdr:col>16</xdr:col>
                    <xdr:colOff>19050</xdr:colOff>
                    <xdr:row>421</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12700</xdr:colOff>
                    <xdr:row>222</xdr:row>
                    <xdr:rowOff>12700</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12700</xdr:rowOff>
                  </from>
                  <to>
                    <xdr:col>13</xdr:col>
                    <xdr:colOff>12700</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12700</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12700</xdr:colOff>
                    <xdr:row>358</xdr:row>
                    <xdr:rowOff>12700</xdr:rowOff>
                  </from>
                  <to>
                    <xdr:col>13</xdr:col>
                    <xdr:colOff>0</xdr:colOff>
                    <xdr:row>359</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401</xdr:row>
                    <xdr:rowOff>0</xdr:rowOff>
                  </from>
                  <to>
                    <xdr:col>30</xdr:col>
                    <xdr:colOff>88900</xdr:colOff>
                    <xdr:row>401</xdr:row>
                    <xdr:rowOff>222250</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401</xdr:row>
                    <xdr:rowOff>0</xdr:rowOff>
                  </from>
                  <to>
                    <xdr:col>33</xdr:col>
                    <xdr:colOff>76200</xdr:colOff>
                    <xdr:row>401</xdr:row>
                    <xdr:rowOff>222250</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641</xdr:row>
                    <xdr:rowOff>0</xdr:rowOff>
                  </from>
                  <to>
                    <xdr:col>3</xdr:col>
                    <xdr:colOff>0</xdr:colOff>
                    <xdr:row>641</xdr:row>
                    <xdr:rowOff>222250</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642</xdr:row>
                    <xdr:rowOff>19050</xdr:rowOff>
                  </from>
                  <to>
                    <xdr:col>3</xdr:col>
                    <xdr:colOff>12700</xdr:colOff>
                    <xdr:row>643</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645</xdr:row>
                    <xdr:rowOff>0</xdr:rowOff>
                  </from>
                  <to>
                    <xdr:col>3</xdr:col>
                    <xdr:colOff>0</xdr:colOff>
                    <xdr:row>645</xdr:row>
                    <xdr:rowOff>222250</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646</xdr:row>
                    <xdr:rowOff>0</xdr:rowOff>
                  </from>
                  <to>
                    <xdr:col>3</xdr:col>
                    <xdr:colOff>0</xdr:colOff>
                    <xdr:row>646</xdr:row>
                    <xdr:rowOff>222250</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647</xdr:row>
                    <xdr:rowOff>0</xdr:rowOff>
                  </from>
                  <to>
                    <xdr:col>3</xdr:col>
                    <xdr:colOff>0</xdr:colOff>
                    <xdr:row>647</xdr:row>
                    <xdr:rowOff>222250</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648</xdr:row>
                    <xdr:rowOff>0</xdr:rowOff>
                  </from>
                  <to>
                    <xdr:col>3</xdr:col>
                    <xdr:colOff>0</xdr:colOff>
                    <xdr:row>648</xdr:row>
                    <xdr:rowOff>222250</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649</xdr:row>
                    <xdr:rowOff>0</xdr:rowOff>
                  </from>
                  <to>
                    <xdr:col>3</xdr:col>
                    <xdr:colOff>0</xdr:colOff>
                    <xdr:row>649</xdr:row>
                    <xdr:rowOff>222250</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654</xdr:row>
                    <xdr:rowOff>0</xdr:rowOff>
                  </from>
                  <to>
                    <xdr:col>3</xdr:col>
                    <xdr:colOff>0</xdr:colOff>
                    <xdr:row>654</xdr:row>
                    <xdr:rowOff>222250</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656</xdr:row>
                    <xdr:rowOff>0</xdr:rowOff>
                  </from>
                  <to>
                    <xdr:col>3</xdr:col>
                    <xdr:colOff>0</xdr:colOff>
                    <xdr:row>656</xdr:row>
                    <xdr:rowOff>222250</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638</xdr:row>
                    <xdr:rowOff>19050</xdr:rowOff>
                  </from>
                  <to>
                    <xdr:col>16</xdr:col>
                    <xdr:colOff>0</xdr:colOff>
                    <xdr:row>638</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12700</xdr:colOff>
                    <xdr:row>638</xdr:row>
                    <xdr:rowOff>19050</xdr:rowOff>
                  </from>
                  <to>
                    <xdr:col>26</xdr:col>
                    <xdr:colOff>0</xdr:colOff>
                    <xdr:row>638</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407</xdr:row>
                    <xdr:rowOff>0</xdr:rowOff>
                  </from>
                  <to>
                    <xdr:col>26</xdr:col>
                    <xdr:colOff>12700</xdr:colOff>
                    <xdr:row>408</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408</xdr:row>
                    <xdr:rowOff>0</xdr:rowOff>
                  </from>
                  <to>
                    <xdr:col>26</xdr:col>
                    <xdr:colOff>12700</xdr:colOff>
                    <xdr:row>409</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12700</xdr:colOff>
                    <xdr:row>227</xdr:row>
                    <xdr:rowOff>0</xdr:rowOff>
                  </from>
                  <to>
                    <xdr:col>12</xdr:col>
                    <xdr:colOff>222250</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12700</xdr:colOff>
                    <xdr:row>228</xdr:row>
                    <xdr:rowOff>0</xdr:rowOff>
                  </from>
                  <to>
                    <xdr:col>12</xdr:col>
                    <xdr:colOff>222250</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12700</xdr:colOff>
                    <xdr:row>229</xdr:row>
                    <xdr:rowOff>0</xdr:rowOff>
                  </from>
                  <to>
                    <xdr:col>12</xdr:col>
                    <xdr:colOff>222250</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12700</xdr:colOff>
                    <xdr:row>360</xdr:row>
                    <xdr:rowOff>0</xdr:rowOff>
                  </from>
                  <to>
                    <xdr:col>13</xdr:col>
                    <xdr:colOff>0</xdr:colOff>
                    <xdr:row>360</xdr:row>
                    <xdr:rowOff>222250</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12700</xdr:colOff>
                    <xdr:row>361</xdr:row>
                    <xdr:rowOff>12700</xdr:rowOff>
                  </from>
                  <to>
                    <xdr:col>13</xdr:col>
                    <xdr:colOff>0</xdr:colOff>
                    <xdr:row>362</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12700</xdr:colOff>
                    <xdr:row>362</xdr:row>
                    <xdr:rowOff>12700</xdr:rowOff>
                  </from>
                  <to>
                    <xdr:col>13</xdr:col>
                    <xdr:colOff>0</xdr:colOff>
                    <xdr:row>363</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12700</xdr:colOff>
                    <xdr:row>363</xdr:row>
                    <xdr:rowOff>12700</xdr:rowOff>
                  </from>
                  <to>
                    <xdr:col>13</xdr:col>
                    <xdr:colOff>0</xdr:colOff>
                    <xdr:row>364</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12700</xdr:colOff>
                    <xdr:row>368</xdr:row>
                    <xdr:rowOff>12700</xdr:rowOff>
                  </from>
                  <to>
                    <xdr:col>13</xdr:col>
                    <xdr:colOff>0</xdr:colOff>
                    <xdr:row>369</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12700</xdr:colOff>
                    <xdr:row>369</xdr:row>
                    <xdr:rowOff>12700</xdr:rowOff>
                  </from>
                  <to>
                    <xdr:col>13</xdr:col>
                    <xdr:colOff>0</xdr:colOff>
                    <xdr:row>370</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12700</xdr:colOff>
                    <xdr:row>371</xdr:row>
                    <xdr:rowOff>12700</xdr:rowOff>
                  </from>
                  <to>
                    <xdr:col>13</xdr:col>
                    <xdr:colOff>0</xdr:colOff>
                    <xdr:row>372</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12700</xdr:colOff>
                    <xdr:row>377</xdr:row>
                    <xdr:rowOff>12700</xdr:rowOff>
                  </from>
                  <to>
                    <xdr:col>13</xdr:col>
                    <xdr:colOff>0</xdr:colOff>
                    <xdr:row>378</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12700</xdr:colOff>
                    <xdr:row>377</xdr:row>
                    <xdr:rowOff>0</xdr:rowOff>
                  </from>
                  <to>
                    <xdr:col>32</xdr:col>
                    <xdr:colOff>0</xdr:colOff>
                    <xdr:row>377</xdr:row>
                    <xdr:rowOff>222250</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12700</xdr:colOff>
                    <xdr:row>378</xdr:row>
                    <xdr:rowOff>12700</xdr:rowOff>
                  </from>
                  <to>
                    <xdr:col>13</xdr:col>
                    <xdr:colOff>0</xdr:colOff>
                    <xdr:row>379</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12700</xdr:colOff>
                    <xdr:row>364</xdr:row>
                    <xdr:rowOff>12700</xdr:rowOff>
                  </from>
                  <to>
                    <xdr:col>13</xdr:col>
                    <xdr:colOff>0</xdr:colOff>
                    <xdr:row>365</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12700</xdr:colOff>
                    <xdr:row>372</xdr:row>
                    <xdr:rowOff>12700</xdr:rowOff>
                  </from>
                  <to>
                    <xdr:col>13</xdr:col>
                    <xdr:colOff>0</xdr:colOff>
                    <xdr:row>373</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12700</xdr:colOff>
                    <xdr:row>373</xdr:row>
                    <xdr:rowOff>12700</xdr:rowOff>
                  </from>
                  <to>
                    <xdr:col>13</xdr:col>
                    <xdr:colOff>0</xdr:colOff>
                    <xdr:row>374</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12700</xdr:colOff>
                    <xdr:row>377</xdr:row>
                    <xdr:rowOff>12700</xdr:rowOff>
                  </from>
                  <to>
                    <xdr:col>19</xdr:col>
                    <xdr:colOff>0</xdr:colOff>
                    <xdr:row>378</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12700</xdr:colOff>
                    <xdr:row>378</xdr:row>
                    <xdr:rowOff>12700</xdr:rowOff>
                  </from>
                  <to>
                    <xdr:col>19</xdr:col>
                    <xdr:colOff>0</xdr:colOff>
                    <xdr:row>379</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12700</xdr:colOff>
                    <xdr:row>377</xdr:row>
                    <xdr:rowOff>12700</xdr:rowOff>
                  </from>
                  <to>
                    <xdr:col>26</xdr:col>
                    <xdr:colOff>0</xdr:colOff>
                    <xdr:row>378</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12700</xdr:colOff>
                    <xdr:row>328</xdr:row>
                    <xdr:rowOff>12700</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12700</xdr:colOff>
                    <xdr:row>328</xdr:row>
                    <xdr:rowOff>19050</xdr:rowOff>
                  </from>
                  <to>
                    <xdr:col>18</xdr:col>
                    <xdr:colOff>0</xdr:colOff>
                    <xdr:row>328</xdr:row>
                    <xdr:rowOff>241300</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12700</xdr:rowOff>
                  </from>
                  <to>
                    <xdr:col>39</xdr:col>
                    <xdr:colOff>95250</xdr:colOff>
                    <xdr:row>274</xdr:row>
                    <xdr:rowOff>222250</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12700</xdr:colOff>
                    <xdr:row>359</xdr:row>
                    <xdr:rowOff>12700</xdr:rowOff>
                  </from>
                  <to>
                    <xdr:col>13</xdr:col>
                    <xdr:colOff>0</xdr:colOff>
                    <xdr:row>360</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12700</xdr:colOff>
                    <xdr:row>370</xdr:row>
                    <xdr:rowOff>0</xdr:rowOff>
                  </from>
                  <to>
                    <xdr:col>13</xdr:col>
                    <xdr:colOff>0</xdr:colOff>
                    <xdr:row>370</xdr:row>
                    <xdr:rowOff>222250</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12700</xdr:colOff>
                    <xdr:row>422</xdr:row>
                    <xdr:rowOff>0</xdr:rowOff>
                  </from>
                  <to>
                    <xdr:col>16</xdr:col>
                    <xdr:colOff>19050</xdr:colOff>
                    <xdr:row>422</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12700</xdr:colOff>
                    <xdr:row>613</xdr:row>
                    <xdr:rowOff>31750</xdr:rowOff>
                  </from>
                  <to>
                    <xdr:col>18</xdr:col>
                    <xdr:colOff>12700</xdr:colOff>
                    <xdr:row>614</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12700</xdr:colOff>
                    <xdr:row>614</xdr:row>
                    <xdr:rowOff>31750</xdr:rowOff>
                  </from>
                  <to>
                    <xdr:col>18</xdr:col>
                    <xdr:colOff>12700</xdr:colOff>
                    <xdr:row>615</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12700</xdr:colOff>
                    <xdr:row>615</xdr:row>
                    <xdr:rowOff>31750</xdr:rowOff>
                  </from>
                  <to>
                    <xdr:col>18</xdr:col>
                    <xdr:colOff>12700</xdr:colOff>
                    <xdr:row>616</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12700</xdr:colOff>
                    <xdr:row>616</xdr:row>
                    <xdr:rowOff>38100</xdr:rowOff>
                  </from>
                  <to>
                    <xdr:col>18</xdr:col>
                    <xdr:colOff>12700</xdr:colOff>
                    <xdr:row>617</xdr:row>
                    <xdr:rowOff>12700</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12700</xdr:colOff>
                    <xdr:row>617</xdr:row>
                    <xdr:rowOff>38100</xdr:rowOff>
                  </from>
                  <to>
                    <xdr:col>18</xdr:col>
                    <xdr:colOff>12700</xdr:colOff>
                    <xdr:row>618</xdr:row>
                    <xdr:rowOff>12700</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12700</xdr:colOff>
                    <xdr:row>618</xdr:row>
                    <xdr:rowOff>38100</xdr:rowOff>
                  </from>
                  <to>
                    <xdr:col>18</xdr:col>
                    <xdr:colOff>12700</xdr:colOff>
                    <xdr:row>619</xdr:row>
                    <xdr:rowOff>12700</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610</xdr:row>
                    <xdr:rowOff>19050</xdr:rowOff>
                  </from>
                  <to>
                    <xdr:col>23</xdr:col>
                    <xdr:colOff>88900</xdr:colOff>
                    <xdr:row>611</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610</xdr:row>
                    <xdr:rowOff>19050</xdr:rowOff>
                  </from>
                  <to>
                    <xdr:col>26</xdr:col>
                    <xdr:colOff>88900</xdr:colOff>
                    <xdr:row>611</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12700</xdr:colOff>
                    <xdr:row>587</xdr:row>
                    <xdr:rowOff>31750</xdr:rowOff>
                  </from>
                  <to>
                    <xdr:col>18</xdr:col>
                    <xdr:colOff>12700</xdr:colOff>
                    <xdr:row>588</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12700</xdr:colOff>
                    <xdr:row>588</xdr:row>
                    <xdr:rowOff>31750</xdr:rowOff>
                  </from>
                  <to>
                    <xdr:col>18</xdr:col>
                    <xdr:colOff>12700</xdr:colOff>
                    <xdr:row>589</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12700</xdr:colOff>
                    <xdr:row>589</xdr:row>
                    <xdr:rowOff>31750</xdr:rowOff>
                  </from>
                  <to>
                    <xdr:col>18</xdr:col>
                    <xdr:colOff>12700</xdr:colOff>
                    <xdr:row>590</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12700</xdr:colOff>
                    <xdr:row>590</xdr:row>
                    <xdr:rowOff>38100</xdr:rowOff>
                  </from>
                  <to>
                    <xdr:col>18</xdr:col>
                    <xdr:colOff>12700</xdr:colOff>
                    <xdr:row>591</xdr:row>
                    <xdr:rowOff>12700</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12700</xdr:colOff>
                    <xdr:row>591</xdr:row>
                    <xdr:rowOff>38100</xdr:rowOff>
                  </from>
                  <to>
                    <xdr:col>18</xdr:col>
                    <xdr:colOff>12700</xdr:colOff>
                    <xdr:row>592</xdr:row>
                    <xdr:rowOff>12700</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12700</xdr:colOff>
                    <xdr:row>592</xdr:row>
                    <xdr:rowOff>38100</xdr:rowOff>
                  </from>
                  <to>
                    <xdr:col>18</xdr:col>
                    <xdr:colOff>12700</xdr:colOff>
                    <xdr:row>593</xdr:row>
                    <xdr:rowOff>12700</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584</xdr:row>
                    <xdr:rowOff>19050</xdr:rowOff>
                  </from>
                  <to>
                    <xdr:col>23</xdr:col>
                    <xdr:colOff>88900</xdr:colOff>
                    <xdr:row>585</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584</xdr:row>
                    <xdr:rowOff>19050</xdr:rowOff>
                  </from>
                  <to>
                    <xdr:col>26</xdr:col>
                    <xdr:colOff>88900</xdr:colOff>
                    <xdr:row>585</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12700</xdr:colOff>
                    <xdr:row>332</xdr:row>
                    <xdr:rowOff>12700</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12700</xdr:colOff>
                    <xdr:row>332</xdr:row>
                    <xdr:rowOff>19050</xdr:rowOff>
                  </from>
                  <to>
                    <xdr:col>18</xdr:col>
                    <xdr:colOff>0</xdr:colOff>
                    <xdr:row>332</xdr:row>
                    <xdr:rowOff>241300</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393</xdr:row>
                    <xdr:rowOff>0</xdr:rowOff>
                  </from>
                  <to>
                    <xdr:col>30</xdr:col>
                    <xdr:colOff>88900</xdr:colOff>
                    <xdr:row>393</xdr:row>
                    <xdr:rowOff>222250</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393</xdr:row>
                    <xdr:rowOff>0</xdr:rowOff>
                  </from>
                  <to>
                    <xdr:col>33</xdr:col>
                    <xdr:colOff>76200</xdr:colOff>
                    <xdr:row>393</xdr:row>
                    <xdr:rowOff>222250</xdr:rowOff>
                  </to>
                </anchor>
              </controlPr>
            </control>
          </mc:Choice>
        </mc:AlternateContent>
        <mc:AlternateContent xmlns:mc="http://schemas.openxmlformats.org/markup-compatibility/2006">
          <mc:Choice Requires="x14">
            <control shapeId="2288" r:id="rId196" name="Check Box 240">
              <controlPr defaultSize="0" autoFill="0" autoLine="0" autoPict="0">
                <anchor moveWithCells="1" sizeWithCells="1">
                  <from>
                    <xdr:col>6</xdr:col>
                    <xdr:colOff>12700</xdr:colOff>
                    <xdr:row>336</xdr:row>
                    <xdr:rowOff>12700</xdr:rowOff>
                  </from>
                  <to>
                    <xdr:col>7</xdr:col>
                    <xdr:colOff>0</xdr:colOff>
                    <xdr:row>337</xdr:row>
                    <xdr:rowOff>0</xdr:rowOff>
                  </to>
                </anchor>
              </controlPr>
            </control>
          </mc:Choice>
        </mc:AlternateContent>
        <mc:AlternateContent xmlns:mc="http://schemas.openxmlformats.org/markup-compatibility/2006">
          <mc:Choice Requires="x14">
            <control shapeId="2289" r:id="rId197" name="Check Box 241">
              <controlPr defaultSize="0" autoFill="0" autoLine="0" autoPict="0">
                <anchor moveWithCells="1" sizeWithCells="1">
                  <from>
                    <xdr:col>9</xdr:col>
                    <xdr:colOff>12700</xdr:colOff>
                    <xdr:row>336</xdr:row>
                    <xdr:rowOff>19050</xdr:rowOff>
                  </from>
                  <to>
                    <xdr:col>10</xdr:col>
                    <xdr:colOff>0</xdr:colOff>
                    <xdr:row>336</xdr:row>
                    <xdr:rowOff>241300</xdr:rowOff>
                  </to>
                </anchor>
              </controlPr>
            </control>
          </mc:Choice>
        </mc:AlternateContent>
        <mc:AlternateContent xmlns:mc="http://schemas.openxmlformats.org/markup-compatibility/2006">
          <mc:Choice Requires="x14">
            <control shapeId="2290" r:id="rId198" name="Check Box 242">
              <controlPr defaultSize="0" autoFill="0" autoLine="0" autoPict="0">
                <anchor moveWithCells="1" sizeWithCells="1">
                  <from>
                    <xdr:col>2</xdr:col>
                    <xdr:colOff>12700</xdr:colOff>
                    <xdr:row>338</xdr:row>
                    <xdr:rowOff>12700</xdr:rowOff>
                  </from>
                  <to>
                    <xdr:col>3</xdr:col>
                    <xdr:colOff>0</xdr:colOff>
                    <xdr:row>339</xdr:row>
                    <xdr:rowOff>0</xdr:rowOff>
                  </to>
                </anchor>
              </controlPr>
            </control>
          </mc:Choice>
        </mc:AlternateContent>
        <mc:AlternateContent xmlns:mc="http://schemas.openxmlformats.org/markup-compatibility/2006">
          <mc:Choice Requires="x14">
            <control shapeId="2291" r:id="rId199" name="Check Box 243">
              <controlPr defaultSize="0" autoFill="0" autoLine="0" autoPict="0">
                <anchor moveWithCells="1" sizeWithCells="1">
                  <from>
                    <xdr:col>2</xdr:col>
                    <xdr:colOff>12700</xdr:colOff>
                    <xdr:row>339</xdr:row>
                    <xdr:rowOff>12700</xdr:rowOff>
                  </from>
                  <to>
                    <xdr:col>3</xdr:col>
                    <xdr:colOff>0</xdr:colOff>
                    <xdr:row>340</xdr:row>
                    <xdr:rowOff>0</xdr:rowOff>
                  </to>
                </anchor>
              </controlPr>
            </control>
          </mc:Choice>
        </mc:AlternateContent>
        <mc:AlternateContent xmlns:mc="http://schemas.openxmlformats.org/markup-compatibility/2006">
          <mc:Choice Requires="x14">
            <control shapeId="2296" r:id="rId200" name="Check Box 248">
              <controlPr defaultSize="0" autoFill="0" autoLine="0" autoPict="0">
                <anchor moveWithCells="1" sizeWithCells="1">
                  <from>
                    <xdr:col>2</xdr:col>
                    <xdr:colOff>0</xdr:colOff>
                    <xdr:row>396</xdr:row>
                    <xdr:rowOff>0</xdr:rowOff>
                  </from>
                  <to>
                    <xdr:col>3</xdr:col>
                    <xdr:colOff>88900</xdr:colOff>
                    <xdr:row>396</xdr:row>
                    <xdr:rowOff>222250</xdr:rowOff>
                  </to>
                </anchor>
              </controlPr>
            </control>
          </mc:Choice>
        </mc:AlternateContent>
        <mc:AlternateContent xmlns:mc="http://schemas.openxmlformats.org/markup-compatibility/2006">
          <mc:Choice Requires="x14">
            <control shapeId="2297" r:id="rId201" name="Check Box 249">
              <controlPr defaultSize="0" autoFill="0" autoLine="0" autoPict="0">
                <anchor moveWithCells="1" sizeWithCells="1">
                  <from>
                    <xdr:col>2</xdr:col>
                    <xdr:colOff>0</xdr:colOff>
                    <xdr:row>397</xdr:row>
                    <xdr:rowOff>0</xdr:rowOff>
                  </from>
                  <to>
                    <xdr:col>3</xdr:col>
                    <xdr:colOff>76200</xdr:colOff>
                    <xdr:row>397</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U362:W362</xm:sqref>
        </x14:dataValidation>
        <x14:dataValidation type="list" imeMode="on" allowBlank="1" showInputMessage="1" xr:uid="{B9A69113-EF1A-43FA-B635-D860C275DD26}">
          <x14:formula1>
            <xm:f>IF(項目一覧!$F$349=TRUE, 値一覧項目!$AE$2:$AE$6, INDIRECT("Z1:Z1"))</xm:f>
          </x14:formula1>
          <xm:sqref>R230:AW230</xm:sqref>
        </x14:dataValidation>
        <x14:dataValidation type="list" allowBlank="1" showInputMessage="1" xr:uid="{D854E8AD-E2BA-48F8-A3E6-FDE6D0604C21}">
          <x14:formula1>
            <xm:f>値一覧項目!$AF$2:$AF$4</xm:f>
          </x14:formula1>
          <xm:sqref>BG344 BU344</xm:sqref>
        </x14:dataValidation>
        <x14:dataValidation type="list" allowBlank="1" showInputMessage="1" xr:uid="{6C4EC499-BF97-409D-899C-D051209E0875}">
          <x14:formula1>
            <xm:f>値一覧項目!$AF$5:$AF$7</xm:f>
          </x14:formula1>
          <xm:sqref>BG345:BK345 BU345:BY345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H159"/>
  <sheetViews>
    <sheetView topLeftCell="A79" workbookViewId="0">
      <selection activeCell="Q1" sqref="Q1:T1"/>
    </sheetView>
  </sheetViews>
  <sheetFormatPr defaultColWidth="9" defaultRowHeight="13"/>
  <cols>
    <col min="1" max="12" width="3.08203125" style="904" customWidth="1"/>
    <col min="13" max="13" width="3.83203125" style="904" customWidth="1"/>
    <col min="14" max="25" width="3.08203125" style="904" customWidth="1"/>
    <col min="26" max="26" width="3.83203125" style="904" customWidth="1"/>
    <col min="27" max="27" width="4.83203125" style="904" customWidth="1"/>
    <col min="28" max="44" width="3.08203125" style="904" customWidth="1"/>
    <col min="45" max="16384" width="9" style="904"/>
  </cols>
  <sheetData>
    <row r="1" spans="1:32" s="1050" customFormat="1" ht="38.25" customHeight="1" thickBot="1">
      <c r="A1" s="1248" t="s">
        <v>15</v>
      </c>
      <c r="Q1" s="1784" t="s">
        <v>64</v>
      </c>
      <c r="R1" s="1785"/>
      <c r="S1" s="1785"/>
      <c r="T1" s="1785"/>
      <c r="U1" s="900" t="s">
        <v>549</v>
      </c>
      <c r="AD1" s="900"/>
    </row>
    <row r="2" spans="1:32" ht="6.75" customHeight="1" thickTop="1"/>
    <row r="3" spans="1:32" ht="12" customHeight="1">
      <c r="A3" s="1053"/>
      <c r="B3" s="1054" t="s">
        <v>2586</v>
      </c>
      <c r="M3" s="2140" t="s">
        <v>2585</v>
      </c>
      <c r="N3" s="1249"/>
      <c r="O3" s="1250"/>
      <c r="P3" s="1250"/>
      <c r="Q3" s="1250"/>
      <c r="R3" s="1250"/>
      <c r="S3" s="1250"/>
      <c r="T3" s="1251"/>
      <c r="U3" s="1994" t="s">
        <v>528</v>
      </c>
      <c r="V3" s="2141"/>
      <c r="W3" s="2141"/>
      <c r="X3" s="2141"/>
      <c r="Y3" s="2141"/>
      <c r="Z3" s="2141"/>
      <c r="AA3" s="2142"/>
    </row>
    <row r="4" spans="1:32" ht="12.75" customHeight="1">
      <c r="B4" s="1253" t="s">
        <v>3033</v>
      </c>
      <c r="M4" s="1787"/>
      <c r="U4" s="1791"/>
      <c r="V4" s="1729"/>
      <c r="W4" s="1729"/>
      <c r="X4" s="1729"/>
      <c r="Y4" s="1729"/>
      <c r="Z4" s="1729"/>
      <c r="AA4" s="1792"/>
    </row>
    <row r="5" spans="1:32" ht="17.25" customHeight="1">
      <c r="M5" s="1787"/>
      <c r="U5" s="1994" t="s">
        <v>2812</v>
      </c>
      <c r="V5" s="2141"/>
      <c r="W5" s="2141"/>
      <c r="X5" s="2141"/>
      <c r="Y5" s="2141"/>
      <c r="Z5" s="2141"/>
      <c r="AA5" s="2142"/>
    </row>
    <row r="6" spans="1:32" ht="22.5" customHeight="1">
      <c r="M6" s="1787"/>
      <c r="U6" s="1791"/>
      <c r="V6" s="1729"/>
      <c r="W6" s="1729"/>
      <c r="X6" s="1729"/>
      <c r="Y6" s="1729"/>
      <c r="Z6" s="1729"/>
      <c r="AA6" s="1792"/>
    </row>
    <row r="7" spans="1:32" ht="35.25" customHeight="1">
      <c r="M7" s="1787"/>
      <c r="U7" s="1060" t="s">
        <v>527</v>
      </c>
      <c r="V7" s="976"/>
      <c r="W7" s="1061"/>
      <c r="X7" s="1061"/>
      <c r="Y7" s="1061"/>
      <c r="Z7" s="1062"/>
      <c r="AA7" s="1063"/>
    </row>
    <row r="8" spans="1:32" ht="20.25" customHeight="1">
      <c r="M8" s="1788"/>
      <c r="N8" s="974"/>
      <c r="O8" s="974"/>
      <c r="P8" s="974"/>
      <c r="Q8" s="974"/>
      <c r="R8" s="974"/>
      <c r="S8" s="974"/>
      <c r="T8" s="1059"/>
      <c r="U8" s="1058" t="s">
        <v>2584</v>
      </c>
      <c r="V8" s="974"/>
      <c r="W8" s="974"/>
      <c r="X8" s="974"/>
      <c r="Y8" s="974"/>
      <c r="Z8" s="1064"/>
      <c r="AA8" s="1065" t="s">
        <v>111</v>
      </c>
    </row>
    <row r="9" spans="1:32" ht="40" customHeight="1"/>
    <row r="10" spans="1:32" ht="19" customHeight="1">
      <c r="A10" s="1098" t="s">
        <v>2583</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row>
    <row r="11" spans="1:32" ht="0.75" customHeight="1">
      <c r="A11" s="935"/>
      <c r="B11" s="935"/>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row>
    <row r="12" spans="1:32" ht="15.65" customHeight="1">
      <c r="A12" s="936" t="s">
        <v>2581</v>
      </c>
      <c r="B12" s="906" t="s">
        <v>713</v>
      </c>
      <c r="C12" s="906"/>
      <c r="D12" s="906"/>
      <c r="E12" s="906"/>
      <c r="F12" s="906"/>
      <c r="G12" s="906"/>
      <c r="H12" s="906"/>
      <c r="I12" s="906"/>
      <c r="J12" s="906"/>
      <c r="K12" s="906"/>
      <c r="L12" s="906"/>
      <c r="M12" s="906"/>
      <c r="N12" s="906"/>
      <c r="O12" s="906"/>
      <c r="P12" s="906"/>
      <c r="Q12" s="906"/>
      <c r="R12" s="906"/>
      <c r="S12" s="906"/>
      <c r="T12" s="906"/>
      <c r="U12" s="1231"/>
      <c r="V12" s="1231"/>
      <c r="W12" s="1231"/>
      <c r="X12" s="1231"/>
      <c r="Y12" s="1231"/>
      <c r="Z12" s="1231"/>
      <c r="AA12" s="1231"/>
      <c r="AE12" s="1067" t="s">
        <v>2598</v>
      </c>
    </row>
    <row r="13" spans="1:32" ht="15.65" customHeight="1">
      <c r="A13" s="936"/>
      <c r="B13" s="906" t="s">
        <v>431</v>
      </c>
      <c r="C13" s="906"/>
      <c r="D13" s="906"/>
      <c r="E13" s="906"/>
      <c r="F13" s="906"/>
      <c r="G13" s="906"/>
      <c r="H13" s="906" t="str">
        <f>建築主氏名１フリガナ</f>
        <v/>
      </c>
      <c r="J13" s="906"/>
      <c r="K13" s="906"/>
      <c r="L13" s="906"/>
      <c r="M13" s="906"/>
      <c r="N13" s="906"/>
      <c r="O13" s="906"/>
      <c r="P13" s="906"/>
      <c r="Q13" s="906"/>
      <c r="R13" s="906"/>
      <c r="S13" s="906"/>
      <c r="T13" s="906"/>
      <c r="U13" s="906"/>
      <c r="V13" s="906"/>
      <c r="W13" s="906"/>
      <c r="X13" s="906"/>
      <c r="Y13" s="906"/>
      <c r="Z13" s="906"/>
      <c r="AA13" s="906"/>
      <c r="AE13" s="1067" t="s">
        <v>537</v>
      </c>
    </row>
    <row r="14" spans="1:32" ht="15.65" customHeight="1">
      <c r="A14" s="936"/>
      <c r="B14" s="906" t="s">
        <v>408</v>
      </c>
      <c r="C14" s="906"/>
      <c r="D14" s="906"/>
      <c r="E14" s="906"/>
      <c r="F14" s="906"/>
      <c r="G14" s="906"/>
      <c r="H14" s="938" t="str">
        <f>建築主氏名１</f>
        <v/>
      </c>
      <c r="I14" s="939"/>
      <c r="J14" s="938"/>
      <c r="K14" s="938"/>
      <c r="L14" s="938"/>
      <c r="M14" s="938"/>
      <c r="N14" s="938"/>
      <c r="O14" s="938"/>
      <c r="P14" s="938"/>
      <c r="Q14" s="938"/>
      <c r="R14" s="938"/>
      <c r="S14" s="938"/>
      <c r="T14" s="938"/>
      <c r="U14" s="938"/>
      <c r="V14" s="938"/>
      <c r="W14" s="938"/>
      <c r="X14" s="938"/>
      <c r="Y14" s="938"/>
      <c r="Z14" s="938"/>
      <c r="AA14" s="938"/>
      <c r="AB14" s="939"/>
    </row>
    <row r="15" spans="1:32" ht="15.65" customHeight="1">
      <c r="A15" s="936"/>
      <c r="B15" s="906" t="s">
        <v>399</v>
      </c>
      <c r="C15" s="906"/>
      <c r="D15" s="906"/>
      <c r="E15" s="906"/>
      <c r="F15" s="906"/>
      <c r="G15" s="906"/>
      <c r="H15" s="938" t="str">
        <f>建築主郵便番号</f>
        <v/>
      </c>
      <c r="I15" s="939"/>
      <c r="J15" s="938"/>
      <c r="K15" s="938"/>
      <c r="L15" s="938"/>
      <c r="M15" s="938"/>
      <c r="N15" s="938"/>
      <c r="O15" s="938"/>
      <c r="P15" s="938"/>
      <c r="Q15" s="938"/>
      <c r="R15" s="938"/>
      <c r="S15" s="938"/>
      <c r="T15" s="938"/>
      <c r="U15" s="938"/>
      <c r="V15" s="938"/>
      <c r="W15" s="938"/>
      <c r="X15" s="938"/>
      <c r="Y15" s="938"/>
      <c r="Z15" s="938"/>
      <c r="AA15" s="938"/>
      <c r="AB15" s="939"/>
      <c r="AE15" s="1068" t="s">
        <v>536</v>
      </c>
    </row>
    <row r="16" spans="1:32" ht="15.65" customHeight="1">
      <c r="A16" s="936"/>
      <c r="B16" s="906" t="s">
        <v>430</v>
      </c>
      <c r="C16" s="906"/>
      <c r="D16" s="906"/>
      <c r="E16" s="906"/>
      <c r="F16" s="906"/>
      <c r="G16" s="906"/>
      <c r="H16" s="1707" t="str">
        <f>建築主住所</f>
        <v/>
      </c>
      <c r="I16" s="1707"/>
      <c r="J16" s="1707"/>
      <c r="K16" s="1707"/>
      <c r="L16" s="1707"/>
      <c r="M16" s="1707"/>
      <c r="N16" s="1707"/>
      <c r="O16" s="1707"/>
      <c r="P16" s="1707"/>
      <c r="Q16" s="1707"/>
      <c r="R16" s="1707"/>
      <c r="S16" s="1707"/>
      <c r="T16" s="1707"/>
      <c r="U16" s="1707"/>
      <c r="V16" s="1707"/>
      <c r="W16" s="1707"/>
      <c r="X16" s="1707"/>
      <c r="Y16" s="1707"/>
      <c r="Z16" s="1707"/>
      <c r="AA16" s="1707"/>
      <c r="AB16" s="1707"/>
      <c r="AF16" s="1068" t="s">
        <v>2597</v>
      </c>
    </row>
    <row r="17" spans="1:32" ht="10.5" customHeight="1">
      <c r="A17" s="940"/>
      <c r="B17" s="935"/>
      <c r="C17" s="935"/>
      <c r="D17" s="935"/>
      <c r="E17" s="935"/>
      <c r="F17" s="935"/>
      <c r="G17" s="935"/>
      <c r="H17" s="941"/>
      <c r="I17" s="942"/>
      <c r="J17" s="941"/>
      <c r="K17" s="941"/>
      <c r="L17" s="941"/>
      <c r="M17" s="941"/>
      <c r="N17" s="941"/>
      <c r="O17" s="941"/>
      <c r="P17" s="941"/>
      <c r="Q17" s="941"/>
      <c r="R17" s="941"/>
      <c r="S17" s="941"/>
      <c r="T17" s="941"/>
      <c r="U17" s="941"/>
      <c r="V17" s="941"/>
      <c r="W17" s="941"/>
      <c r="X17" s="941"/>
      <c r="Y17" s="941"/>
      <c r="Z17" s="941"/>
      <c r="AA17" s="941"/>
      <c r="AB17" s="939"/>
      <c r="AF17" s="906" t="str">
        <f>建築主氏名2フリガナ</f>
        <v/>
      </c>
    </row>
    <row r="18" spans="1:32" ht="15.65" customHeight="1">
      <c r="A18" s="936" t="s">
        <v>2596</v>
      </c>
      <c r="B18" s="906" t="s">
        <v>429</v>
      </c>
      <c r="C18" s="906"/>
      <c r="D18" s="906"/>
      <c r="E18" s="906"/>
      <c r="F18" s="906"/>
      <c r="G18" s="906"/>
      <c r="H18" s="938"/>
      <c r="I18" s="938"/>
      <c r="J18" s="938"/>
      <c r="K18" s="938"/>
      <c r="L18" s="938"/>
      <c r="M18" s="938"/>
      <c r="N18" s="938"/>
      <c r="O18" s="938"/>
      <c r="P18" s="938"/>
      <c r="Q18" s="938"/>
      <c r="R18" s="938"/>
      <c r="S18" s="938"/>
      <c r="T18" s="938"/>
      <c r="U18" s="938"/>
      <c r="V18" s="938"/>
      <c r="W18" s="938"/>
      <c r="X18" s="938"/>
      <c r="Y18" s="938"/>
      <c r="Z18" s="938"/>
      <c r="AA18" s="938"/>
      <c r="AB18" s="939"/>
      <c r="AF18" s="906" t="str">
        <f>建築主氏名2</f>
        <v/>
      </c>
    </row>
    <row r="19" spans="1:32" ht="15.65" customHeight="1">
      <c r="A19" s="936"/>
      <c r="B19" s="906" t="s">
        <v>409</v>
      </c>
      <c r="C19" s="906"/>
      <c r="D19" s="906"/>
      <c r="E19" s="906"/>
      <c r="F19" s="906"/>
      <c r="G19" s="906"/>
      <c r="H19" s="944" t="str">
        <f>"("&amp;代理者資格&amp;") 建築士  （"&amp;代理者登録種類&amp;"）登録　第　"&amp;代理者登録番号&amp;" 　号"</f>
        <v>() 建築士  （）登録　第　 　号</v>
      </c>
      <c r="I19" s="939"/>
      <c r="J19" s="938"/>
      <c r="K19" s="938"/>
      <c r="L19" s="938"/>
      <c r="M19" s="938"/>
      <c r="N19" s="938"/>
      <c r="O19" s="938"/>
      <c r="P19" s="938"/>
      <c r="Q19" s="938"/>
      <c r="R19" s="938"/>
      <c r="S19" s="938"/>
      <c r="T19" s="938"/>
      <c r="U19" s="938"/>
      <c r="V19" s="938"/>
      <c r="W19" s="938"/>
      <c r="X19" s="938"/>
      <c r="Y19" s="938"/>
      <c r="Z19" s="938"/>
      <c r="AA19" s="938"/>
      <c r="AB19" s="939"/>
      <c r="AF19" s="906" t="str">
        <f>建築主郵便番号2</f>
        <v/>
      </c>
    </row>
    <row r="20" spans="1:32" ht="15.65" customHeight="1">
      <c r="A20" s="936"/>
      <c r="B20" s="906" t="s">
        <v>408</v>
      </c>
      <c r="C20" s="906"/>
      <c r="D20" s="906"/>
      <c r="E20" s="906"/>
      <c r="F20" s="906"/>
      <c r="G20" s="906"/>
      <c r="H20" s="938" t="str">
        <f>代理者氏名</f>
        <v/>
      </c>
      <c r="I20" s="939"/>
      <c r="J20" s="938"/>
      <c r="K20" s="938"/>
      <c r="L20" s="938"/>
      <c r="M20" s="938"/>
      <c r="N20" s="938"/>
      <c r="O20" s="938"/>
      <c r="P20" s="938"/>
      <c r="Q20" s="938"/>
      <c r="R20" s="938"/>
      <c r="S20" s="938"/>
      <c r="T20" s="938"/>
      <c r="U20" s="938"/>
      <c r="V20" s="938"/>
      <c r="W20" s="938"/>
      <c r="X20" s="938"/>
      <c r="Y20" s="938"/>
      <c r="Z20" s="938"/>
      <c r="AA20" s="938"/>
      <c r="AB20" s="939"/>
      <c r="AF20" s="906" t="str">
        <f>建築主住所2</f>
        <v/>
      </c>
    </row>
    <row r="21" spans="1:32" ht="15.65" customHeight="1">
      <c r="A21" s="936"/>
      <c r="B21" s="906" t="s">
        <v>407</v>
      </c>
      <c r="C21" s="906"/>
      <c r="D21" s="906"/>
      <c r="E21" s="906"/>
      <c r="F21" s="906"/>
      <c r="G21" s="906"/>
      <c r="H21" s="944" t="str">
        <f>"("&amp;代理者事務所名資格&amp;") 建築士事務所  （"&amp;代理者事務所名登録種類&amp;"）知事登録　第　"&amp;代理者事務所登録番号&amp;" 　号"</f>
        <v>() 建築士事務所  （）知事登録　第　 　号</v>
      </c>
      <c r="I21" s="939"/>
      <c r="J21" s="938"/>
      <c r="K21" s="938"/>
      <c r="L21" s="938"/>
      <c r="M21" s="938"/>
      <c r="N21" s="938"/>
      <c r="O21" s="938"/>
      <c r="P21" s="938"/>
      <c r="Q21" s="938"/>
      <c r="R21" s="938"/>
      <c r="S21" s="938"/>
      <c r="T21" s="938"/>
      <c r="U21" s="938"/>
      <c r="V21" s="938"/>
      <c r="W21" s="938"/>
      <c r="X21" s="938"/>
      <c r="Y21" s="938"/>
      <c r="Z21" s="938"/>
      <c r="AA21" s="938"/>
      <c r="AB21" s="939"/>
      <c r="AF21" s="1068" t="s">
        <v>2595</v>
      </c>
    </row>
    <row r="22" spans="1:32" ht="15.65" customHeight="1">
      <c r="A22" s="936"/>
      <c r="B22" s="906"/>
      <c r="C22" s="906"/>
      <c r="D22" s="906"/>
      <c r="E22" s="906"/>
      <c r="F22" s="906"/>
      <c r="G22" s="906"/>
      <c r="H22" s="938" t="str">
        <f>代理者事務所名</f>
        <v/>
      </c>
      <c r="I22" s="939"/>
      <c r="J22" s="938"/>
      <c r="K22" s="938"/>
      <c r="L22" s="938"/>
      <c r="M22" s="938"/>
      <c r="N22" s="938"/>
      <c r="O22" s="938"/>
      <c r="P22" s="938"/>
      <c r="Q22" s="938"/>
      <c r="R22" s="938"/>
      <c r="S22" s="938"/>
      <c r="T22" s="938"/>
      <c r="U22" s="938"/>
      <c r="V22" s="938"/>
      <c r="W22" s="938"/>
      <c r="X22" s="938"/>
      <c r="Y22" s="938"/>
      <c r="Z22" s="938"/>
      <c r="AA22" s="938"/>
      <c r="AB22" s="939"/>
      <c r="AF22" s="906" t="str">
        <f>建築主氏名3フリガナ</f>
        <v/>
      </c>
    </row>
    <row r="23" spans="1:32" ht="15.65" customHeight="1">
      <c r="A23" s="936"/>
      <c r="B23" s="906" t="s">
        <v>406</v>
      </c>
      <c r="C23" s="906"/>
      <c r="D23" s="906"/>
      <c r="E23" s="906"/>
      <c r="F23" s="906"/>
      <c r="G23" s="906"/>
      <c r="H23" s="938" t="str">
        <f>代理者郵便番号</f>
        <v/>
      </c>
      <c r="I23" s="939"/>
      <c r="J23" s="938"/>
      <c r="K23" s="938"/>
      <c r="L23" s="938"/>
      <c r="M23" s="938"/>
      <c r="N23" s="938"/>
      <c r="O23" s="938"/>
      <c r="P23" s="938"/>
      <c r="Q23" s="938"/>
      <c r="R23" s="938"/>
      <c r="S23" s="938"/>
      <c r="T23" s="938"/>
      <c r="U23" s="938"/>
      <c r="V23" s="938"/>
      <c r="W23" s="938"/>
      <c r="X23" s="938"/>
      <c r="Y23" s="938"/>
      <c r="Z23" s="938"/>
      <c r="AA23" s="938"/>
      <c r="AB23" s="939"/>
      <c r="AF23" s="906" t="str">
        <f>建築主氏名3</f>
        <v/>
      </c>
    </row>
    <row r="24" spans="1:32" ht="15.65" customHeight="1">
      <c r="A24" s="936"/>
      <c r="B24" s="906" t="s">
        <v>405</v>
      </c>
      <c r="C24" s="906"/>
      <c r="D24" s="906"/>
      <c r="E24" s="906"/>
      <c r="F24" s="906"/>
      <c r="G24" s="906"/>
      <c r="H24" s="1707" t="str">
        <f>代理者所在地</f>
        <v/>
      </c>
      <c r="I24" s="1707"/>
      <c r="J24" s="1707"/>
      <c r="K24" s="1707"/>
      <c r="L24" s="1707"/>
      <c r="M24" s="1707"/>
      <c r="N24" s="1707"/>
      <c r="O24" s="1707"/>
      <c r="P24" s="1707"/>
      <c r="Q24" s="1707"/>
      <c r="R24" s="1707"/>
      <c r="S24" s="1707"/>
      <c r="T24" s="1707"/>
      <c r="U24" s="1707"/>
      <c r="V24" s="1707"/>
      <c r="W24" s="1707"/>
      <c r="X24" s="1707"/>
      <c r="Y24" s="1707"/>
      <c r="Z24" s="1707"/>
      <c r="AA24" s="1707"/>
      <c r="AB24" s="1707"/>
      <c r="AF24" s="906" t="str">
        <f>建築主郵便番号3</f>
        <v/>
      </c>
    </row>
    <row r="25" spans="1:32" ht="15.65" customHeight="1">
      <c r="A25" s="940"/>
      <c r="B25" s="935" t="s">
        <v>404</v>
      </c>
      <c r="C25" s="935"/>
      <c r="D25" s="935"/>
      <c r="E25" s="935"/>
      <c r="F25" s="935"/>
      <c r="G25" s="935"/>
      <c r="H25" s="941" t="str">
        <f>代理者電話番号</f>
        <v/>
      </c>
      <c r="I25" s="942"/>
      <c r="J25" s="941"/>
      <c r="K25" s="941"/>
      <c r="L25" s="941"/>
      <c r="M25" s="941"/>
      <c r="N25" s="941"/>
      <c r="O25" s="941"/>
      <c r="P25" s="941"/>
      <c r="Q25" s="941"/>
      <c r="R25" s="941"/>
      <c r="S25" s="941"/>
      <c r="T25" s="941"/>
      <c r="U25" s="941"/>
      <c r="V25" s="941"/>
      <c r="W25" s="941"/>
      <c r="X25" s="941"/>
      <c r="Y25" s="941"/>
      <c r="Z25" s="941"/>
      <c r="AA25" s="941"/>
      <c r="AB25" s="939"/>
      <c r="AF25" s="906" t="str">
        <f>建築主住所3</f>
        <v/>
      </c>
    </row>
    <row r="26" spans="1:32" ht="15.65" customHeight="1">
      <c r="A26" s="936" t="s">
        <v>2576</v>
      </c>
      <c r="B26" s="906" t="s">
        <v>428</v>
      </c>
      <c r="C26" s="906"/>
      <c r="D26" s="906"/>
      <c r="E26" s="906"/>
      <c r="F26" s="906"/>
      <c r="G26" s="906"/>
      <c r="H26" s="938"/>
      <c r="I26" s="938"/>
      <c r="J26" s="938"/>
      <c r="K26" s="938"/>
      <c r="L26" s="938"/>
      <c r="M26" s="938"/>
      <c r="N26" s="938"/>
      <c r="O26" s="938"/>
      <c r="P26" s="938"/>
      <c r="Q26" s="938"/>
      <c r="R26" s="938"/>
      <c r="S26" s="938"/>
      <c r="T26" s="938"/>
      <c r="U26" s="938"/>
      <c r="V26" s="938"/>
      <c r="W26" s="938"/>
      <c r="X26" s="938"/>
      <c r="Y26" s="938"/>
      <c r="Z26" s="938"/>
      <c r="AA26" s="938"/>
      <c r="AB26" s="939"/>
      <c r="AF26" s="1068" t="s">
        <v>2594</v>
      </c>
    </row>
    <row r="27" spans="1:32" ht="15" customHeight="1">
      <c r="A27" s="936"/>
      <c r="B27" s="906" t="s">
        <v>427</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906" t="str">
        <f>建築主氏名4フリガナ</f>
        <v/>
      </c>
    </row>
    <row r="28" spans="1:32" ht="15.65" customHeight="1">
      <c r="A28" s="936"/>
      <c r="B28" s="906" t="s">
        <v>409</v>
      </c>
      <c r="C28" s="906"/>
      <c r="D28" s="906"/>
      <c r="E28" s="906"/>
      <c r="F28" s="906"/>
      <c r="G28" s="906"/>
      <c r="H28" s="944" t="str">
        <f>"("&amp;設計者資格&amp;") 建築士  （"&amp;設計者登録種類&amp;"）登録　第 "&amp;設計者登録番号&amp;" 号"</f>
        <v>() 建築士  （）登録　第  号</v>
      </c>
      <c r="I28" s="939"/>
      <c r="J28" s="938"/>
      <c r="K28" s="938"/>
      <c r="L28" s="938"/>
      <c r="M28" s="938"/>
      <c r="N28" s="938"/>
      <c r="O28" s="938"/>
      <c r="P28" s="938"/>
      <c r="Q28" s="938"/>
      <c r="R28" s="938"/>
      <c r="S28" s="938"/>
      <c r="T28" s="938"/>
      <c r="U28" s="938"/>
      <c r="V28" s="938"/>
      <c r="W28" s="938"/>
      <c r="X28" s="938"/>
      <c r="Y28" s="938"/>
      <c r="Z28" s="938"/>
      <c r="AA28" s="938"/>
      <c r="AB28" s="939"/>
      <c r="AF28" s="906" t="str">
        <f>建築主氏名4</f>
        <v/>
      </c>
    </row>
    <row r="29" spans="1:32" ht="15.65" customHeight="1">
      <c r="A29" s="936"/>
      <c r="B29" s="906" t="s">
        <v>408</v>
      </c>
      <c r="C29" s="906"/>
      <c r="D29" s="906"/>
      <c r="E29" s="906"/>
      <c r="F29" s="906"/>
      <c r="G29" s="906"/>
      <c r="H29" s="938" t="str">
        <f>設計者氏名</f>
        <v/>
      </c>
      <c r="I29" s="939"/>
      <c r="J29" s="938"/>
      <c r="K29" s="938"/>
      <c r="L29" s="938"/>
      <c r="M29" s="938"/>
      <c r="N29" s="938"/>
      <c r="O29" s="938"/>
      <c r="P29" s="938"/>
      <c r="Q29" s="938"/>
      <c r="R29" s="938"/>
      <c r="S29" s="938"/>
      <c r="T29" s="938"/>
      <c r="U29" s="938"/>
      <c r="V29" s="938"/>
      <c r="W29" s="938"/>
      <c r="X29" s="938"/>
      <c r="Y29" s="938"/>
      <c r="Z29" s="938"/>
      <c r="AA29" s="938"/>
      <c r="AB29" s="939"/>
      <c r="AF29" s="906" t="str">
        <f>建築主郵便番号4</f>
        <v/>
      </c>
    </row>
    <row r="30" spans="1:32" ht="15.65" customHeight="1">
      <c r="A30" s="945"/>
      <c r="B30" s="906" t="s">
        <v>407</v>
      </c>
      <c r="C30" s="906"/>
      <c r="D30" s="906"/>
      <c r="E30" s="906"/>
      <c r="F30" s="906"/>
      <c r="G30" s="906"/>
      <c r="H30" s="944" t="str">
        <f>"("&amp;設計者事務所名資格&amp;") 建築士事務所  （"&amp;設計者事務所名登録種類&amp;"）知事登録　第 "&amp;設計者事務所登録番号&amp;" 号"</f>
        <v>() 建築士事務所  （）知事登録　第  号</v>
      </c>
      <c r="I30" s="939"/>
      <c r="J30" s="938"/>
      <c r="K30" s="938"/>
      <c r="L30" s="938"/>
      <c r="M30" s="938"/>
      <c r="N30" s="938"/>
      <c r="O30" s="938"/>
      <c r="P30" s="938"/>
      <c r="Q30" s="938"/>
      <c r="R30" s="938"/>
      <c r="S30" s="938"/>
      <c r="T30" s="938"/>
      <c r="U30" s="938"/>
      <c r="V30" s="938"/>
      <c r="W30" s="938"/>
      <c r="X30" s="938"/>
      <c r="Y30" s="938"/>
      <c r="Z30" s="938"/>
      <c r="AA30" s="938"/>
      <c r="AB30" s="939"/>
      <c r="AF30" s="906" t="str">
        <f>建築主住所4</f>
        <v/>
      </c>
    </row>
    <row r="31" spans="1:32" ht="15.65" customHeight="1">
      <c r="A31" s="945"/>
      <c r="B31" s="906"/>
      <c r="C31" s="906"/>
      <c r="D31" s="906"/>
      <c r="E31" s="906"/>
      <c r="F31" s="906"/>
      <c r="G31" s="906"/>
      <c r="H31" s="938" t="str">
        <f>設計者事務所名</f>
        <v/>
      </c>
      <c r="I31" s="939"/>
      <c r="J31" s="938"/>
      <c r="K31" s="938"/>
      <c r="L31" s="938"/>
      <c r="M31" s="938"/>
      <c r="N31" s="938"/>
      <c r="O31" s="938"/>
      <c r="P31" s="938"/>
      <c r="Q31" s="938"/>
      <c r="R31" s="938"/>
      <c r="S31" s="938"/>
      <c r="T31" s="938"/>
      <c r="U31" s="938"/>
      <c r="V31" s="938"/>
      <c r="W31" s="938"/>
      <c r="X31" s="938"/>
      <c r="Y31" s="938"/>
      <c r="Z31" s="938"/>
      <c r="AA31" s="938"/>
      <c r="AB31" s="939"/>
    </row>
    <row r="32" spans="1:32" ht="15.65" customHeight="1">
      <c r="A32" s="945"/>
      <c r="B32" s="906" t="s">
        <v>406</v>
      </c>
      <c r="C32" s="906"/>
      <c r="D32" s="906"/>
      <c r="E32" s="906"/>
      <c r="F32" s="906"/>
      <c r="G32" s="906"/>
      <c r="H32" s="938" t="str">
        <f>設計者郵便番号</f>
        <v/>
      </c>
      <c r="I32" s="939"/>
      <c r="J32" s="938"/>
      <c r="K32" s="938"/>
      <c r="L32" s="938"/>
      <c r="M32" s="938"/>
      <c r="N32" s="938"/>
      <c r="O32" s="938"/>
      <c r="P32" s="938"/>
      <c r="Q32" s="938"/>
      <c r="R32" s="938"/>
      <c r="S32" s="938"/>
      <c r="T32" s="938"/>
      <c r="U32" s="938"/>
      <c r="V32" s="938"/>
      <c r="W32" s="938"/>
      <c r="X32" s="938"/>
      <c r="Y32" s="938"/>
      <c r="Z32" s="938"/>
      <c r="AA32" s="938"/>
      <c r="AB32" s="939"/>
    </row>
    <row r="33" spans="1:28" ht="15.65" customHeight="1">
      <c r="A33" s="945"/>
      <c r="B33" s="906" t="s">
        <v>405</v>
      </c>
      <c r="C33" s="906"/>
      <c r="D33" s="906"/>
      <c r="E33" s="906"/>
      <c r="F33" s="906"/>
      <c r="G33" s="906"/>
      <c r="H33" s="1707" t="str">
        <f>項目一覧!$C$32</f>
        <v/>
      </c>
      <c r="I33" s="1707"/>
      <c r="J33" s="1707"/>
      <c r="K33" s="1707"/>
      <c r="L33" s="1707"/>
      <c r="M33" s="1707"/>
      <c r="N33" s="1707"/>
      <c r="O33" s="1707"/>
      <c r="P33" s="1707"/>
      <c r="Q33" s="1707"/>
      <c r="R33" s="1707"/>
      <c r="S33" s="1707"/>
      <c r="T33" s="1707"/>
      <c r="U33" s="1707"/>
      <c r="V33" s="1707"/>
      <c r="W33" s="1707"/>
      <c r="X33" s="1707"/>
      <c r="Y33" s="1707"/>
      <c r="Z33" s="1707"/>
      <c r="AA33" s="1707"/>
      <c r="AB33" s="1707"/>
    </row>
    <row r="34" spans="1:28" ht="15.65" customHeight="1">
      <c r="A34" s="945"/>
      <c r="B34" s="906" t="s">
        <v>404</v>
      </c>
      <c r="C34" s="906"/>
      <c r="D34" s="906"/>
      <c r="E34" s="906"/>
      <c r="F34" s="906"/>
      <c r="G34" s="906"/>
      <c r="H34" s="938" t="str">
        <f>設計者電話番号</f>
        <v/>
      </c>
      <c r="I34" s="939"/>
      <c r="J34" s="938"/>
      <c r="K34" s="938"/>
      <c r="L34" s="938"/>
      <c r="M34" s="938"/>
      <c r="N34" s="938"/>
      <c r="O34" s="938"/>
      <c r="P34" s="938"/>
      <c r="Q34" s="938"/>
      <c r="R34" s="938"/>
      <c r="S34" s="938"/>
      <c r="T34" s="938"/>
      <c r="U34" s="938"/>
      <c r="V34" s="938"/>
      <c r="W34" s="938"/>
      <c r="X34" s="938"/>
      <c r="Y34" s="938"/>
      <c r="Z34" s="938"/>
      <c r="AA34" s="938"/>
      <c r="AB34" s="939"/>
    </row>
    <row r="35" spans="1:28" ht="15.65" customHeight="1">
      <c r="A35" s="945"/>
      <c r="B35" s="902" t="s">
        <v>2593</v>
      </c>
      <c r="C35" s="906"/>
      <c r="D35" s="906"/>
      <c r="E35" s="906"/>
      <c r="F35" s="906"/>
      <c r="G35" s="906"/>
      <c r="H35" s="1715" t="str">
        <f>項目一覧!$C$35</f>
        <v/>
      </c>
      <c r="I35" s="1715"/>
      <c r="J35" s="1715"/>
      <c r="K35" s="1715"/>
      <c r="L35" s="1715"/>
      <c r="M35" s="1715"/>
      <c r="N35" s="1715"/>
      <c r="O35" s="1715"/>
      <c r="P35" s="1715"/>
      <c r="Q35" s="1715"/>
      <c r="R35" s="1715"/>
      <c r="S35" s="1715"/>
      <c r="T35" s="1715"/>
      <c r="U35" s="1715"/>
      <c r="V35" s="1715"/>
      <c r="W35" s="1715"/>
      <c r="X35" s="1715"/>
      <c r="Y35" s="1715"/>
      <c r="Z35" s="1715"/>
      <c r="AA35" s="1715"/>
      <c r="AB35" s="1715"/>
    </row>
    <row r="36" spans="1:28" ht="10.5" customHeight="1">
      <c r="A36" s="945"/>
      <c r="B36" s="902"/>
      <c r="C36" s="906"/>
      <c r="D36" s="906"/>
      <c r="E36" s="906"/>
      <c r="F36" s="906"/>
      <c r="G36" s="906"/>
      <c r="H36" s="1715"/>
      <c r="I36" s="1715"/>
      <c r="J36" s="1715"/>
      <c r="K36" s="1715"/>
      <c r="L36" s="1715"/>
      <c r="M36" s="1715"/>
      <c r="N36" s="1715"/>
      <c r="O36" s="1715"/>
      <c r="P36" s="1715"/>
      <c r="Q36" s="1715"/>
      <c r="R36" s="1715"/>
      <c r="S36" s="1715"/>
      <c r="T36" s="1715"/>
      <c r="U36" s="1715"/>
      <c r="V36" s="1715"/>
      <c r="W36" s="1715"/>
      <c r="X36" s="1715"/>
      <c r="Y36" s="1715"/>
      <c r="Z36" s="1715"/>
      <c r="AA36" s="1715"/>
      <c r="AB36" s="1715"/>
    </row>
    <row r="37" spans="1:28" ht="15" customHeight="1">
      <c r="A37" s="945"/>
      <c r="B37" s="902" t="s">
        <v>532</v>
      </c>
      <c r="C37" s="906"/>
      <c r="D37" s="906"/>
      <c r="E37" s="906"/>
      <c r="F37" s="906"/>
      <c r="G37" s="906"/>
      <c r="H37" s="938"/>
      <c r="I37" s="939"/>
      <c r="J37" s="938"/>
      <c r="K37" s="938"/>
      <c r="L37" s="938"/>
      <c r="M37" s="938"/>
      <c r="N37" s="938"/>
      <c r="O37" s="938"/>
      <c r="P37" s="938"/>
      <c r="Q37" s="938"/>
      <c r="R37" s="938"/>
      <c r="S37" s="938"/>
      <c r="T37" s="938"/>
      <c r="U37" s="938"/>
      <c r="V37" s="938"/>
      <c r="W37" s="938"/>
      <c r="X37" s="938"/>
      <c r="Y37" s="938"/>
      <c r="Z37" s="938"/>
      <c r="AA37" s="938"/>
      <c r="AB37" s="939"/>
    </row>
    <row r="38" spans="1:28" ht="15.65" customHeight="1">
      <c r="A38" s="936"/>
      <c r="B38" s="906" t="s">
        <v>409</v>
      </c>
      <c r="C38" s="906"/>
      <c r="D38" s="906"/>
      <c r="E38" s="906"/>
      <c r="F38" s="906"/>
      <c r="G38" s="906"/>
      <c r="H38" s="944" t="str">
        <f>"("&amp;設計者資格その他１&amp;") 建築士  （"&amp;設計者登録種類その他１&amp;"）登録　第 "&amp;設計者登録番号その他１&amp;" 号"</f>
        <v>() 建築士  （）登録　第  号</v>
      </c>
      <c r="I38" s="939"/>
      <c r="J38" s="938"/>
      <c r="K38" s="938"/>
      <c r="L38" s="938"/>
      <c r="M38" s="938"/>
      <c r="N38" s="938"/>
      <c r="O38" s="938"/>
      <c r="P38" s="938"/>
      <c r="Q38" s="938"/>
      <c r="R38" s="938"/>
      <c r="S38" s="938"/>
      <c r="T38" s="938"/>
      <c r="U38" s="938"/>
      <c r="V38" s="938"/>
      <c r="W38" s="938"/>
      <c r="X38" s="938"/>
      <c r="Y38" s="938"/>
      <c r="Z38" s="938"/>
      <c r="AA38" s="938"/>
      <c r="AB38" s="939"/>
    </row>
    <row r="39" spans="1:28" ht="15.65" customHeight="1">
      <c r="A39" s="936"/>
      <c r="B39" s="906" t="s">
        <v>408</v>
      </c>
      <c r="C39" s="906"/>
      <c r="D39" s="906"/>
      <c r="E39" s="906"/>
      <c r="F39" s="906"/>
      <c r="G39" s="906"/>
      <c r="H39" s="938" t="str">
        <f>設計者氏名その他１</f>
        <v/>
      </c>
      <c r="I39" s="939"/>
      <c r="J39" s="938"/>
      <c r="K39" s="938"/>
      <c r="L39" s="938"/>
      <c r="M39" s="938"/>
      <c r="N39" s="938"/>
      <c r="O39" s="938"/>
      <c r="P39" s="938"/>
      <c r="Q39" s="938"/>
      <c r="R39" s="938"/>
      <c r="S39" s="938"/>
      <c r="T39" s="938"/>
      <c r="U39" s="938"/>
      <c r="V39" s="938"/>
      <c r="W39" s="938"/>
      <c r="X39" s="938"/>
      <c r="Y39" s="938"/>
      <c r="Z39" s="938"/>
      <c r="AA39" s="938"/>
      <c r="AB39" s="939"/>
    </row>
    <row r="40" spans="1:28" ht="15.65" customHeight="1">
      <c r="A40" s="945"/>
      <c r="B40" s="906" t="s">
        <v>407</v>
      </c>
      <c r="C40" s="906"/>
      <c r="D40" s="906"/>
      <c r="E40" s="906"/>
      <c r="F40" s="906"/>
      <c r="G40" s="906"/>
      <c r="H40" s="944" t="str">
        <f>"("&amp;設計者事務所名資格その他１&amp;") 建築士事務所  （"&amp;設計者事務所名登録種類その他１&amp;"）知事登録　第 "&amp;設計者事務所登録番号その他１&amp;" 号"</f>
        <v>() 建築士事務所  （）知事登録　第  号</v>
      </c>
      <c r="I40" s="939"/>
      <c r="J40" s="939"/>
      <c r="K40" s="939"/>
      <c r="L40" s="939"/>
      <c r="M40" s="939"/>
      <c r="N40" s="939"/>
      <c r="O40" s="939"/>
      <c r="P40" s="939"/>
      <c r="Q40" s="939"/>
      <c r="R40" s="939"/>
      <c r="S40" s="939"/>
      <c r="T40" s="939"/>
      <c r="U40" s="939"/>
      <c r="V40" s="939"/>
      <c r="W40" s="939"/>
      <c r="X40" s="939"/>
      <c r="Y40" s="939"/>
      <c r="Z40" s="939"/>
      <c r="AA40" s="939"/>
      <c r="AB40" s="939"/>
    </row>
    <row r="41" spans="1:28" ht="15.65" customHeight="1">
      <c r="A41" s="945"/>
      <c r="B41" s="906"/>
      <c r="C41" s="906"/>
      <c r="D41" s="906"/>
      <c r="E41" s="906"/>
      <c r="F41" s="906"/>
      <c r="G41" s="906"/>
      <c r="H41" s="904" t="str">
        <f>設計者事務所名その他１</f>
        <v/>
      </c>
      <c r="I41" s="939"/>
      <c r="J41" s="938"/>
      <c r="K41" s="938"/>
      <c r="L41" s="938"/>
      <c r="M41" s="938"/>
      <c r="N41" s="938"/>
      <c r="O41" s="938"/>
      <c r="P41" s="938"/>
      <c r="Q41" s="938"/>
      <c r="R41" s="938"/>
      <c r="S41" s="938"/>
      <c r="T41" s="938"/>
      <c r="U41" s="938"/>
      <c r="V41" s="938"/>
      <c r="W41" s="938"/>
      <c r="X41" s="938"/>
      <c r="Y41" s="938"/>
      <c r="Z41" s="938"/>
      <c r="AA41" s="938"/>
      <c r="AB41" s="939"/>
    </row>
    <row r="42" spans="1:28" ht="15.65" customHeight="1">
      <c r="A42" s="945"/>
      <c r="B42" s="906" t="s">
        <v>406</v>
      </c>
      <c r="C42" s="906"/>
      <c r="D42" s="906"/>
      <c r="E42" s="906"/>
      <c r="F42" s="906"/>
      <c r="G42" s="906"/>
      <c r="H42" s="938" t="str">
        <f>設計者郵便番号その他１</f>
        <v/>
      </c>
      <c r="I42" s="939"/>
      <c r="J42" s="938"/>
      <c r="K42" s="938"/>
      <c r="L42" s="938"/>
      <c r="M42" s="938"/>
      <c r="N42" s="938"/>
      <c r="O42" s="938"/>
      <c r="P42" s="938"/>
      <c r="Q42" s="938"/>
      <c r="R42" s="938"/>
      <c r="S42" s="938"/>
      <c r="T42" s="938"/>
      <c r="U42" s="938"/>
      <c r="V42" s="938"/>
      <c r="W42" s="938"/>
      <c r="X42" s="938"/>
      <c r="Y42" s="938"/>
      <c r="Z42" s="938"/>
      <c r="AA42" s="938"/>
      <c r="AB42" s="939"/>
    </row>
    <row r="43" spans="1:28" ht="15.65" customHeight="1">
      <c r="A43" s="945"/>
      <c r="B43" s="906" t="s">
        <v>405</v>
      </c>
      <c r="C43" s="906"/>
      <c r="D43" s="906"/>
      <c r="E43" s="906"/>
      <c r="F43" s="906"/>
      <c r="G43" s="906"/>
      <c r="H43" s="1707" t="str">
        <f>項目一覧!$C$199</f>
        <v/>
      </c>
      <c r="I43" s="1707"/>
      <c r="J43" s="1707"/>
      <c r="K43" s="1707"/>
      <c r="L43" s="1707"/>
      <c r="M43" s="1707"/>
      <c r="N43" s="1707"/>
      <c r="O43" s="1707"/>
      <c r="P43" s="1707"/>
      <c r="Q43" s="1707"/>
      <c r="R43" s="1707"/>
      <c r="S43" s="1707"/>
      <c r="T43" s="1707"/>
      <c r="U43" s="1707"/>
      <c r="V43" s="1707"/>
      <c r="W43" s="1707"/>
      <c r="X43" s="1707"/>
      <c r="Y43" s="1707"/>
      <c r="Z43" s="1707"/>
      <c r="AA43" s="1707"/>
      <c r="AB43" s="1707"/>
    </row>
    <row r="44" spans="1:28" ht="15.65" customHeight="1">
      <c r="A44" s="945"/>
      <c r="B44" s="906" t="s">
        <v>404</v>
      </c>
      <c r="C44" s="906"/>
      <c r="D44" s="906"/>
      <c r="E44" s="906"/>
      <c r="F44" s="906"/>
      <c r="G44" s="906"/>
      <c r="H44" s="938" t="str">
        <f>設計者電話番号その他１</f>
        <v/>
      </c>
      <c r="I44" s="939"/>
      <c r="J44" s="938"/>
      <c r="K44" s="938"/>
      <c r="L44" s="938"/>
      <c r="M44" s="938"/>
      <c r="N44" s="938"/>
      <c r="O44" s="938"/>
      <c r="P44" s="938"/>
      <c r="Q44" s="938"/>
      <c r="R44" s="938"/>
      <c r="S44" s="938"/>
      <c r="T44" s="938"/>
      <c r="U44" s="938"/>
      <c r="V44" s="938"/>
      <c r="W44" s="938"/>
      <c r="X44" s="938"/>
      <c r="Y44" s="938"/>
      <c r="Z44" s="938"/>
      <c r="AA44" s="938"/>
      <c r="AB44" s="939"/>
    </row>
    <row r="45" spans="1:28" ht="15.65" customHeight="1">
      <c r="A45" s="945"/>
      <c r="B45" s="902" t="s">
        <v>2593</v>
      </c>
      <c r="C45" s="906"/>
      <c r="D45" s="906"/>
      <c r="E45" s="906"/>
      <c r="F45" s="906"/>
      <c r="G45" s="906"/>
      <c r="H45" s="1715" t="str">
        <f>項目一覧!$C$202</f>
        <v/>
      </c>
      <c r="I45" s="1715"/>
      <c r="J45" s="1715"/>
      <c r="K45" s="1715"/>
      <c r="L45" s="1715"/>
      <c r="M45" s="1715"/>
      <c r="N45" s="1715"/>
      <c r="O45" s="1715"/>
      <c r="P45" s="1715"/>
      <c r="Q45" s="1715"/>
      <c r="R45" s="1715"/>
      <c r="S45" s="1715"/>
      <c r="T45" s="1715"/>
      <c r="U45" s="1715"/>
      <c r="V45" s="1715"/>
      <c r="W45" s="1715"/>
      <c r="X45" s="1715"/>
      <c r="Y45" s="1715"/>
      <c r="Z45" s="1715"/>
      <c r="AA45" s="1715"/>
      <c r="AB45" s="1715"/>
    </row>
    <row r="46" spans="1:28" ht="10.5" customHeight="1">
      <c r="A46" s="945"/>
      <c r="B46" s="906"/>
      <c r="C46" s="906"/>
      <c r="D46" s="906"/>
      <c r="E46" s="906"/>
      <c r="F46" s="906"/>
      <c r="G46" s="906"/>
      <c r="H46" s="1715"/>
      <c r="I46" s="1715"/>
      <c r="J46" s="1715"/>
      <c r="K46" s="1715"/>
      <c r="L46" s="1715"/>
      <c r="M46" s="1715"/>
      <c r="N46" s="1715"/>
      <c r="O46" s="1715"/>
      <c r="P46" s="1715"/>
      <c r="Q46" s="1715"/>
      <c r="R46" s="1715"/>
      <c r="S46" s="1715"/>
      <c r="T46" s="1715"/>
      <c r="U46" s="1715"/>
      <c r="V46" s="1715"/>
      <c r="W46" s="1715"/>
      <c r="X46" s="1715"/>
      <c r="Y46" s="1715"/>
      <c r="Z46" s="1715"/>
      <c r="AA46" s="1715"/>
      <c r="AB46" s="1715"/>
    </row>
    <row r="47" spans="1:28" ht="15.65" customHeight="1">
      <c r="A47" s="936"/>
      <c r="B47" s="906" t="s">
        <v>409</v>
      </c>
      <c r="C47" s="906"/>
      <c r="D47" s="906"/>
      <c r="E47" s="906"/>
      <c r="F47" s="906"/>
      <c r="G47" s="906"/>
      <c r="H47" s="944" t="str">
        <f>"("&amp;設計者資格その他２&amp;") 建築士  （"&amp;設計者登録種類その他２&amp;"）登録　第 "&amp;設計者登録番号その他２&amp;" 号"</f>
        <v>() 建築士  （）登録　第  号</v>
      </c>
      <c r="I47" s="939"/>
      <c r="J47" s="938"/>
      <c r="K47" s="938"/>
      <c r="L47" s="938"/>
      <c r="M47" s="938"/>
      <c r="N47" s="938"/>
      <c r="O47" s="938"/>
      <c r="P47" s="938"/>
      <c r="Q47" s="938"/>
      <c r="R47" s="938"/>
      <c r="S47" s="938"/>
      <c r="T47" s="938"/>
      <c r="U47" s="938"/>
      <c r="V47" s="938"/>
      <c r="W47" s="938"/>
      <c r="X47" s="938"/>
      <c r="Y47" s="938"/>
      <c r="Z47" s="938"/>
      <c r="AA47" s="938"/>
      <c r="AB47" s="939"/>
    </row>
    <row r="48" spans="1:28" ht="15.65" customHeight="1">
      <c r="A48" s="936"/>
      <c r="B48" s="906" t="s">
        <v>408</v>
      </c>
      <c r="C48" s="906"/>
      <c r="D48" s="906"/>
      <c r="E48" s="906"/>
      <c r="F48" s="906"/>
      <c r="G48" s="906"/>
      <c r="H48" s="938" t="str">
        <f>設計者氏名その他２</f>
        <v/>
      </c>
      <c r="I48" s="939"/>
      <c r="J48" s="938"/>
      <c r="K48" s="938"/>
      <c r="L48" s="938"/>
      <c r="M48" s="938"/>
      <c r="N48" s="938"/>
      <c r="O48" s="938"/>
      <c r="P48" s="938"/>
      <c r="Q48" s="938"/>
      <c r="R48" s="938"/>
      <c r="S48" s="938"/>
      <c r="T48" s="938"/>
      <c r="U48" s="938"/>
      <c r="V48" s="938"/>
      <c r="W48" s="938"/>
      <c r="X48" s="938"/>
      <c r="Y48" s="938"/>
      <c r="Z48" s="938"/>
      <c r="AA48" s="938"/>
      <c r="AB48" s="939"/>
    </row>
    <row r="49" spans="1:28" ht="15.65" customHeight="1">
      <c r="A49" s="945"/>
      <c r="B49" s="906" t="s">
        <v>407</v>
      </c>
      <c r="C49" s="906"/>
      <c r="D49" s="906"/>
      <c r="E49" s="906"/>
      <c r="F49" s="906"/>
      <c r="G49" s="906"/>
      <c r="H49" s="944" t="str">
        <f>"("&amp;設計者事務所名資格その他２&amp;") 建築士事務所  （"&amp;設計者事務所名登録種類その他２&amp;"）知事登録　第 "&amp;設計者事務所登録番号その他２&amp;" 号"</f>
        <v>() 建築士事務所  （）知事登録　第  号</v>
      </c>
      <c r="I49" s="939"/>
      <c r="J49" s="939"/>
      <c r="K49" s="939"/>
      <c r="L49" s="939"/>
      <c r="M49" s="939"/>
      <c r="N49" s="939"/>
      <c r="O49" s="939"/>
      <c r="P49" s="939"/>
      <c r="Q49" s="939"/>
      <c r="R49" s="939"/>
      <c r="S49" s="939"/>
      <c r="T49" s="939"/>
      <c r="U49" s="939"/>
      <c r="V49" s="939"/>
      <c r="W49" s="939"/>
      <c r="X49" s="939"/>
      <c r="Y49" s="939"/>
      <c r="Z49" s="939"/>
      <c r="AA49" s="939"/>
      <c r="AB49" s="939"/>
    </row>
    <row r="50" spans="1:28" ht="15.65" customHeight="1">
      <c r="A50" s="945"/>
      <c r="B50" s="906"/>
      <c r="C50" s="906"/>
      <c r="D50" s="906"/>
      <c r="E50" s="906"/>
      <c r="F50" s="906"/>
      <c r="G50" s="906"/>
      <c r="H50" s="904" t="str">
        <f>設計者事務所名その他２</f>
        <v/>
      </c>
      <c r="I50" s="939"/>
      <c r="J50" s="938"/>
      <c r="K50" s="938"/>
      <c r="L50" s="938"/>
      <c r="M50" s="938"/>
      <c r="N50" s="938"/>
      <c r="O50" s="938"/>
      <c r="P50" s="938"/>
      <c r="Q50" s="938"/>
      <c r="R50" s="938"/>
      <c r="S50" s="938"/>
      <c r="T50" s="938"/>
      <c r="U50" s="938"/>
      <c r="V50" s="938"/>
      <c r="W50" s="938"/>
      <c r="X50" s="938"/>
      <c r="Y50" s="938"/>
      <c r="Z50" s="938"/>
      <c r="AA50" s="938"/>
      <c r="AB50" s="939"/>
    </row>
    <row r="51" spans="1:28" ht="15.65" customHeight="1">
      <c r="A51" s="945"/>
      <c r="B51" s="906" t="s">
        <v>406</v>
      </c>
      <c r="C51" s="906"/>
      <c r="D51" s="906"/>
      <c r="E51" s="906"/>
      <c r="F51" s="906"/>
      <c r="G51" s="906"/>
      <c r="H51" s="938" t="str">
        <f>設計者郵便番号その他２</f>
        <v/>
      </c>
      <c r="I51" s="939"/>
      <c r="J51" s="938"/>
      <c r="K51" s="938"/>
      <c r="L51" s="938"/>
      <c r="M51" s="938"/>
      <c r="N51" s="938"/>
      <c r="O51" s="938"/>
      <c r="P51" s="938"/>
      <c r="Q51" s="938"/>
      <c r="R51" s="938"/>
      <c r="S51" s="938"/>
      <c r="T51" s="938"/>
      <c r="U51" s="938"/>
      <c r="V51" s="938"/>
      <c r="W51" s="938"/>
      <c r="X51" s="938"/>
      <c r="Y51" s="938"/>
      <c r="Z51" s="938"/>
      <c r="AA51" s="938"/>
      <c r="AB51" s="939"/>
    </row>
    <row r="52" spans="1:28" ht="15.65" customHeight="1">
      <c r="A52" s="945"/>
      <c r="B52" s="906" t="s">
        <v>405</v>
      </c>
      <c r="C52" s="906"/>
      <c r="D52" s="906"/>
      <c r="E52" s="906"/>
      <c r="F52" s="906"/>
      <c r="G52" s="906"/>
      <c r="H52" s="1707" t="str">
        <f>項目一覧!$C$213</f>
        <v/>
      </c>
      <c r="I52" s="1707"/>
      <c r="J52" s="1707"/>
      <c r="K52" s="1707"/>
      <c r="L52" s="1707"/>
      <c r="M52" s="1707"/>
      <c r="N52" s="1707"/>
      <c r="O52" s="1707"/>
      <c r="P52" s="1707"/>
      <c r="Q52" s="1707"/>
      <c r="R52" s="1707"/>
      <c r="S52" s="1707"/>
      <c r="T52" s="1707"/>
      <c r="U52" s="1707"/>
      <c r="V52" s="1707"/>
      <c r="W52" s="1707"/>
      <c r="X52" s="1707"/>
      <c r="Y52" s="1707"/>
      <c r="Z52" s="1707"/>
      <c r="AA52" s="1707"/>
      <c r="AB52" s="1707"/>
    </row>
    <row r="53" spans="1:28" ht="15.65" customHeight="1">
      <c r="A53" s="945"/>
      <c r="B53" s="906" t="s">
        <v>404</v>
      </c>
      <c r="C53" s="906"/>
      <c r="D53" s="906"/>
      <c r="E53" s="906"/>
      <c r="F53" s="906"/>
      <c r="G53" s="906"/>
      <c r="H53" s="938" t="str">
        <f>設計者電話番号その他２</f>
        <v/>
      </c>
      <c r="I53" s="939"/>
      <c r="J53" s="938"/>
      <c r="K53" s="938"/>
      <c r="L53" s="938"/>
      <c r="M53" s="938"/>
      <c r="N53" s="938"/>
      <c r="O53" s="938"/>
      <c r="P53" s="938"/>
      <c r="Q53" s="938"/>
      <c r="R53" s="938"/>
      <c r="S53" s="938"/>
      <c r="T53" s="938"/>
      <c r="U53" s="938"/>
      <c r="V53" s="938"/>
      <c r="W53" s="938"/>
      <c r="X53" s="938"/>
      <c r="Y53" s="938"/>
      <c r="Z53" s="938"/>
      <c r="AA53" s="938"/>
      <c r="AB53" s="939"/>
    </row>
    <row r="54" spans="1:28" ht="18" customHeight="1">
      <c r="A54" s="945"/>
      <c r="B54" s="902" t="s">
        <v>2593</v>
      </c>
      <c r="C54" s="906"/>
      <c r="D54" s="906"/>
      <c r="E54" s="906"/>
      <c r="F54" s="906"/>
      <c r="G54" s="906"/>
      <c r="H54" s="1715" t="str">
        <f>項目一覧!$C$222</f>
        <v/>
      </c>
      <c r="I54" s="1715"/>
      <c r="J54" s="1715"/>
      <c r="K54" s="1715"/>
      <c r="L54" s="1715"/>
      <c r="M54" s="1715"/>
      <c r="N54" s="1715"/>
      <c r="O54" s="1715"/>
      <c r="P54" s="1715"/>
      <c r="Q54" s="1715"/>
      <c r="R54" s="1715"/>
      <c r="S54" s="1715"/>
      <c r="T54" s="1715"/>
      <c r="U54" s="1715"/>
      <c r="V54" s="1715"/>
      <c r="W54" s="1715"/>
      <c r="X54" s="1715"/>
      <c r="Y54" s="1715"/>
      <c r="Z54" s="1715"/>
      <c r="AA54" s="1715"/>
      <c r="AB54" s="1715"/>
    </row>
    <row r="55" spans="1:28" ht="10" customHeight="1">
      <c r="A55" s="945"/>
      <c r="B55" s="906"/>
      <c r="C55" s="906"/>
      <c r="D55" s="906"/>
      <c r="E55" s="906"/>
      <c r="F55" s="906"/>
      <c r="G55" s="906"/>
      <c r="H55" s="1715"/>
      <c r="I55" s="1715"/>
      <c r="J55" s="1715"/>
      <c r="K55" s="1715"/>
      <c r="L55" s="1715"/>
      <c r="M55" s="1715"/>
      <c r="N55" s="1715"/>
      <c r="O55" s="1715"/>
      <c r="P55" s="1715"/>
      <c r="Q55" s="1715"/>
      <c r="R55" s="1715"/>
      <c r="S55" s="1715"/>
      <c r="T55" s="1715"/>
      <c r="U55" s="1715"/>
      <c r="V55" s="1715"/>
      <c r="W55" s="1715"/>
      <c r="X55" s="1715"/>
      <c r="Y55" s="1715"/>
      <c r="Z55" s="1715"/>
      <c r="AA55" s="1715"/>
      <c r="AB55" s="1715"/>
    </row>
    <row r="56" spans="1:28" ht="15.65" customHeight="1">
      <c r="A56" s="936"/>
      <c r="B56" s="906" t="s">
        <v>409</v>
      </c>
      <c r="C56" s="906"/>
      <c r="D56" s="906"/>
      <c r="E56" s="906"/>
      <c r="F56" s="906"/>
      <c r="G56" s="906"/>
      <c r="H56" s="944" t="s">
        <v>2580</v>
      </c>
      <c r="I56" s="939"/>
      <c r="J56" s="938"/>
      <c r="K56" s="938"/>
      <c r="L56" s="938"/>
      <c r="M56" s="938"/>
      <c r="N56" s="938"/>
      <c r="O56" s="938"/>
      <c r="P56" s="938"/>
      <c r="Q56" s="938"/>
      <c r="R56" s="938"/>
      <c r="S56" s="938"/>
      <c r="T56" s="938"/>
      <c r="U56" s="938"/>
      <c r="V56" s="938"/>
      <c r="W56" s="938"/>
      <c r="X56" s="938"/>
      <c r="Y56" s="938"/>
      <c r="Z56" s="938"/>
      <c r="AA56" s="938"/>
      <c r="AB56" s="939"/>
    </row>
    <row r="57" spans="1:28" ht="15.65" customHeight="1">
      <c r="A57" s="936"/>
      <c r="B57" s="906" t="s">
        <v>408</v>
      </c>
      <c r="C57" s="906"/>
      <c r="D57" s="906"/>
      <c r="E57" s="906"/>
      <c r="F57" s="906"/>
      <c r="G57" s="906"/>
      <c r="H57" s="938" t="s">
        <v>96</v>
      </c>
      <c r="I57" s="939"/>
      <c r="J57" s="938"/>
      <c r="K57" s="938"/>
      <c r="L57" s="938"/>
      <c r="M57" s="938"/>
      <c r="N57" s="938"/>
      <c r="O57" s="938"/>
      <c r="P57" s="938"/>
      <c r="Q57" s="938"/>
      <c r="R57" s="938"/>
      <c r="S57" s="938"/>
      <c r="T57" s="938"/>
      <c r="U57" s="938"/>
      <c r="V57" s="938"/>
      <c r="W57" s="938"/>
      <c r="X57" s="938"/>
      <c r="Y57" s="938"/>
      <c r="Z57" s="938"/>
      <c r="AA57" s="938"/>
      <c r="AB57" s="939"/>
    </row>
    <row r="58" spans="1:28" ht="15.65" customHeight="1">
      <c r="A58" s="945"/>
      <c r="B58" s="906" t="s">
        <v>407</v>
      </c>
      <c r="C58" s="906"/>
      <c r="D58" s="906"/>
      <c r="E58" s="906"/>
      <c r="F58" s="906"/>
      <c r="G58" s="906"/>
      <c r="H58" s="946" t="s">
        <v>2582</v>
      </c>
      <c r="I58" s="939"/>
      <c r="J58" s="939"/>
      <c r="K58" s="939"/>
      <c r="L58" s="939"/>
      <c r="M58" s="939"/>
      <c r="N58" s="939"/>
      <c r="O58" s="939"/>
      <c r="P58" s="939"/>
      <c r="Q58" s="939"/>
      <c r="R58" s="939"/>
      <c r="S58" s="939"/>
      <c r="T58" s="939"/>
      <c r="U58" s="939"/>
      <c r="V58" s="939"/>
      <c r="W58" s="939"/>
      <c r="X58" s="939"/>
      <c r="Y58" s="939"/>
      <c r="Z58" s="939"/>
      <c r="AA58" s="939"/>
      <c r="AB58" s="939"/>
    </row>
    <row r="59" spans="1:28" ht="15.65" customHeight="1">
      <c r="A59" s="945"/>
      <c r="B59" s="906"/>
      <c r="C59" s="906"/>
      <c r="D59" s="906"/>
      <c r="E59" s="906"/>
      <c r="F59" s="906"/>
      <c r="G59" s="906"/>
      <c r="H59" s="938" t="s">
        <v>96</v>
      </c>
      <c r="I59" s="939"/>
      <c r="J59" s="938"/>
      <c r="K59" s="938"/>
      <c r="L59" s="938"/>
      <c r="M59" s="938"/>
      <c r="N59" s="938"/>
      <c r="O59" s="938"/>
      <c r="P59" s="938"/>
      <c r="Q59" s="938"/>
      <c r="R59" s="938"/>
      <c r="S59" s="938"/>
      <c r="T59" s="938"/>
      <c r="U59" s="938"/>
      <c r="V59" s="938"/>
      <c r="W59" s="938"/>
      <c r="X59" s="938"/>
      <c r="Y59" s="938"/>
      <c r="Z59" s="938"/>
      <c r="AA59" s="938"/>
      <c r="AB59" s="939"/>
    </row>
    <row r="60" spans="1:28" ht="15.65" customHeight="1">
      <c r="A60" s="945"/>
      <c r="B60" s="906" t="s">
        <v>406</v>
      </c>
      <c r="C60" s="906"/>
      <c r="D60" s="906"/>
      <c r="E60" s="906"/>
      <c r="F60" s="906"/>
      <c r="G60" s="906"/>
      <c r="H60" s="938" t="s">
        <v>96</v>
      </c>
      <c r="I60" s="939"/>
      <c r="J60" s="938"/>
      <c r="K60" s="938"/>
      <c r="L60" s="938"/>
      <c r="M60" s="938"/>
      <c r="N60" s="938"/>
      <c r="O60" s="938"/>
      <c r="P60" s="938"/>
      <c r="Q60" s="938"/>
      <c r="R60" s="938"/>
      <c r="S60" s="938"/>
      <c r="T60" s="938"/>
      <c r="U60" s="938"/>
      <c r="V60" s="938"/>
      <c r="W60" s="938"/>
      <c r="X60" s="938"/>
      <c r="Y60" s="938"/>
      <c r="Z60" s="938"/>
      <c r="AA60" s="938"/>
      <c r="AB60" s="939"/>
    </row>
    <row r="61" spans="1:28" ht="15.65" customHeight="1">
      <c r="A61" s="945"/>
      <c r="B61" s="906" t="s">
        <v>405</v>
      </c>
      <c r="C61" s="906"/>
      <c r="D61" s="906"/>
      <c r="E61" s="906"/>
      <c r="F61" s="906"/>
      <c r="G61" s="906"/>
      <c r="H61" s="1707" t="s">
        <v>96</v>
      </c>
      <c r="I61" s="1707"/>
      <c r="J61" s="1707"/>
      <c r="K61" s="1707"/>
      <c r="L61" s="1707"/>
      <c r="M61" s="1707"/>
      <c r="N61" s="1707"/>
      <c r="O61" s="1707"/>
      <c r="P61" s="1707"/>
      <c r="Q61" s="1707"/>
      <c r="R61" s="1707"/>
      <c r="S61" s="1707"/>
      <c r="T61" s="1707"/>
      <c r="U61" s="1707"/>
      <c r="V61" s="1707"/>
      <c r="W61" s="1707"/>
      <c r="X61" s="1707"/>
      <c r="Y61" s="1707"/>
      <c r="Z61" s="1707"/>
      <c r="AA61" s="1707"/>
      <c r="AB61" s="1707"/>
    </row>
    <row r="62" spans="1:28" ht="15.65" customHeight="1">
      <c r="A62" s="945"/>
      <c r="B62" s="906" t="s">
        <v>404</v>
      </c>
      <c r="C62" s="906"/>
      <c r="D62" s="906"/>
      <c r="E62" s="906"/>
      <c r="F62" s="906"/>
      <c r="G62" s="906"/>
      <c r="H62" s="938" t="s">
        <v>96</v>
      </c>
      <c r="I62" s="939"/>
      <c r="J62" s="938"/>
      <c r="K62" s="938"/>
      <c r="L62" s="938"/>
      <c r="M62" s="938"/>
      <c r="N62" s="938"/>
      <c r="O62" s="938"/>
      <c r="P62" s="938"/>
      <c r="Q62" s="938"/>
      <c r="R62" s="938"/>
      <c r="S62" s="938"/>
      <c r="T62" s="938"/>
      <c r="U62" s="938"/>
      <c r="V62" s="938"/>
      <c r="W62" s="938"/>
      <c r="X62" s="938"/>
      <c r="Y62" s="938"/>
      <c r="Z62" s="938"/>
      <c r="AA62" s="938"/>
      <c r="AB62" s="939"/>
    </row>
    <row r="63" spans="1:28" ht="15.65" customHeight="1">
      <c r="A63" s="945"/>
      <c r="B63" s="902" t="s">
        <v>2593</v>
      </c>
      <c r="C63" s="906"/>
      <c r="D63" s="906"/>
      <c r="E63" s="906"/>
      <c r="F63" s="906"/>
      <c r="G63" s="906"/>
      <c r="H63" s="1715" t="s">
        <v>96</v>
      </c>
      <c r="I63" s="1715"/>
      <c r="J63" s="1715"/>
      <c r="K63" s="1715"/>
      <c r="L63" s="1715"/>
      <c r="M63" s="1715"/>
      <c r="N63" s="1715"/>
      <c r="O63" s="1715"/>
      <c r="P63" s="1715"/>
      <c r="Q63" s="1715"/>
      <c r="R63" s="1715"/>
      <c r="S63" s="1715"/>
      <c r="T63" s="1715"/>
      <c r="U63" s="1715"/>
      <c r="V63" s="1715"/>
      <c r="W63" s="1715"/>
      <c r="X63" s="1715"/>
      <c r="Y63" s="1715"/>
      <c r="Z63" s="1715"/>
      <c r="AA63" s="1715"/>
      <c r="AB63" s="1715"/>
    </row>
    <row r="64" spans="1:28" ht="7.5" customHeight="1">
      <c r="A64" s="951"/>
      <c r="B64" s="1074"/>
      <c r="C64" s="935"/>
      <c r="D64" s="935"/>
      <c r="E64" s="935"/>
      <c r="F64" s="935"/>
      <c r="G64" s="935"/>
      <c r="H64" s="1719"/>
      <c r="I64" s="1719"/>
      <c r="J64" s="1719"/>
      <c r="K64" s="1719"/>
      <c r="L64" s="1719"/>
      <c r="M64" s="1719"/>
      <c r="N64" s="1719"/>
      <c r="O64" s="1719"/>
      <c r="P64" s="1719"/>
      <c r="Q64" s="1719"/>
      <c r="R64" s="1719"/>
      <c r="S64" s="1719"/>
      <c r="T64" s="1719"/>
      <c r="U64" s="1719"/>
      <c r="V64" s="1719"/>
      <c r="W64" s="1719"/>
      <c r="X64" s="1719"/>
      <c r="Y64" s="1719"/>
      <c r="Z64" s="1719"/>
      <c r="AA64" s="1719"/>
      <c r="AB64" s="1719"/>
    </row>
    <row r="65" spans="1:34" ht="15.65" customHeight="1">
      <c r="A65" s="936" t="s">
        <v>2576</v>
      </c>
      <c r="B65" s="906" t="s">
        <v>2592</v>
      </c>
      <c r="C65" s="906"/>
      <c r="D65" s="906"/>
      <c r="E65" s="906"/>
      <c r="F65" s="906"/>
      <c r="G65" s="906"/>
      <c r="H65" s="938"/>
      <c r="I65" s="938"/>
      <c r="J65" s="938"/>
      <c r="K65" s="938"/>
      <c r="L65" s="938"/>
      <c r="M65" s="938"/>
      <c r="N65" s="938"/>
      <c r="O65" s="938"/>
      <c r="P65" s="938"/>
      <c r="Q65" s="938"/>
      <c r="R65" s="938"/>
      <c r="S65" s="938"/>
      <c r="T65" s="938"/>
      <c r="U65" s="938"/>
      <c r="V65" s="938"/>
      <c r="W65" s="938"/>
      <c r="X65" s="938"/>
      <c r="Y65" s="938"/>
      <c r="Z65" s="938"/>
      <c r="AA65" s="938"/>
      <c r="AB65" s="939"/>
    </row>
    <row r="66" spans="1:34" ht="15.65" customHeight="1">
      <c r="A66" s="945"/>
      <c r="B66" s="906" t="s">
        <v>401</v>
      </c>
      <c r="C66" s="906"/>
      <c r="D66" s="906"/>
      <c r="E66" s="906"/>
      <c r="F66" s="906"/>
      <c r="G66" s="906"/>
      <c r="H66" s="938" t="str">
        <f>施工者氏名</f>
        <v/>
      </c>
      <c r="I66" s="939"/>
      <c r="J66" s="938"/>
      <c r="K66" s="938"/>
      <c r="L66" s="938"/>
      <c r="M66" s="938"/>
      <c r="N66" s="938"/>
      <c r="O66" s="938"/>
      <c r="P66" s="938"/>
      <c r="Q66" s="938"/>
      <c r="R66" s="938"/>
      <c r="S66" s="938"/>
      <c r="T66" s="938"/>
      <c r="U66" s="938"/>
      <c r="V66" s="938"/>
      <c r="W66" s="938"/>
      <c r="X66" s="938"/>
      <c r="Y66" s="938"/>
      <c r="Z66" s="938"/>
      <c r="AA66" s="938"/>
      <c r="AB66" s="939"/>
    </row>
    <row r="67" spans="1:34" ht="15.65" customHeight="1">
      <c r="A67" s="945"/>
      <c r="B67" s="906" t="s">
        <v>400</v>
      </c>
      <c r="C67" s="906"/>
      <c r="D67" s="906"/>
      <c r="E67" s="906"/>
      <c r="F67" s="906"/>
      <c r="G67" s="906"/>
      <c r="H67" s="946" t="str">
        <f>"建設業の許可   ("&amp;施工者営業所名登録種類&amp;")  第  （"&amp;施工者営業所名資格&amp;"）"&amp;施工者営業所登録番号&amp;"号"</f>
        <v>建設業の許可   ()  第  （）号</v>
      </c>
      <c r="I67" s="939"/>
      <c r="J67" s="938"/>
      <c r="K67" s="938"/>
      <c r="L67" s="938"/>
      <c r="M67" s="938"/>
      <c r="N67" s="938"/>
      <c r="O67" s="938"/>
      <c r="P67" s="938"/>
      <c r="Q67" s="938"/>
      <c r="R67" s="938"/>
      <c r="S67" s="938"/>
      <c r="T67" s="938"/>
      <c r="U67" s="938"/>
      <c r="V67" s="938"/>
      <c r="W67" s="938"/>
      <c r="X67" s="938"/>
      <c r="Y67" s="938"/>
      <c r="Z67" s="938"/>
      <c r="AA67" s="938"/>
      <c r="AB67" s="939"/>
    </row>
    <row r="68" spans="1:34" ht="15.65" customHeight="1">
      <c r="A68" s="945"/>
      <c r="B68" s="906"/>
      <c r="C68" s="906"/>
      <c r="D68" s="906"/>
      <c r="E68" s="906"/>
      <c r="F68" s="906"/>
      <c r="G68" s="906"/>
      <c r="H68" s="938" t="str">
        <f>施工者営業所名</f>
        <v/>
      </c>
      <c r="I68" s="939"/>
      <c r="J68" s="938"/>
      <c r="K68" s="938"/>
      <c r="L68" s="938"/>
      <c r="M68" s="938"/>
      <c r="N68" s="938"/>
      <c r="O68" s="938"/>
      <c r="P68" s="938"/>
      <c r="Q68" s="938"/>
      <c r="R68" s="938"/>
      <c r="S68" s="938"/>
      <c r="T68" s="938"/>
      <c r="U68" s="938"/>
      <c r="V68" s="938"/>
      <c r="W68" s="938"/>
      <c r="X68" s="938"/>
      <c r="Y68" s="938"/>
      <c r="Z68" s="938"/>
      <c r="AA68" s="938"/>
      <c r="AB68" s="939"/>
    </row>
    <row r="69" spans="1:34" ht="15.65" customHeight="1">
      <c r="A69" s="945"/>
      <c r="B69" s="906" t="s">
        <v>399</v>
      </c>
      <c r="C69" s="906"/>
      <c r="D69" s="906"/>
      <c r="E69" s="906"/>
      <c r="F69" s="906"/>
      <c r="G69" s="906"/>
      <c r="H69" s="938" t="str">
        <f>施工者郵便番号</f>
        <v/>
      </c>
      <c r="I69" s="939"/>
      <c r="J69" s="938"/>
      <c r="K69" s="938"/>
      <c r="L69" s="938"/>
      <c r="M69" s="938"/>
      <c r="N69" s="938"/>
      <c r="O69" s="938"/>
      <c r="P69" s="938"/>
      <c r="Q69" s="938"/>
      <c r="R69" s="938"/>
      <c r="S69" s="938"/>
      <c r="T69" s="938"/>
      <c r="U69" s="938"/>
      <c r="V69" s="938"/>
      <c r="W69" s="938"/>
      <c r="X69" s="938"/>
      <c r="Y69" s="938"/>
      <c r="Z69" s="938"/>
      <c r="AA69" s="938"/>
      <c r="AB69" s="939"/>
    </row>
    <row r="70" spans="1:34" ht="15.65" customHeight="1">
      <c r="A70" s="945"/>
      <c r="B70" s="906" t="s">
        <v>398</v>
      </c>
      <c r="C70" s="906"/>
      <c r="D70" s="906"/>
      <c r="E70" s="906"/>
      <c r="F70" s="906"/>
      <c r="G70" s="906"/>
      <c r="H70" s="1707" t="str">
        <f>施工者所在地</f>
        <v/>
      </c>
      <c r="I70" s="1707"/>
      <c r="J70" s="1707"/>
      <c r="K70" s="1707"/>
      <c r="L70" s="1707"/>
      <c r="M70" s="1707"/>
      <c r="N70" s="1707"/>
      <c r="O70" s="1707"/>
      <c r="P70" s="1707"/>
      <c r="Q70" s="1707"/>
      <c r="R70" s="1707"/>
      <c r="S70" s="1707"/>
      <c r="T70" s="1707"/>
      <c r="U70" s="1707"/>
      <c r="V70" s="1707"/>
      <c r="W70" s="1707"/>
      <c r="X70" s="1707"/>
      <c r="Y70" s="1707"/>
      <c r="Z70" s="1707"/>
      <c r="AA70" s="1707"/>
      <c r="AB70" s="1707"/>
    </row>
    <row r="71" spans="1:34" ht="15.65" customHeight="1">
      <c r="A71" s="935"/>
      <c r="B71" s="935" t="s">
        <v>397</v>
      </c>
      <c r="C71" s="935"/>
      <c r="D71" s="935"/>
      <c r="E71" s="935"/>
      <c r="F71" s="935"/>
      <c r="G71" s="935"/>
      <c r="H71" s="941" t="str">
        <f>施工者電話番号</f>
        <v/>
      </c>
      <c r="I71" s="942"/>
      <c r="J71" s="941"/>
      <c r="K71" s="941"/>
      <c r="L71" s="941"/>
      <c r="M71" s="941"/>
      <c r="N71" s="941"/>
      <c r="O71" s="941"/>
      <c r="P71" s="941"/>
      <c r="Q71" s="941"/>
      <c r="R71" s="941"/>
      <c r="S71" s="941"/>
      <c r="T71" s="941"/>
      <c r="U71" s="941"/>
      <c r="V71" s="941"/>
      <c r="W71" s="941"/>
      <c r="X71" s="941"/>
      <c r="Y71" s="941"/>
      <c r="Z71" s="941"/>
      <c r="AA71" s="941"/>
      <c r="AB71" s="939"/>
    </row>
    <row r="72" spans="1:34" ht="15.65" customHeight="1">
      <c r="A72" s="936" t="s">
        <v>2576</v>
      </c>
      <c r="B72" s="906" t="s">
        <v>710</v>
      </c>
      <c r="C72" s="906"/>
      <c r="D72" s="906"/>
      <c r="E72" s="906"/>
      <c r="F72" s="906"/>
      <c r="G72" s="906"/>
      <c r="H72" s="943"/>
      <c r="J72" s="906"/>
      <c r="K72" s="906"/>
      <c r="L72" s="906"/>
      <c r="M72" s="906"/>
      <c r="N72" s="906"/>
      <c r="O72" s="906"/>
      <c r="P72" s="906"/>
      <c r="Q72" s="906"/>
      <c r="R72" s="906"/>
      <c r="S72" s="906"/>
      <c r="T72" s="906"/>
      <c r="U72" s="906"/>
      <c r="V72" s="906"/>
      <c r="W72" s="906"/>
      <c r="X72" s="906"/>
      <c r="Y72" s="906"/>
      <c r="Z72" s="906"/>
      <c r="AA72" s="906"/>
    </row>
    <row r="73" spans="1:34" ht="15" customHeight="1">
      <c r="A73" s="1076"/>
      <c r="B73" s="906" t="s">
        <v>709</v>
      </c>
      <c r="C73" s="906"/>
      <c r="D73" s="906"/>
      <c r="E73" s="906"/>
      <c r="F73" s="1727" t="str">
        <f>地名地番県&amp;地名地番市町&amp;地名地番その他</f>
        <v/>
      </c>
      <c r="G73" s="1727"/>
      <c r="H73" s="1727"/>
      <c r="I73" s="1727"/>
      <c r="J73" s="1727"/>
      <c r="K73" s="1727"/>
      <c r="L73" s="1727"/>
      <c r="M73" s="1727"/>
      <c r="N73" s="1727"/>
      <c r="O73" s="1727"/>
      <c r="P73" s="1727"/>
      <c r="Q73" s="1727"/>
      <c r="R73" s="1727"/>
      <c r="S73" s="1727"/>
      <c r="T73" s="1727"/>
      <c r="U73" s="1727"/>
      <c r="V73" s="1727"/>
      <c r="W73" s="1727"/>
      <c r="X73" s="1727"/>
      <c r="Y73" s="1727"/>
      <c r="Z73" s="1727"/>
      <c r="AA73" s="1727"/>
    </row>
    <row r="74" spans="1:34" ht="15" customHeight="1">
      <c r="A74" s="1076"/>
      <c r="B74" s="906" t="s">
        <v>2591</v>
      </c>
      <c r="C74" s="906"/>
      <c r="D74" s="906"/>
      <c r="E74" s="906"/>
      <c r="F74" s="1727" t="str">
        <f>住居表示県&amp;住居表示市町&amp;住居表示その他</f>
        <v/>
      </c>
      <c r="G74" s="1727"/>
      <c r="H74" s="1727"/>
      <c r="I74" s="1727"/>
      <c r="J74" s="1727"/>
      <c r="K74" s="1727"/>
      <c r="L74" s="1727"/>
      <c r="M74" s="1727"/>
      <c r="N74" s="1727"/>
      <c r="O74" s="1727"/>
      <c r="P74" s="1727"/>
      <c r="Q74" s="1727"/>
      <c r="R74" s="1727"/>
      <c r="S74" s="1727"/>
      <c r="T74" s="1727"/>
      <c r="U74" s="1727"/>
      <c r="V74" s="1727"/>
      <c r="W74" s="1727"/>
      <c r="X74" s="1727"/>
      <c r="Y74" s="1727"/>
      <c r="Z74" s="1727"/>
      <c r="AA74" s="1727"/>
    </row>
    <row r="75" spans="1:34" ht="15" customHeight="1">
      <c r="A75" s="1076"/>
      <c r="B75" s="906" t="s">
        <v>724</v>
      </c>
      <c r="C75" s="906"/>
      <c r="D75" s="906"/>
      <c r="E75" s="906"/>
      <c r="F75" s="948"/>
      <c r="G75" s="906"/>
      <c r="J75" s="948"/>
      <c r="K75" s="948"/>
      <c r="L75" s="948"/>
      <c r="M75" s="948"/>
      <c r="N75" s="948"/>
      <c r="O75" s="948"/>
      <c r="P75" s="948"/>
      <c r="Q75" s="948"/>
      <c r="R75" s="948"/>
      <c r="S75" s="948"/>
      <c r="T75" s="948"/>
      <c r="U75" s="948"/>
      <c r="V75" s="948"/>
      <c r="W75" s="948"/>
      <c r="X75" s="948"/>
      <c r="Y75" s="948"/>
      <c r="Z75" s="948"/>
      <c r="AA75" s="948"/>
    </row>
    <row r="76" spans="1:34" ht="15" customHeight="1">
      <c r="A76" s="1075"/>
      <c r="B76" s="935" t="s">
        <v>723</v>
      </c>
      <c r="C76" s="935"/>
      <c r="D76" s="935"/>
      <c r="E76" s="935"/>
      <c r="F76" s="952"/>
      <c r="G76" s="974"/>
      <c r="H76" s="974"/>
      <c r="I76" s="974"/>
      <c r="J76" s="952"/>
      <c r="K76" s="952"/>
      <c r="L76" s="952"/>
      <c r="M76" s="952"/>
      <c r="N76" s="952"/>
      <c r="O76" s="952"/>
      <c r="P76" s="952"/>
      <c r="Q76" s="952"/>
      <c r="R76" s="952"/>
      <c r="S76" s="952"/>
      <c r="T76" s="952"/>
      <c r="U76" s="952"/>
      <c r="V76" s="952"/>
      <c r="W76" s="952"/>
      <c r="X76" s="952"/>
      <c r="Y76" s="952"/>
      <c r="Z76" s="952"/>
      <c r="AA76" s="952"/>
    </row>
    <row r="77" spans="1:34" ht="15" customHeight="1">
      <c r="A77" s="936" t="s">
        <v>2576</v>
      </c>
      <c r="B77" s="906" t="s">
        <v>708</v>
      </c>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H77" s="1067"/>
    </row>
    <row r="78" spans="1:34" ht="15" customHeight="1">
      <c r="A78" s="945"/>
      <c r="B78" s="906" t="s">
        <v>706</v>
      </c>
      <c r="C78" s="906"/>
      <c r="D78" s="906"/>
      <c r="E78" s="906" t="s">
        <v>165</v>
      </c>
      <c r="F78" s="906"/>
      <c r="G78" s="906"/>
      <c r="H78" s="906"/>
      <c r="I78" s="906"/>
      <c r="J78" s="906" t="s">
        <v>2577</v>
      </c>
      <c r="N78" s="906"/>
      <c r="O78" s="906"/>
      <c r="P78" s="906"/>
      <c r="Q78" s="906"/>
      <c r="R78" s="906"/>
      <c r="S78" s="906"/>
      <c r="T78" s="906"/>
      <c r="U78" s="906"/>
      <c r="V78" s="906"/>
      <c r="W78" s="906"/>
      <c r="X78" s="906"/>
      <c r="Y78" s="906"/>
      <c r="Z78" s="906"/>
      <c r="AA78" s="906"/>
    </row>
    <row r="79" spans="1:34" ht="15" customHeight="1">
      <c r="A79" s="945"/>
      <c r="B79" s="906" t="s">
        <v>705</v>
      </c>
      <c r="C79" s="906"/>
      <c r="D79" s="906"/>
      <c r="E79" s="906"/>
      <c r="F79" s="906"/>
      <c r="G79" s="906"/>
      <c r="H79" s="906"/>
      <c r="I79" s="1202"/>
      <c r="J79" s="906"/>
      <c r="K79" s="906"/>
      <c r="L79" s="906" t="s">
        <v>2590</v>
      </c>
      <c r="M79" s="906"/>
      <c r="N79" s="906"/>
      <c r="O79" s="906"/>
      <c r="P79" s="906"/>
      <c r="Q79" s="906"/>
      <c r="R79" s="906"/>
      <c r="S79" s="906"/>
      <c r="T79" s="906"/>
      <c r="U79" s="906"/>
      <c r="V79" s="906"/>
      <c r="W79" s="906"/>
      <c r="X79" s="906"/>
      <c r="Y79" s="906"/>
      <c r="Z79" s="906"/>
      <c r="AA79" s="906"/>
    </row>
    <row r="80" spans="1:34" ht="15" customHeight="1">
      <c r="A80" s="945"/>
      <c r="B80" s="906" t="s">
        <v>722</v>
      </c>
      <c r="C80" s="906"/>
      <c r="D80" s="906"/>
      <c r="E80" s="906"/>
      <c r="F80" s="936" t="s">
        <v>2589</v>
      </c>
      <c r="G80" s="906" t="s">
        <v>308</v>
      </c>
      <c r="H80" s="906"/>
      <c r="I80" s="1205" t="s">
        <v>2589</v>
      </c>
      <c r="J80" s="906" t="s">
        <v>307</v>
      </c>
      <c r="K80" s="906"/>
      <c r="L80" s="936" t="s">
        <v>2589</v>
      </c>
      <c r="M80" s="906" t="s">
        <v>702</v>
      </c>
      <c r="N80" s="906"/>
      <c r="O80" s="936" t="s">
        <v>2589</v>
      </c>
      <c r="P80" s="906" t="s">
        <v>177</v>
      </c>
      <c r="Q80" s="906"/>
      <c r="R80" s="906"/>
      <c r="S80" s="906"/>
      <c r="T80" s="906"/>
      <c r="U80" s="906"/>
      <c r="V80" s="906"/>
      <c r="W80" s="906"/>
      <c r="X80" s="906"/>
      <c r="Y80" s="906"/>
      <c r="Z80" s="906"/>
      <c r="AA80" s="906" t="s">
        <v>2577</v>
      </c>
    </row>
    <row r="81" spans="1:27" ht="15" customHeight="1">
      <c r="A81" s="945"/>
      <c r="B81" s="906"/>
      <c r="C81" s="906"/>
      <c r="D81" s="906"/>
      <c r="E81" s="906"/>
      <c r="F81" s="936" t="s">
        <v>2579</v>
      </c>
      <c r="G81" s="906" t="s">
        <v>299</v>
      </c>
      <c r="H81" s="906"/>
      <c r="I81" s="1205"/>
      <c r="J81" s="906"/>
      <c r="K81" s="906"/>
      <c r="M81" s="936" t="s">
        <v>2578</v>
      </c>
      <c r="N81" s="906" t="s">
        <v>298</v>
      </c>
      <c r="P81" s="906"/>
      <c r="Q81" s="906"/>
      <c r="T81" s="906" t="s">
        <v>2578</v>
      </c>
      <c r="U81" s="906" t="s">
        <v>297</v>
      </c>
      <c r="W81" s="906"/>
      <c r="X81" s="906"/>
      <c r="Y81" s="906"/>
      <c r="AA81" s="906" t="s">
        <v>2577</v>
      </c>
    </row>
    <row r="82" spans="1:27" ht="15" customHeight="1">
      <c r="A82" s="945"/>
      <c r="B82" s="906" t="s">
        <v>721</v>
      </c>
      <c r="C82" s="906"/>
      <c r="D82" s="906"/>
      <c r="E82" s="906"/>
      <c r="F82" s="936" t="s">
        <v>2579</v>
      </c>
      <c r="G82" s="906"/>
      <c r="H82" s="906"/>
      <c r="I82" s="1205"/>
      <c r="J82" s="906"/>
      <c r="K82" s="906"/>
      <c r="L82" s="936"/>
      <c r="M82" s="936" t="s">
        <v>2578</v>
      </c>
      <c r="N82" s="906"/>
      <c r="O82" s="936"/>
      <c r="P82" s="906"/>
      <c r="Q82" s="906"/>
      <c r="R82" s="906"/>
      <c r="S82" s="906"/>
      <c r="T82" s="906" t="s">
        <v>2578</v>
      </c>
      <c r="U82" s="906"/>
      <c r="V82" s="906"/>
      <c r="W82" s="906"/>
      <c r="X82" s="906"/>
      <c r="Y82" s="906"/>
      <c r="Z82" s="906"/>
      <c r="AA82" s="906" t="s">
        <v>2577</v>
      </c>
    </row>
    <row r="83" spans="1:27" ht="15" customHeight="1">
      <c r="A83" s="945"/>
      <c r="B83" s="906" t="s">
        <v>3762</v>
      </c>
      <c r="C83" s="906"/>
      <c r="D83" s="906"/>
      <c r="E83" s="906"/>
      <c r="F83" s="936" t="s">
        <v>2579</v>
      </c>
      <c r="G83" s="906"/>
      <c r="H83" s="906"/>
      <c r="I83" s="1205"/>
      <c r="J83" s="906"/>
      <c r="K83" s="906"/>
      <c r="L83" s="936"/>
      <c r="M83" s="936" t="s">
        <v>2578</v>
      </c>
      <c r="N83" s="906"/>
      <c r="O83" s="936"/>
      <c r="P83" s="906"/>
      <c r="Q83" s="906"/>
      <c r="R83" s="906"/>
      <c r="S83" s="906"/>
      <c r="T83" s="906" t="s">
        <v>2578</v>
      </c>
      <c r="U83" s="906"/>
      <c r="V83" s="906"/>
      <c r="W83" s="906"/>
      <c r="X83" s="906"/>
      <c r="Y83" s="906"/>
      <c r="Z83" s="906"/>
      <c r="AA83" s="906" t="s">
        <v>2577</v>
      </c>
    </row>
    <row r="84" spans="1:27" ht="15" customHeight="1">
      <c r="A84" s="945"/>
      <c r="B84" s="906" t="s">
        <v>717</v>
      </c>
      <c r="F84" s="906"/>
      <c r="G84" s="906"/>
      <c r="H84" s="906"/>
      <c r="I84" s="906"/>
      <c r="J84" s="906"/>
      <c r="K84" s="906"/>
      <c r="L84" s="906"/>
      <c r="M84" s="906"/>
      <c r="N84" s="906"/>
      <c r="O84" s="906"/>
      <c r="P84" s="906"/>
      <c r="Q84" s="906"/>
      <c r="R84" s="906"/>
      <c r="S84" s="906"/>
      <c r="T84" s="906"/>
      <c r="U84" s="906"/>
      <c r="V84" s="906"/>
      <c r="W84" s="906"/>
      <c r="X84" s="906"/>
      <c r="Y84" s="906"/>
      <c r="Z84" s="906"/>
      <c r="AA84" s="906"/>
    </row>
    <row r="85" spans="1:27" ht="15" customHeight="1">
      <c r="A85" s="998" t="s">
        <v>2576</v>
      </c>
      <c r="B85" s="1010" t="s">
        <v>698</v>
      </c>
      <c r="C85" s="1010"/>
      <c r="D85" s="1010"/>
      <c r="E85" s="1010"/>
      <c r="F85" s="1010"/>
      <c r="G85" s="1010"/>
      <c r="H85" s="1010"/>
      <c r="I85" s="1010"/>
      <c r="J85" s="1010" t="s">
        <v>2821</v>
      </c>
      <c r="K85" s="1010"/>
      <c r="L85" s="998"/>
      <c r="M85" s="1010" t="s">
        <v>318</v>
      </c>
      <c r="N85" s="998"/>
      <c r="O85" s="1010" t="s">
        <v>317</v>
      </c>
      <c r="P85" s="998"/>
      <c r="Q85" s="1010" t="s">
        <v>316</v>
      </c>
      <c r="R85" s="1010"/>
      <c r="S85" s="1254"/>
      <c r="T85" s="1254"/>
      <c r="U85" s="1010"/>
      <c r="V85" s="1010"/>
      <c r="W85" s="1010"/>
      <c r="X85" s="1010"/>
      <c r="Y85" s="1010"/>
      <c r="Z85" s="1010"/>
      <c r="AA85" s="1010"/>
    </row>
    <row r="86" spans="1:27" ht="15" customHeight="1">
      <c r="A86" s="998" t="s">
        <v>2576</v>
      </c>
      <c r="B86" s="1010" t="s">
        <v>697</v>
      </c>
      <c r="C86" s="1010"/>
      <c r="D86" s="1010"/>
      <c r="E86" s="1010"/>
      <c r="F86" s="1010"/>
      <c r="G86" s="1010"/>
      <c r="H86" s="1010"/>
      <c r="I86" s="1010"/>
      <c r="J86" s="935" t="s">
        <v>2821</v>
      </c>
      <c r="K86" s="1010"/>
      <c r="L86" s="998"/>
      <c r="M86" s="1010" t="s">
        <v>318</v>
      </c>
      <c r="N86" s="998"/>
      <c r="O86" s="1010" t="s">
        <v>317</v>
      </c>
      <c r="P86" s="998"/>
      <c r="Q86" s="1010" t="s">
        <v>316</v>
      </c>
      <c r="R86" s="1010"/>
      <c r="S86" s="1254"/>
      <c r="T86" s="1254"/>
      <c r="U86" s="1010"/>
      <c r="V86" s="1010"/>
      <c r="W86" s="1010"/>
      <c r="X86" s="1010"/>
      <c r="Y86" s="1010"/>
      <c r="Z86" s="1010"/>
      <c r="AA86" s="1010"/>
    </row>
    <row r="87" spans="1:27" ht="15" customHeight="1">
      <c r="A87" s="936" t="s">
        <v>2576</v>
      </c>
      <c r="B87" s="906" t="s">
        <v>696</v>
      </c>
      <c r="C87" s="906"/>
      <c r="D87" s="906"/>
      <c r="E87" s="906"/>
      <c r="F87" s="906"/>
      <c r="G87" s="906"/>
      <c r="H87" s="906"/>
      <c r="I87" s="906"/>
      <c r="J87" s="906"/>
      <c r="K87" s="906"/>
      <c r="L87" s="906"/>
      <c r="M87" s="906"/>
      <c r="N87" s="906"/>
      <c r="O87" s="906"/>
      <c r="P87" s="906"/>
      <c r="Q87" s="906"/>
      <c r="R87" s="906"/>
      <c r="S87" s="903"/>
      <c r="T87" s="903"/>
      <c r="U87" s="906" t="s">
        <v>321</v>
      </c>
      <c r="V87" s="906"/>
      <c r="W87" s="906"/>
      <c r="X87" s="906"/>
      <c r="Y87" s="906"/>
      <c r="Z87" s="906"/>
      <c r="AA87" s="906"/>
    </row>
    <row r="88" spans="1:27" ht="15" customHeight="1">
      <c r="A88" s="936"/>
      <c r="B88" s="906"/>
      <c r="C88" s="906"/>
      <c r="D88" s="906"/>
      <c r="E88" s="975" t="s">
        <v>695</v>
      </c>
      <c r="F88" s="1669"/>
      <c r="G88" s="1669"/>
      <c r="H88" s="936" t="s">
        <v>694</v>
      </c>
      <c r="J88" s="906" t="s">
        <v>2821</v>
      </c>
      <c r="K88" s="906"/>
      <c r="L88" s="936"/>
      <c r="M88" s="906" t="s">
        <v>318</v>
      </c>
      <c r="N88" s="906"/>
      <c r="O88" s="906" t="s">
        <v>317</v>
      </c>
      <c r="P88" s="906"/>
      <c r="Q88" s="906" t="s">
        <v>316</v>
      </c>
      <c r="R88" s="975" t="s">
        <v>2575</v>
      </c>
      <c r="S88" s="2128"/>
      <c r="T88" s="2128"/>
      <c r="U88" s="2128"/>
      <c r="V88" s="2128"/>
      <c r="W88" s="2128"/>
      <c r="X88" s="2128"/>
      <c r="Y88" s="2128"/>
      <c r="Z88" s="2128"/>
      <c r="AA88" s="975" t="s">
        <v>2574</v>
      </c>
    </row>
    <row r="89" spans="1:27" ht="15" customHeight="1">
      <c r="A89" s="932"/>
      <c r="B89" s="932"/>
      <c r="C89" s="932"/>
      <c r="D89" s="932"/>
      <c r="E89" s="981" t="s">
        <v>695</v>
      </c>
      <c r="F89" s="1693"/>
      <c r="G89" s="1693"/>
      <c r="H89" s="940" t="s">
        <v>694</v>
      </c>
      <c r="I89" s="981"/>
      <c r="J89" s="935" t="s">
        <v>2821</v>
      </c>
      <c r="K89" s="935"/>
      <c r="L89" s="935"/>
      <c r="M89" s="935" t="s">
        <v>318</v>
      </c>
      <c r="N89" s="935"/>
      <c r="O89" s="935" t="s">
        <v>317</v>
      </c>
      <c r="P89" s="935"/>
      <c r="Q89" s="935" t="s">
        <v>316</v>
      </c>
      <c r="R89" s="981" t="s">
        <v>2588</v>
      </c>
      <c r="S89" s="2127"/>
      <c r="T89" s="2127"/>
      <c r="U89" s="2127"/>
      <c r="V89" s="2127"/>
      <c r="W89" s="2127"/>
      <c r="X89" s="2127"/>
      <c r="Y89" s="2127"/>
      <c r="Z89" s="2127"/>
      <c r="AA89" s="1201" t="s">
        <v>314</v>
      </c>
    </row>
    <row r="90" spans="1:27" ht="14.15" customHeight="1">
      <c r="A90" s="936" t="s">
        <v>2587</v>
      </c>
      <c r="B90" s="906" t="s">
        <v>716</v>
      </c>
      <c r="C90" s="906"/>
      <c r="D90" s="906"/>
      <c r="E90" s="906"/>
      <c r="F90" s="2143"/>
      <c r="G90" s="2143"/>
      <c r="H90" s="2143"/>
      <c r="I90" s="2143"/>
      <c r="J90" s="2143"/>
      <c r="K90" s="2143"/>
      <c r="L90" s="2143"/>
      <c r="M90" s="2143"/>
      <c r="N90" s="2143"/>
      <c r="O90" s="2143"/>
      <c r="P90" s="2143"/>
      <c r="Q90" s="2143"/>
      <c r="R90" s="2143"/>
      <c r="S90" s="2143"/>
      <c r="T90" s="2143"/>
      <c r="U90" s="2143"/>
      <c r="V90" s="2143"/>
      <c r="W90" s="2143"/>
      <c r="X90" s="2143"/>
      <c r="Y90" s="2143"/>
      <c r="Z90" s="2143"/>
      <c r="AA90" s="2143"/>
    </row>
    <row r="91" spans="1:27" ht="14.15" customHeight="1">
      <c r="A91" s="940"/>
      <c r="B91" s="935"/>
      <c r="C91" s="935"/>
      <c r="D91" s="935"/>
      <c r="E91" s="935"/>
      <c r="F91" s="2144"/>
      <c r="G91" s="2144"/>
      <c r="H91" s="2144"/>
      <c r="I91" s="2144"/>
      <c r="J91" s="2144"/>
      <c r="K91" s="2144"/>
      <c r="L91" s="2144"/>
      <c r="M91" s="2144"/>
      <c r="N91" s="2144"/>
      <c r="O91" s="2144"/>
      <c r="P91" s="2144"/>
      <c r="Q91" s="2144"/>
      <c r="R91" s="2144"/>
      <c r="S91" s="2144"/>
      <c r="T91" s="2144"/>
      <c r="U91" s="2144"/>
      <c r="V91" s="2144"/>
      <c r="W91" s="2144"/>
      <c r="X91" s="2144"/>
      <c r="Y91" s="2144"/>
      <c r="Z91" s="2144"/>
      <c r="AA91" s="2144"/>
    </row>
    <row r="92" spans="1:27" ht="14.15" customHeight="1">
      <c r="A92" s="936" t="s">
        <v>2587</v>
      </c>
      <c r="B92" s="906" t="s">
        <v>715</v>
      </c>
      <c r="C92" s="906"/>
      <c r="D92" s="906"/>
      <c r="E92" s="906"/>
      <c r="F92" s="2143"/>
      <c r="G92" s="2143"/>
      <c r="H92" s="2143"/>
      <c r="I92" s="2143"/>
      <c r="J92" s="2143"/>
      <c r="K92" s="2143"/>
      <c r="L92" s="2143"/>
      <c r="M92" s="2143"/>
      <c r="N92" s="2143"/>
      <c r="O92" s="2143"/>
      <c r="P92" s="2143"/>
      <c r="Q92" s="2143"/>
      <c r="R92" s="2143"/>
      <c r="S92" s="2143"/>
      <c r="T92" s="2143"/>
      <c r="U92" s="2143"/>
      <c r="V92" s="2143"/>
      <c r="W92" s="2143"/>
      <c r="X92" s="2143"/>
      <c r="Y92" s="2143"/>
      <c r="Z92" s="2143"/>
      <c r="AA92" s="2143"/>
    </row>
    <row r="93" spans="1:27" ht="14.15" customHeight="1">
      <c r="A93" s="940"/>
      <c r="B93" s="935"/>
      <c r="C93" s="935"/>
      <c r="D93" s="935"/>
      <c r="E93" s="935"/>
      <c r="F93" s="2144"/>
      <c r="G93" s="2144"/>
      <c r="H93" s="2144"/>
      <c r="I93" s="2144"/>
      <c r="J93" s="2144"/>
      <c r="K93" s="2144"/>
      <c r="L93" s="2144"/>
      <c r="M93" s="2144"/>
      <c r="N93" s="2144"/>
      <c r="O93" s="2144"/>
      <c r="P93" s="2144"/>
      <c r="Q93" s="2144"/>
      <c r="R93" s="2144"/>
      <c r="S93" s="2144"/>
      <c r="T93" s="2144"/>
      <c r="U93" s="2144"/>
      <c r="V93" s="2144"/>
      <c r="W93" s="2144"/>
      <c r="X93" s="2144"/>
      <c r="Y93" s="2144"/>
      <c r="Z93" s="2144"/>
      <c r="AA93" s="2144"/>
    </row>
    <row r="94" spans="1:27" ht="14.15" customHeight="1">
      <c r="A94" s="903"/>
      <c r="B94" s="903"/>
      <c r="C94" s="903"/>
      <c r="D94" s="903"/>
      <c r="E94" s="903"/>
      <c r="F94" s="903"/>
      <c r="G94" s="903"/>
      <c r="H94" s="903"/>
      <c r="I94" s="948"/>
      <c r="J94" s="948"/>
      <c r="K94" s="948"/>
      <c r="L94" s="948"/>
      <c r="M94" s="948"/>
      <c r="N94" s="948"/>
      <c r="O94" s="948"/>
      <c r="P94" s="948"/>
      <c r="Q94" s="948"/>
      <c r="R94" s="948"/>
      <c r="S94" s="948"/>
      <c r="T94" s="948"/>
      <c r="U94" s="948"/>
      <c r="V94" s="948"/>
      <c r="W94" s="948"/>
      <c r="X94" s="948"/>
      <c r="Y94" s="948"/>
      <c r="Z94" s="948"/>
      <c r="AA94" s="948"/>
    </row>
    <row r="95" spans="1:27" ht="14.15" customHeight="1"/>
    <row r="96" spans="1:27" ht="14.15" customHeight="1">
      <c r="A96" s="1255" t="s">
        <v>2573</v>
      </c>
      <c r="B96" s="1255"/>
      <c r="C96" s="1255"/>
      <c r="D96" s="1255"/>
      <c r="E96" s="1255"/>
      <c r="F96" s="1255"/>
      <c r="G96" s="1255"/>
      <c r="H96" s="1255"/>
      <c r="I96" s="1255"/>
      <c r="J96" s="1255"/>
      <c r="K96" s="1255"/>
      <c r="L96" s="1255"/>
      <c r="M96" s="1255"/>
      <c r="N96" s="1255"/>
      <c r="O96" s="1255"/>
      <c r="P96" s="1255"/>
      <c r="Q96" s="1255"/>
      <c r="R96" s="1255"/>
      <c r="S96" s="1255"/>
      <c r="T96" s="1255"/>
      <c r="U96" s="1255"/>
      <c r="V96" s="1255"/>
      <c r="W96" s="1255"/>
      <c r="X96" s="1255"/>
      <c r="Y96" s="1255"/>
      <c r="Z96" s="1255"/>
      <c r="AA96" s="1255"/>
    </row>
    <row r="97" spans="1:27" ht="15.75" customHeight="1">
      <c r="B97" s="904" t="s">
        <v>517</v>
      </c>
    </row>
    <row r="98" spans="1:27" ht="15.75" customHeight="1">
      <c r="A98" s="1781"/>
      <c r="B98" s="1781"/>
      <c r="C98" s="1781"/>
      <c r="D98" s="1781"/>
      <c r="E98" s="1781"/>
      <c r="F98" s="1781"/>
      <c r="G98" s="1781"/>
      <c r="H98" s="1781"/>
      <c r="I98" s="1781"/>
      <c r="J98" s="1781"/>
      <c r="K98" s="1781"/>
      <c r="L98" s="1781"/>
      <c r="M98" s="1781"/>
      <c r="N98" s="1781"/>
      <c r="O98" s="1781"/>
      <c r="P98" s="1781"/>
      <c r="Q98" s="1781"/>
      <c r="R98" s="1781"/>
      <c r="S98" s="1781"/>
      <c r="T98" s="1781"/>
      <c r="U98" s="1781"/>
      <c r="V98" s="1781"/>
      <c r="W98" s="1781"/>
      <c r="X98" s="1781"/>
      <c r="Y98" s="1781"/>
      <c r="Z98" s="1781"/>
      <c r="AA98" s="1781"/>
    </row>
    <row r="99" spans="1:27" ht="15.75" customHeight="1">
      <c r="A99" s="1781"/>
      <c r="B99" s="1781"/>
      <c r="C99" s="1781"/>
      <c r="D99" s="1781"/>
      <c r="E99" s="1781"/>
      <c r="F99" s="1781"/>
      <c r="G99" s="1781"/>
      <c r="H99" s="1781"/>
      <c r="I99" s="1781"/>
      <c r="J99" s="1781"/>
      <c r="K99" s="1781"/>
      <c r="L99" s="1781"/>
      <c r="M99" s="1781"/>
      <c r="N99" s="1781"/>
      <c r="O99" s="1781"/>
      <c r="P99" s="1781"/>
      <c r="Q99" s="1781"/>
      <c r="R99" s="1781"/>
      <c r="S99" s="1781"/>
      <c r="T99" s="1781"/>
      <c r="U99" s="1781"/>
      <c r="V99" s="1781"/>
      <c r="W99" s="1781"/>
      <c r="X99" s="1781"/>
      <c r="Y99" s="1781"/>
      <c r="Z99" s="1781"/>
      <c r="AA99" s="1781"/>
    </row>
    <row r="100" spans="1:27" ht="15.75" customHeight="1">
      <c r="A100" s="1781"/>
      <c r="B100" s="1781"/>
      <c r="C100" s="1781"/>
      <c r="D100" s="1781"/>
      <c r="E100" s="1781"/>
      <c r="F100" s="1781"/>
      <c r="G100" s="1781"/>
      <c r="H100" s="1781"/>
      <c r="I100" s="1781"/>
      <c r="J100" s="1781"/>
      <c r="K100" s="1781"/>
      <c r="L100" s="1781"/>
      <c r="M100" s="1781"/>
      <c r="N100" s="1781"/>
      <c r="O100" s="1781"/>
      <c r="P100" s="1781"/>
      <c r="Q100" s="1781"/>
      <c r="R100" s="1781"/>
      <c r="S100" s="1781"/>
      <c r="T100" s="1781"/>
      <c r="U100" s="1781"/>
      <c r="V100" s="1781"/>
      <c r="W100" s="1781"/>
      <c r="X100" s="1781"/>
      <c r="Y100" s="1781"/>
      <c r="Z100" s="1781"/>
      <c r="AA100" s="1781"/>
    </row>
    <row r="101" spans="1:27" ht="15.75" customHeight="1">
      <c r="A101" s="1781"/>
      <c r="B101" s="1781"/>
      <c r="C101" s="1781"/>
      <c r="D101" s="1781"/>
      <c r="E101" s="1781"/>
      <c r="F101" s="1781"/>
      <c r="G101" s="1781"/>
      <c r="H101" s="1781"/>
      <c r="I101" s="1781"/>
      <c r="J101" s="1781"/>
      <c r="K101" s="1781"/>
      <c r="L101" s="1781"/>
      <c r="M101" s="1781"/>
      <c r="N101" s="1781"/>
      <c r="O101" s="1781"/>
      <c r="P101" s="1781"/>
      <c r="Q101" s="1781"/>
      <c r="R101" s="1781"/>
      <c r="S101" s="1781"/>
      <c r="T101" s="1781"/>
      <c r="U101" s="1781"/>
      <c r="V101" s="1781"/>
      <c r="W101" s="1781"/>
      <c r="X101" s="1781"/>
      <c r="Y101" s="1781"/>
      <c r="Z101" s="1781"/>
      <c r="AA101" s="1781"/>
    </row>
    <row r="102" spans="1:27" ht="15.75" customHeight="1">
      <c r="A102" s="1781"/>
      <c r="B102" s="1781"/>
      <c r="C102" s="1781"/>
      <c r="D102" s="1781"/>
      <c r="E102" s="1781"/>
      <c r="F102" s="1781"/>
      <c r="G102" s="1781"/>
      <c r="H102" s="1781"/>
      <c r="I102" s="1781"/>
      <c r="J102" s="1781"/>
      <c r="K102" s="1781"/>
      <c r="L102" s="1781"/>
      <c r="M102" s="1781"/>
      <c r="N102" s="1781"/>
      <c r="O102" s="1781"/>
      <c r="P102" s="1781"/>
      <c r="Q102" s="1781"/>
      <c r="R102" s="1781"/>
      <c r="S102" s="1781"/>
      <c r="T102" s="1781"/>
      <c r="U102" s="1781"/>
      <c r="V102" s="1781"/>
      <c r="W102" s="1781"/>
      <c r="X102" s="1781"/>
      <c r="Y102" s="1781"/>
      <c r="Z102" s="1781"/>
      <c r="AA102" s="1781"/>
    </row>
    <row r="103" spans="1:27" ht="15.75" customHeight="1">
      <c r="A103" s="1781"/>
      <c r="B103" s="1781"/>
      <c r="C103" s="1781"/>
      <c r="D103" s="1781"/>
      <c r="E103" s="1781"/>
      <c r="F103" s="1781"/>
      <c r="G103" s="1781"/>
      <c r="H103" s="1781"/>
      <c r="I103" s="1781"/>
      <c r="J103" s="1781"/>
      <c r="K103" s="1781"/>
      <c r="L103" s="1781"/>
      <c r="M103" s="1781"/>
      <c r="N103" s="1781"/>
      <c r="O103" s="1781"/>
      <c r="P103" s="1781"/>
      <c r="Q103" s="1781"/>
      <c r="R103" s="1781"/>
      <c r="S103" s="1781"/>
      <c r="T103" s="1781"/>
      <c r="U103" s="1781"/>
      <c r="V103" s="1781"/>
      <c r="W103" s="1781"/>
      <c r="X103" s="1781"/>
      <c r="Y103" s="1781"/>
      <c r="Z103" s="1781"/>
      <c r="AA103" s="1781"/>
    </row>
    <row r="104" spans="1:27" ht="15.75" customHeight="1">
      <c r="A104" s="1781"/>
      <c r="B104" s="1781"/>
      <c r="C104" s="1781"/>
      <c r="D104" s="1781"/>
      <c r="E104" s="1781"/>
      <c r="F104" s="1781"/>
      <c r="G104" s="1781"/>
      <c r="H104" s="1781"/>
      <c r="I104" s="1781"/>
      <c r="J104" s="1781"/>
      <c r="K104" s="1781"/>
      <c r="L104" s="1781"/>
      <c r="M104" s="1781"/>
      <c r="N104" s="1781"/>
      <c r="O104" s="1781"/>
      <c r="P104" s="1781"/>
      <c r="Q104" s="1781"/>
      <c r="R104" s="1781"/>
      <c r="S104" s="1781"/>
      <c r="T104" s="1781"/>
      <c r="U104" s="1781"/>
      <c r="V104" s="1781"/>
      <c r="W104" s="1781"/>
      <c r="X104" s="1781"/>
      <c r="Y104" s="1781"/>
      <c r="Z104" s="1781"/>
      <c r="AA104" s="1781"/>
    </row>
    <row r="105" spans="1:27" ht="15.75" customHeight="1">
      <c r="A105" s="1781"/>
      <c r="B105" s="1781"/>
      <c r="C105" s="1781"/>
      <c r="D105" s="1781"/>
      <c r="E105" s="1781"/>
      <c r="F105" s="1781"/>
      <c r="G105" s="1781"/>
      <c r="H105" s="1781"/>
      <c r="I105" s="1781"/>
      <c r="J105" s="1781"/>
      <c r="K105" s="1781"/>
      <c r="L105" s="1781"/>
      <c r="M105" s="1781"/>
      <c r="N105" s="1781"/>
      <c r="O105" s="1781"/>
      <c r="P105" s="1781"/>
      <c r="Q105" s="1781"/>
      <c r="R105" s="1781"/>
      <c r="S105" s="1781"/>
      <c r="T105" s="1781"/>
      <c r="U105" s="1781"/>
      <c r="V105" s="1781"/>
      <c r="W105" s="1781"/>
      <c r="X105" s="1781"/>
      <c r="Y105" s="1781"/>
      <c r="Z105" s="1781"/>
      <c r="AA105" s="1781"/>
    </row>
    <row r="106" spans="1:27" ht="15.75" customHeight="1">
      <c r="A106" s="1781"/>
      <c r="B106" s="1781"/>
      <c r="C106" s="1781"/>
      <c r="D106" s="1781"/>
      <c r="E106" s="1781"/>
      <c r="F106" s="1781"/>
      <c r="G106" s="1781"/>
      <c r="H106" s="1781"/>
      <c r="I106" s="1781"/>
      <c r="J106" s="1781"/>
      <c r="K106" s="1781"/>
      <c r="L106" s="1781"/>
      <c r="M106" s="1781"/>
      <c r="N106" s="1781"/>
      <c r="O106" s="1781"/>
      <c r="P106" s="1781"/>
      <c r="Q106" s="1781"/>
      <c r="R106" s="1781"/>
      <c r="S106" s="1781"/>
      <c r="T106" s="1781"/>
      <c r="U106" s="1781"/>
      <c r="V106" s="1781"/>
      <c r="W106" s="1781"/>
      <c r="X106" s="1781"/>
      <c r="Y106" s="1781"/>
      <c r="Z106" s="1781"/>
      <c r="AA106" s="1781"/>
    </row>
    <row r="107" spans="1:27" ht="15.75" customHeight="1">
      <c r="A107" s="1781"/>
      <c r="B107" s="1781"/>
      <c r="C107" s="1781"/>
      <c r="D107" s="1781"/>
      <c r="E107" s="1781"/>
      <c r="F107" s="1781"/>
      <c r="G107" s="1781"/>
      <c r="H107" s="1781"/>
      <c r="I107" s="1781"/>
      <c r="J107" s="1781"/>
      <c r="K107" s="1781"/>
      <c r="L107" s="1781"/>
      <c r="M107" s="1781"/>
      <c r="N107" s="1781"/>
      <c r="O107" s="1781"/>
      <c r="P107" s="1781"/>
      <c r="Q107" s="1781"/>
      <c r="R107" s="1781"/>
      <c r="S107" s="1781"/>
      <c r="T107" s="1781"/>
      <c r="U107" s="1781"/>
      <c r="V107" s="1781"/>
      <c r="W107" s="1781"/>
      <c r="X107" s="1781"/>
      <c r="Y107" s="1781"/>
      <c r="Z107" s="1781"/>
      <c r="AA107" s="1781"/>
    </row>
    <row r="108" spans="1:27" ht="15.75" customHeight="1">
      <c r="A108" s="1781"/>
      <c r="B108" s="1781"/>
      <c r="C108" s="1781"/>
      <c r="D108" s="1781"/>
      <c r="E108" s="1781"/>
      <c r="F108" s="1781"/>
      <c r="G108" s="1781"/>
      <c r="H108" s="1781"/>
      <c r="I108" s="1781"/>
      <c r="J108" s="1781"/>
      <c r="K108" s="1781"/>
      <c r="L108" s="1781"/>
      <c r="M108" s="1781"/>
      <c r="N108" s="1781"/>
      <c r="O108" s="1781"/>
      <c r="P108" s="1781"/>
      <c r="Q108" s="1781"/>
      <c r="R108" s="1781"/>
      <c r="S108" s="1781"/>
      <c r="T108" s="1781"/>
      <c r="U108" s="1781"/>
      <c r="V108" s="1781"/>
      <c r="W108" s="1781"/>
      <c r="X108" s="1781"/>
      <c r="Y108" s="1781"/>
      <c r="Z108" s="1781"/>
      <c r="AA108" s="1781"/>
    </row>
    <row r="109" spans="1:27" ht="15.75" customHeight="1">
      <c r="A109" s="1781"/>
      <c r="B109" s="1781"/>
      <c r="C109" s="1781"/>
      <c r="D109" s="1781"/>
      <c r="E109" s="1781"/>
      <c r="F109" s="1781"/>
      <c r="G109" s="1781"/>
      <c r="H109" s="1781"/>
      <c r="I109" s="1781"/>
      <c r="J109" s="1781"/>
      <c r="K109" s="1781"/>
      <c r="L109" s="1781"/>
      <c r="M109" s="1781"/>
      <c r="N109" s="1781"/>
      <c r="O109" s="1781"/>
      <c r="P109" s="1781"/>
      <c r="Q109" s="1781"/>
      <c r="R109" s="1781"/>
      <c r="S109" s="1781"/>
      <c r="T109" s="1781"/>
      <c r="U109" s="1781"/>
      <c r="V109" s="1781"/>
      <c r="W109" s="1781"/>
      <c r="X109" s="1781"/>
      <c r="Y109" s="1781"/>
      <c r="Z109" s="1781"/>
      <c r="AA109" s="1781"/>
    </row>
    <row r="110" spans="1:27" ht="15.75" customHeight="1">
      <c r="A110" s="1781"/>
      <c r="B110" s="1781"/>
      <c r="C110" s="1781"/>
      <c r="D110" s="1781"/>
      <c r="E110" s="1781"/>
      <c r="F110" s="1781"/>
      <c r="G110" s="1781"/>
      <c r="H110" s="1781"/>
      <c r="I110" s="1781"/>
      <c r="J110" s="1781"/>
      <c r="K110" s="1781"/>
      <c r="L110" s="1781"/>
      <c r="M110" s="1781"/>
      <c r="N110" s="1781"/>
      <c r="O110" s="1781"/>
      <c r="P110" s="1781"/>
      <c r="Q110" s="1781"/>
      <c r="R110" s="1781"/>
      <c r="S110" s="1781"/>
      <c r="T110" s="1781"/>
      <c r="U110" s="1781"/>
      <c r="V110" s="1781"/>
      <c r="W110" s="1781"/>
      <c r="X110" s="1781"/>
      <c r="Y110" s="1781"/>
      <c r="Z110" s="1781"/>
      <c r="AA110" s="1781"/>
    </row>
    <row r="111" spans="1:27" ht="15.75" customHeight="1">
      <c r="A111" s="1781"/>
      <c r="B111" s="1781"/>
      <c r="C111" s="1781"/>
      <c r="D111" s="1781"/>
      <c r="E111" s="1781"/>
      <c r="F111" s="1781"/>
      <c r="G111" s="1781"/>
      <c r="H111" s="1781"/>
      <c r="I111" s="1781"/>
      <c r="J111" s="1781"/>
      <c r="K111" s="1781"/>
      <c r="L111" s="1781"/>
      <c r="M111" s="1781"/>
      <c r="N111" s="1781"/>
      <c r="O111" s="1781"/>
      <c r="P111" s="1781"/>
      <c r="Q111" s="1781"/>
      <c r="R111" s="1781"/>
      <c r="S111" s="1781"/>
      <c r="T111" s="1781"/>
      <c r="U111" s="1781"/>
      <c r="V111" s="1781"/>
      <c r="W111" s="1781"/>
      <c r="X111" s="1781"/>
      <c r="Y111" s="1781"/>
      <c r="Z111" s="1781"/>
      <c r="AA111" s="1781"/>
    </row>
    <row r="112" spans="1:27" ht="15.75" customHeight="1">
      <c r="A112" s="1781"/>
      <c r="B112" s="1781"/>
      <c r="C112" s="1781"/>
      <c r="D112" s="1781"/>
      <c r="E112" s="1781"/>
      <c r="F112" s="1781"/>
      <c r="G112" s="1781"/>
      <c r="H112" s="1781"/>
      <c r="I112" s="1781"/>
      <c r="J112" s="1781"/>
      <c r="K112" s="1781"/>
      <c r="L112" s="1781"/>
      <c r="M112" s="1781"/>
      <c r="N112" s="1781"/>
      <c r="O112" s="1781"/>
      <c r="P112" s="1781"/>
      <c r="Q112" s="1781"/>
      <c r="R112" s="1781"/>
      <c r="S112" s="1781"/>
      <c r="T112" s="1781"/>
      <c r="U112" s="1781"/>
      <c r="V112" s="1781"/>
      <c r="W112" s="1781"/>
      <c r="X112" s="1781"/>
      <c r="Y112" s="1781"/>
      <c r="Z112" s="1781"/>
      <c r="AA112" s="1781"/>
    </row>
    <row r="113" spans="1:27" ht="15.75" customHeight="1">
      <c r="A113" s="1781"/>
      <c r="B113" s="1781"/>
      <c r="C113" s="1781"/>
      <c r="D113" s="1781"/>
      <c r="E113" s="1781"/>
      <c r="F113" s="1781"/>
      <c r="G113" s="1781"/>
      <c r="H113" s="1781"/>
      <c r="I113" s="1781"/>
      <c r="J113" s="1781"/>
      <c r="K113" s="1781"/>
      <c r="L113" s="1781"/>
      <c r="M113" s="1781"/>
      <c r="N113" s="1781"/>
      <c r="O113" s="1781"/>
      <c r="P113" s="1781"/>
      <c r="Q113" s="1781"/>
      <c r="R113" s="1781"/>
      <c r="S113" s="1781"/>
      <c r="T113" s="1781"/>
      <c r="U113" s="1781"/>
      <c r="V113" s="1781"/>
      <c r="W113" s="1781"/>
      <c r="X113" s="1781"/>
      <c r="Y113" s="1781"/>
      <c r="Z113" s="1781"/>
      <c r="AA113" s="1781"/>
    </row>
    <row r="114" spans="1:27" ht="15.75" customHeight="1">
      <c r="A114" s="1781"/>
      <c r="B114" s="1781"/>
      <c r="C114" s="1781"/>
      <c r="D114" s="1781"/>
      <c r="E114" s="1781"/>
      <c r="F114" s="1781"/>
      <c r="G114" s="1781"/>
      <c r="H114" s="1781"/>
      <c r="I114" s="1781"/>
      <c r="J114" s="1781"/>
      <c r="K114" s="1781"/>
      <c r="L114" s="1781"/>
      <c r="M114" s="1781"/>
      <c r="N114" s="1781"/>
      <c r="O114" s="1781"/>
      <c r="P114" s="1781"/>
      <c r="Q114" s="1781"/>
      <c r="R114" s="1781"/>
      <c r="S114" s="1781"/>
      <c r="T114" s="1781"/>
      <c r="U114" s="1781"/>
      <c r="V114" s="1781"/>
      <c r="W114" s="1781"/>
      <c r="X114" s="1781"/>
      <c r="Y114" s="1781"/>
      <c r="Z114" s="1781"/>
      <c r="AA114" s="1781"/>
    </row>
    <row r="115" spans="1:27" ht="15.75" customHeight="1">
      <c r="A115" s="1781"/>
      <c r="B115" s="1781"/>
      <c r="C115" s="1781"/>
      <c r="D115" s="1781"/>
      <c r="E115" s="1781"/>
      <c r="F115" s="1781"/>
      <c r="G115" s="1781"/>
      <c r="H115" s="1781"/>
      <c r="I115" s="1781"/>
      <c r="J115" s="1781"/>
      <c r="K115" s="1781"/>
      <c r="L115" s="1781"/>
      <c r="M115" s="1781"/>
      <c r="N115" s="1781"/>
      <c r="O115" s="1781"/>
      <c r="P115" s="1781"/>
      <c r="Q115" s="1781"/>
      <c r="R115" s="1781"/>
      <c r="S115" s="1781"/>
      <c r="T115" s="1781"/>
      <c r="U115" s="1781"/>
      <c r="V115" s="1781"/>
      <c r="W115" s="1781"/>
      <c r="X115" s="1781"/>
      <c r="Y115" s="1781"/>
      <c r="Z115" s="1781"/>
      <c r="AA115" s="1781"/>
    </row>
    <row r="116" spans="1:27" ht="15.75" customHeight="1">
      <c r="A116" s="1781"/>
      <c r="B116" s="1781"/>
      <c r="C116" s="1781"/>
      <c r="D116" s="1781"/>
      <c r="E116" s="1781"/>
      <c r="F116" s="1781"/>
      <c r="G116" s="1781"/>
      <c r="H116" s="1781"/>
      <c r="I116" s="1781"/>
      <c r="J116" s="1781"/>
      <c r="K116" s="1781"/>
      <c r="L116" s="1781"/>
      <c r="M116" s="1781"/>
      <c r="N116" s="1781"/>
      <c r="O116" s="1781"/>
      <c r="P116" s="1781"/>
      <c r="Q116" s="1781"/>
      <c r="R116" s="1781"/>
      <c r="S116" s="1781"/>
      <c r="T116" s="1781"/>
      <c r="U116" s="1781"/>
      <c r="V116" s="1781"/>
      <c r="W116" s="1781"/>
      <c r="X116" s="1781"/>
      <c r="Y116" s="1781"/>
      <c r="Z116" s="1781"/>
      <c r="AA116" s="1781"/>
    </row>
    <row r="117" spans="1:27" ht="15.75" customHeight="1">
      <c r="A117" s="1781"/>
      <c r="B117" s="1781"/>
      <c r="C117" s="1781"/>
      <c r="D117" s="1781"/>
      <c r="E117" s="1781"/>
      <c r="F117" s="1781"/>
      <c r="G117" s="1781"/>
      <c r="H117" s="1781"/>
      <c r="I117" s="1781"/>
      <c r="J117" s="1781"/>
      <c r="K117" s="1781"/>
      <c r="L117" s="1781"/>
      <c r="M117" s="1781"/>
      <c r="N117" s="1781"/>
      <c r="O117" s="1781"/>
      <c r="P117" s="1781"/>
      <c r="Q117" s="1781"/>
      <c r="R117" s="1781"/>
      <c r="S117" s="1781"/>
      <c r="T117" s="1781"/>
      <c r="U117" s="1781"/>
      <c r="V117" s="1781"/>
      <c r="W117" s="1781"/>
      <c r="X117" s="1781"/>
      <c r="Y117" s="1781"/>
      <c r="Z117" s="1781"/>
      <c r="AA117" s="1781"/>
    </row>
    <row r="118" spans="1:27" ht="15.75" customHeight="1">
      <c r="A118" s="1781"/>
      <c r="B118" s="1781"/>
      <c r="C118" s="1781"/>
      <c r="D118" s="1781"/>
      <c r="E118" s="1781"/>
      <c r="F118" s="1781"/>
      <c r="G118" s="1781"/>
      <c r="H118" s="1781"/>
      <c r="I118" s="1781"/>
      <c r="J118" s="1781"/>
      <c r="K118" s="1781"/>
      <c r="L118" s="1781"/>
      <c r="M118" s="1781"/>
      <c r="N118" s="1781"/>
      <c r="O118" s="1781"/>
      <c r="P118" s="1781"/>
      <c r="Q118" s="1781"/>
      <c r="R118" s="1781"/>
      <c r="S118" s="1781"/>
      <c r="T118" s="1781"/>
      <c r="U118" s="1781"/>
      <c r="V118" s="1781"/>
      <c r="W118" s="1781"/>
      <c r="X118" s="1781"/>
      <c r="Y118" s="1781"/>
      <c r="Z118" s="1781"/>
      <c r="AA118" s="1781"/>
    </row>
    <row r="119" spans="1:27" ht="15.75" customHeight="1">
      <c r="A119" s="1781"/>
      <c r="B119" s="1781"/>
      <c r="C119" s="1781"/>
      <c r="D119" s="1781"/>
      <c r="E119" s="1781"/>
      <c r="F119" s="1781"/>
      <c r="G119" s="1781"/>
      <c r="H119" s="1781"/>
      <c r="I119" s="1781"/>
      <c r="J119" s="1781"/>
      <c r="K119" s="1781"/>
      <c r="L119" s="1781"/>
      <c r="M119" s="1781"/>
      <c r="N119" s="1781"/>
      <c r="O119" s="1781"/>
      <c r="P119" s="1781"/>
      <c r="Q119" s="1781"/>
      <c r="R119" s="1781"/>
      <c r="S119" s="1781"/>
      <c r="T119" s="1781"/>
      <c r="U119" s="1781"/>
      <c r="V119" s="1781"/>
      <c r="W119" s="1781"/>
      <c r="X119" s="1781"/>
      <c r="Y119" s="1781"/>
      <c r="Z119" s="1781"/>
      <c r="AA119" s="1781"/>
    </row>
    <row r="120" spans="1:27" ht="15.75" customHeight="1">
      <c r="A120" s="1782"/>
      <c r="B120" s="1782"/>
      <c r="C120" s="1782"/>
      <c r="D120" s="1782"/>
      <c r="E120" s="1782"/>
      <c r="F120" s="1782"/>
      <c r="G120" s="1782"/>
      <c r="H120" s="1782"/>
      <c r="I120" s="1782"/>
      <c r="J120" s="1782"/>
      <c r="K120" s="1782"/>
      <c r="L120" s="1782"/>
      <c r="M120" s="1782"/>
      <c r="N120" s="1782"/>
      <c r="O120" s="1782"/>
      <c r="P120" s="1782"/>
      <c r="Q120" s="1782"/>
      <c r="R120" s="1782"/>
      <c r="S120" s="1782"/>
      <c r="T120" s="1782"/>
      <c r="U120" s="1782"/>
      <c r="V120" s="1782"/>
      <c r="W120" s="1782"/>
      <c r="X120" s="1782"/>
      <c r="Y120" s="1782"/>
      <c r="Z120" s="1782"/>
      <c r="AA120" s="1782"/>
    </row>
    <row r="121" spans="1:27" ht="15.75" customHeight="1">
      <c r="A121" s="1252"/>
      <c r="B121" s="1252" t="s">
        <v>516</v>
      </c>
      <c r="C121" s="1252"/>
      <c r="D121" s="1252"/>
      <c r="E121" s="1252"/>
      <c r="F121" s="1252"/>
      <c r="G121" s="1252"/>
      <c r="H121" s="1252"/>
      <c r="I121" s="1252"/>
      <c r="J121" s="1252"/>
      <c r="K121" s="1252"/>
      <c r="L121" s="1252"/>
      <c r="M121" s="1252"/>
      <c r="N121" s="1252"/>
      <c r="O121" s="1252"/>
      <c r="P121" s="1252"/>
      <c r="Q121" s="1252"/>
      <c r="R121" s="1252"/>
      <c r="S121" s="1252"/>
      <c r="T121" s="1252"/>
      <c r="U121" s="1252"/>
      <c r="V121" s="1252"/>
      <c r="W121" s="1252"/>
      <c r="X121" s="1252"/>
      <c r="Y121" s="1252"/>
      <c r="Z121" s="1252"/>
      <c r="AA121" s="1252"/>
    </row>
    <row r="122" spans="1:27" ht="15.75" customHeight="1">
      <c r="A122" s="1781"/>
      <c r="B122" s="1781"/>
      <c r="C122" s="1781"/>
      <c r="D122" s="1781"/>
      <c r="E122" s="1781"/>
      <c r="F122" s="1781"/>
      <c r="G122" s="1781"/>
      <c r="H122" s="1781"/>
      <c r="I122" s="1781"/>
      <c r="J122" s="1781"/>
      <c r="K122" s="1781"/>
      <c r="L122" s="1781"/>
      <c r="M122" s="1781"/>
      <c r="N122" s="1781"/>
      <c r="O122" s="1781"/>
      <c r="P122" s="1781"/>
      <c r="Q122" s="1781"/>
      <c r="R122" s="1781"/>
      <c r="S122" s="1781"/>
      <c r="T122" s="1781"/>
      <c r="U122" s="1781"/>
      <c r="V122" s="1781"/>
      <c r="W122" s="1781"/>
      <c r="X122" s="1781"/>
      <c r="Y122" s="1781"/>
      <c r="Z122" s="1781"/>
      <c r="AA122" s="1781"/>
    </row>
    <row r="123" spans="1:27" ht="15.75" customHeight="1">
      <c r="A123" s="1781"/>
      <c r="B123" s="1781"/>
      <c r="C123" s="1781"/>
      <c r="D123" s="1781"/>
      <c r="E123" s="1781"/>
      <c r="F123" s="1781"/>
      <c r="G123" s="1781"/>
      <c r="H123" s="1781"/>
      <c r="I123" s="1781"/>
      <c r="J123" s="1781"/>
      <c r="K123" s="1781"/>
      <c r="L123" s="1781"/>
      <c r="M123" s="1781"/>
      <c r="N123" s="1781"/>
      <c r="O123" s="1781"/>
      <c r="P123" s="1781"/>
      <c r="Q123" s="1781"/>
      <c r="R123" s="1781"/>
      <c r="S123" s="1781"/>
      <c r="T123" s="1781"/>
      <c r="U123" s="1781"/>
      <c r="V123" s="1781"/>
      <c r="W123" s="1781"/>
      <c r="X123" s="1781"/>
      <c r="Y123" s="1781"/>
      <c r="Z123" s="1781"/>
      <c r="AA123" s="1781"/>
    </row>
    <row r="124" spans="1:27" ht="15.75" customHeight="1">
      <c r="A124" s="1781"/>
      <c r="B124" s="1781"/>
      <c r="C124" s="1781"/>
      <c r="D124" s="1781"/>
      <c r="E124" s="1781"/>
      <c r="F124" s="1781"/>
      <c r="G124" s="1781"/>
      <c r="H124" s="1781"/>
      <c r="I124" s="1781"/>
      <c r="J124" s="1781"/>
      <c r="K124" s="1781"/>
      <c r="L124" s="1781"/>
      <c r="M124" s="1781"/>
      <c r="N124" s="1781"/>
      <c r="O124" s="1781"/>
      <c r="P124" s="1781"/>
      <c r="Q124" s="1781"/>
      <c r="R124" s="1781"/>
      <c r="S124" s="1781"/>
      <c r="T124" s="1781"/>
      <c r="U124" s="1781"/>
      <c r="V124" s="1781"/>
      <c r="W124" s="1781"/>
      <c r="X124" s="1781"/>
      <c r="Y124" s="1781"/>
      <c r="Z124" s="1781"/>
      <c r="AA124" s="1781"/>
    </row>
    <row r="125" spans="1:27" ht="15.75" customHeight="1">
      <c r="A125" s="1781"/>
      <c r="B125" s="1781"/>
      <c r="C125" s="1781"/>
      <c r="D125" s="1781"/>
      <c r="E125" s="1781"/>
      <c r="F125" s="1781"/>
      <c r="G125" s="1781"/>
      <c r="H125" s="1781"/>
      <c r="I125" s="1781"/>
      <c r="J125" s="1781"/>
      <c r="K125" s="1781"/>
      <c r="L125" s="1781"/>
      <c r="M125" s="1781"/>
      <c r="N125" s="1781"/>
      <c r="O125" s="1781"/>
      <c r="P125" s="1781"/>
      <c r="Q125" s="1781"/>
      <c r="R125" s="1781"/>
      <c r="S125" s="1781"/>
      <c r="T125" s="1781"/>
      <c r="U125" s="1781"/>
      <c r="V125" s="1781"/>
      <c r="W125" s="1781"/>
      <c r="X125" s="1781"/>
      <c r="Y125" s="1781"/>
      <c r="Z125" s="1781"/>
      <c r="AA125" s="1781"/>
    </row>
    <row r="126" spans="1:27" ht="15.75" customHeight="1">
      <c r="A126" s="1781"/>
      <c r="B126" s="1781"/>
      <c r="C126" s="1781"/>
      <c r="D126" s="1781"/>
      <c r="E126" s="1781"/>
      <c r="F126" s="1781"/>
      <c r="G126" s="1781"/>
      <c r="H126" s="1781"/>
      <c r="I126" s="1781"/>
      <c r="J126" s="1781"/>
      <c r="K126" s="1781"/>
      <c r="L126" s="1781"/>
      <c r="M126" s="1781"/>
      <c r="N126" s="1781"/>
      <c r="O126" s="1781"/>
      <c r="P126" s="1781"/>
      <c r="Q126" s="1781"/>
      <c r="R126" s="1781"/>
      <c r="S126" s="1781"/>
      <c r="T126" s="1781"/>
      <c r="U126" s="1781"/>
      <c r="V126" s="1781"/>
      <c r="W126" s="1781"/>
      <c r="X126" s="1781"/>
      <c r="Y126" s="1781"/>
      <c r="Z126" s="1781"/>
      <c r="AA126" s="1781"/>
    </row>
    <row r="127" spans="1:27" ht="15.75" customHeight="1">
      <c r="A127" s="1781"/>
      <c r="B127" s="1781"/>
      <c r="C127" s="1781"/>
      <c r="D127" s="1781"/>
      <c r="E127" s="1781"/>
      <c r="F127" s="1781"/>
      <c r="G127" s="1781"/>
      <c r="H127" s="1781"/>
      <c r="I127" s="1781"/>
      <c r="J127" s="1781"/>
      <c r="K127" s="1781"/>
      <c r="L127" s="1781"/>
      <c r="M127" s="1781"/>
      <c r="N127" s="1781"/>
      <c r="O127" s="1781"/>
      <c r="P127" s="1781"/>
      <c r="Q127" s="1781"/>
      <c r="R127" s="1781"/>
      <c r="S127" s="1781"/>
      <c r="T127" s="1781"/>
      <c r="U127" s="1781"/>
      <c r="V127" s="1781"/>
      <c r="W127" s="1781"/>
      <c r="X127" s="1781"/>
      <c r="Y127" s="1781"/>
      <c r="Z127" s="1781"/>
      <c r="AA127" s="1781"/>
    </row>
    <row r="128" spans="1:27" ht="15.75" customHeight="1">
      <c r="A128" s="1781"/>
      <c r="B128" s="1781"/>
      <c r="C128" s="1781"/>
      <c r="D128" s="1781"/>
      <c r="E128" s="1781"/>
      <c r="F128" s="1781"/>
      <c r="G128" s="1781"/>
      <c r="H128" s="1781"/>
      <c r="I128" s="1781"/>
      <c r="J128" s="1781"/>
      <c r="K128" s="1781"/>
      <c r="L128" s="1781"/>
      <c r="M128" s="1781"/>
      <c r="N128" s="1781"/>
      <c r="O128" s="1781"/>
      <c r="P128" s="1781"/>
      <c r="Q128" s="1781"/>
      <c r="R128" s="1781"/>
      <c r="S128" s="1781"/>
      <c r="T128" s="1781"/>
      <c r="U128" s="1781"/>
      <c r="V128" s="1781"/>
      <c r="W128" s="1781"/>
      <c r="X128" s="1781"/>
      <c r="Y128" s="1781"/>
      <c r="Z128" s="1781"/>
      <c r="AA128" s="1781"/>
    </row>
    <row r="129" spans="1:27" ht="15.75" customHeight="1">
      <c r="A129" s="1781"/>
      <c r="B129" s="1781"/>
      <c r="C129" s="1781"/>
      <c r="D129" s="1781"/>
      <c r="E129" s="1781"/>
      <c r="F129" s="1781"/>
      <c r="G129" s="1781"/>
      <c r="H129" s="1781"/>
      <c r="I129" s="1781"/>
      <c r="J129" s="1781"/>
      <c r="K129" s="1781"/>
      <c r="L129" s="1781"/>
      <c r="M129" s="1781"/>
      <c r="N129" s="1781"/>
      <c r="O129" s="1781"/>
      <c r="P129" s="1781"/>
      <c r="Q129" s="1781"/>
      <c r="R129" s="1781"/>
      <c r="S129" s="1781"/>
      <c r="T129" s="1781"/>
      <c r="U129" s="1781"/>
      <c r="V129" s="1781"/>
      <c r="W129" s="1781"/>
      <c r="X129" s="1781"/>
      <c r="Y129" s="1781"/>
      <c r="Z129" s="1781"/>
      <c r="AA129" s="1781"/>
    </row>
    <row r="130" spans="1:27" ht="15.75" customHeight="1">
      <c r="A130" s="1781"/>
      <c r="B130" s="1781"/>
      <c r="C130" s="1781"/>
      <c r="D130" s="1781"/>
      <c r="E130" s="1781"/>
      <c r="F130" s="1781"/>
      <c r="G130" s="1781"/>
      <c r="H130" s="1781"/>
      <c r="I130" s="1781"/>
      <c r="J130" s="1781"/>
      <c r="K130" s="1781"/>
      <c r="L130" s="1781"/>
      <c r="M130" s="1781"/>
      <c r="N130" s="1781"/>
      <c r="O130" s="1781"/>
      <c r="P130" s="1781"/>
      <c r="Q130" s="1781"/>
      <c r="R130" s="1781"/>
      <c r="S130" s="1781"/>
      <c r="T130" s="1781"/>
      <c r="U130" s="1781"/>
      <c r="V130" s="1781"/>
      <c r="W130" s="1781"/>
      <c r="X130" s="1781"/>
      <c r="Y130" s="1781"/>
      <c r="Z130" s="1781"/>
      <c r="AA130" s="1781"/>
    </row>
    <row r="131" spans="1:27" ht="15.75" customHeight="1">
      <c r="A131" s="1781"/>
      <c r="B131" s="1781"/>
      <c r="C131" s="1781"/>
      <c r="D131" s="1781"/>
      <c r="E131" s="1781"/>
      <c r="F131" s="1781"/>
      <c r="G131" s="1781"/>
      <c r="H131" s="1781"/>
      <c r="I131" s="1781"/>
      <c r="J131" s="1781"/>
      <c r="K131" s="1781"/>
      <c r="L131" s="1781"/>
      <c r="M131" s="1781"/>
      <c r="N131" s="1781"/>
      <c r="O131" s="1781"/>
      <c r="P131" s="1781"/>
      <c r="Q131" s="1781"/>
      <c r="R131" s="1781"/>
      <c r="S131" s="1781"/>
      <c r="T131" s="1781"/>
      <c r="U131" s="1781"/>
      <c r="V131" s="1781"/>
      <c r="W131" s="1781"/>
      <c r="X131" s="1781"/>
      <c r="Y131" s="1781"/>
      <c r="Z131" s="1781"/>
      <c r="AA131" s="1781"/>
    </row>
    <row r="132" spans="1:27" ht="15.75" customHeight="1">
      <c r="A132" s="1781"/>
      <c r="B132" s="1781"/>
      <c r="C132" s="1781"/>
      <c r="D132" s="1781"/>
      <c r="E132" s="1781"/>
      <c r="F132" s="1781"/>
      <c r="G132" s="1781"/>
      <c r="H132" s="1781"/>
      <c r="I132" s="1781"/>
      <c r="J132" s="1781"/>
      <c r="K132" s="1781"/>
      <c r="L132" s="1781"/>
      <c r="M132" s="1781"/>
      <c r="N132" s="1781"/>
      <c r="O132" s="1781"/>
      <c r="P132" s="1781"/>
      <c r="Q132" s="1781"/>
      <c r="R132" s="1781"/>
      <c r="S132" s="1781"/>
      <c r="T132" s="1781"/>
      <c r="U132" s="1781"/>
      <c r="V132" s="1781"/>
      <c r="W132" s="1781"/>
      <c r="X132" s="1781"/>
      <c r="Y132" s="1781"/>
      <c r="Z132" s="1781"/>
      <c r="AA132" s="1781"/>
    </row>
    <row r="133" spans="1:27" ht="15.75" customHeight="1">
      <c r="A133" s="1781"/>
      <c r="B133" s="1781"/>
      <c r="C133" s="1781"/>
      <c r="D133" s="1781"/>
      <c r="E133" s="1781"/>
      <c r="F133" s="1781"/>
      <c r="G133" s="1781"/>
      <c r="H133" s="1781"/>
      <c r="I133" s="1781"/>
      <c r="J133" s="1781"/>
      <c r="K133" s="1781"/>
      <c r="L133" s="1781"/>
      <c r="M133" s="1781"/>
      <c r="N133" s="1781"/>
      <c r="O133" s="1781"/>
      <c r="P133" s="1781"/>
      <c r="Q133" s="1781"/>
      <c r="R133" s="1781"/>
      <c r="S133" s="1781"/>
      <c r="T133" s="1781"/>
      <c r="U133" s="1781"/>
      <c r="V133" s="1781"/>
      <c r="W133" s="1781"/>
      <c r="X133" s="1781"/>
      <c r="Y133" s="1781"/>
      <c r="Z133" s="1781"/>
      <c r="AA133" s="1781"/>
    </row>
    <row r="134" spans="1:27" ht="15.75" customHeight="1">
      <c r="A134" s="1781"/>
      <c r="B134" s="1781"/>
      <c r="C134" s="1781"/>
      <c r="D134" s="1781"/>
      <c r="E134" s="1781"/>
      <c r="F134" s="1781"/>
      <c r="G134" s="1781"/>
      <c r="H134" s="1781"/>
      <c r="I134" s="1781"/>
      <c r="J134" s="1781"/>
      <c r="K134" s="1781"/>
      <c r="L134" s="1781"/>
      <c r="M134" s="1781"/>
      <c r="N134" s="1781"/>
      <c r="O134" s="1781"/>
      <c r="P134" s="1781"/>
      <c r="Q134" s="1781"/>
      <c r="R134" s="1781"/>
      <c r="S134" s="1781"/>
      <c r="T134" s="1781"/>
      <c r="U134" s="1781"/>
      <c r="V134" s="1781"/>
      <c r="W134" s="1781"/>
      <c r="X134" s="1781"/>
      <c r="Y134" s="1781"/>
      <c r="Z134" s="1781"/>
      <c r="AA134" s="1781"/>
    </row>
    <row r="135" spans="1:27" ht="15.75" customHeight="1">
      <c r="A135" s="1781"/>
      <c r="B135" s="1781"/>
      <c r="C135" s="1781"/>
      <c r="D135" s="1781"/>
      <c r="E135" s="1781"/>
      <c r="F135" s="1781"/>
      <c r="G135" s="1781"/>
      <c r="H135" s="1781"/>
      <c r="I135" s="1781"/>
      <c r="J135" s="1781"/>
      <c r="K135" s="1781"/>
      <c r="L135" s="1781"/>
      <c r="M135" s="1781"/>
      <c r="N135" s="1781"/>
      <c r="O135" s="1781"/>
      <c r="P135" s="1781"/>
      <c r="Q135" s="1781"/>
      <c r="R135" s="1781"/>
      <c r="S135" s="1781"/>
      <c r="T135" s="1781"/>
      <c r="U135" s="1781"/>
      <c r="V135" s="1781"/>
      <c r="W135" s="1781"/>
      <c r="X135" s="1781"/>
      <c r="Y135" s="1781"/>
      <c r="Z135" s="1781"/>
      <c r="AA135" s="1781"/>
    </row>
    <row r="136" spans="1:27" ht="15.75" customHeight="1">
      <c r="A136" s="1781"/>
      <c r="B136" s="1781"/>
      <c r="C136" s="1781"/>
      <c r="D136" s="1781"/>
      <c r="E136" s="1781"/>
      <c r="F136" s="1781"/>
      <c r="G136" s="1781"/>
      <c r="H136" s="1781"/>
      <c r="I136" s="1781"/>
      <c r="J136" s="1781"/>
      <c r="K136" s="1781"/>
      <c r="L136" s="1781"/>
      <c r="M136" s="1781"/>
      <c r="N136" s="1781"/>
      <c r="O136" s="1781"/>
      <c r="P136" s="1781"/>
      <c r="Q136" s="1781"/>
      <c r="R136" s="1781"/>
      <c r="S136" s="1781"/>
      <c r="T136" s="1781"/>
      <c r="U136" s="1781"/>
      <c r="V136" s="1781"/>
      <c r="W136" s="1781"/>
      <c r="X136" s="1781"/>
      <c r="Y136" s="1781"/>
      <c r="Z136" s="1781"/>
      <c r="AA136" s="1781"/>
    </row>
    <row r="137" spans="1:27" ht="15.75" customHeight="1">
      <c r="A137" s="1781"/>
      <c r="B137" s="1781"/>
      <c r="C137" s="1781"/>
      <c r="D137" s="1781"/>
      <c r="E137" s="1781"/>
      <c r="F137" s="1781"/>
      <c r="G137" s="1781"/>
      <c r="H137" s="1781"/>
      <c r="I137" s="1781"/>
      <c r="J137" s="1781"/>
      <c r="K137" s="1781"/>
      <c r="L137" s="1781"/>
      <c r="M137" s="1781"/>
      <c r="N137" s="1781"/>
      <c r="O137" s="1781"/>
      <c r="P137" s="1781"/>
      <c r="Q137" s="1781"/>
      <c r="R137" s="1781"/>
      <c r="S137" s="1781"/>
      <c r="T137" s="1781"/>
      <c r="U137" s="1781"/>
      <c r="V137" s="1781"/>
      <c r="W137" s="1781"/>
      <c r="X137" s="1781"/>
      <c r="Y137" s="1781"/>
      <c r="Z137" s="1781"/>
      <c r="AA137" s="1781"/>
    </row>
    <row r="138" spans="1:27" ht="15.75" customHeight="1">
      <c r="A138" s="1781"/>
      <c r="B138" s="1781"/>
      <c r="C138" s="1781"/>
      <c r="D138" s="1781"/>
      <c r="E138" s="1781"/>
      <c r="F138" s="1781"/>
      <c r="G138" s="1781"/>
      <c r="H138" s="1781"/>
      <c r="I138" s="1781"/>
      <c r="J138" s="1781"/>
      <c r="K138" s="1781"/>
      <c r="L138" s="1781"/>
      <c r="M138" s="1781"/>
      <c r="N138" s="1781"/>
      <c r="O138" s="1781"/>
      <c r="P138" s="1781"/>
      <c r="Q138" s="1781"/>
      <c r="R138" s="1781"/>
      <c r="S138" s="1781"/>
      <c r="T138" s="1781"/>
      <c r="U138" s="1781"/>
      <c r="V138" s="1781"/>
      <c r="W138" s="1781"/>
      <c r="X138" s="1781"/>
      <c r="Y138" s="1781"/>
      <c r="Z138" s="1781"/>
      <c r="AA138" s="1781"/>
    </row>
    <row r="139" spans="1:27" ht="15.75" customHeight="1">
      <c r="A139" s="1781"/>
      <c r="B139" s="1781"/>
      <c r="C139" s="1781"/>
      <c r="D139" s="1781"/>
      <c r="E139" s="1781"/>
      <c r="F139" s="1781"/>
      <c r="G139" s="1781"/>
      <c r="H139" s="1781"/>
      <c r="I139" s="1781"/>
      <c r="J139" s="1781"/>
      <c r="K139" s="1781"/>
      <c r="L139" s="1781"/>
      <c r="M139" s="1781"/>
      <c r="N139" s="1781"/>
      <c r="O139" s="1781"/>
      <c r="P139" s="1781"/>
      <c r="Q139" s="1781"/>
      <c r="R139" s="1781"/>
      <c r="S139" s="1781"/>
      <c r="T139" s="1781"/>
      <c r="U139" s="1781"/>
      <c r="V139" s="1781"/>
      <c r="W139" s="1781"/>
      <c r="X139" s="1781"/>
      <c r="Y139" s="1781"/>
      <c r="Z139" s="1781"/>
      <c r="AA139" s="1781"/>
    </row>
    <row r="140" spans="1:27" ht="15.75" customHeight="1">
      <c r="A140" s="1781"/>
      <c r="B140" s="1781"/>
      <c r="C140" s="1781"/>
      <c r="D140" s="1781"/>
      <c r="E140" s="1781"/>
      <c r="F140" s="1781"/>
      <c r="G140" s="1781"/>
      <c r="H140" s="1781"/>
      <c r="I140" s="1781"/>
      <c r="J140" s="1781"/>
      <c r="K140" s="1781"/>
      <c r="L140" s="1781"/>
      <c r="M140" s="1781"/>
      <c r="N140" s="1781"/>
      <c r="O140" s="1781"/>
      <c r="P140" s="1781"/>
      <c r="Q140" s="1781"/>
      <c r="R140" s="1781"/>
      <c r="S140" s="1781"/>
      <c r="T140" s="1781"/>
      <c r="U140" s="1781"/>
      <c r="V140" s="1781"/>
      <c r="W140" s="1781"/>
      <c r="X140" s="1781"/>
      <c r="Y140" s="1781"/>
      <c r="Z140" s="1781"/>
      <c r="AA140" s="1781"/>
    </row>
    <row r="141" spans="1:27" ht="15.75" customHeight="1">
      <c r="A141" s="1781"/>
      <c r="B141" s="1781"/>
      <c r="C141" s="1781"/>
      <c r="D141" s="1781"/>
      <c r="E141" s="1781"/>
      <c r="F141" s="1781"/>
      <c r="G141" s="1781"/>
      <c r="H141" s="1781"/>
      <c r="I141" s="1781"/>
      <c r="J141" s="1781"/>
      <c r="K141" s="1781"/>
      <c r="L141" s="1781"/>
      <c r="M141" s="1781"/>
      <c r="N141" s="1781"/>
      <c r="O141" s="1781"/>
      <c r="P141" s="1781"/>
      <c r="Q141" s="1781"/>
      <c r="R141" s="1781"/>
      <c r="S141" s="1781"/>
      <c r="T141" s="1781"/>
      <c r="U141" s="1781"/>
      <c r="V141" s="1781"/>
      <c r="W141" s="1781"/>
      <c r="X141" s="1781"/>
      <c r="Y141" s="1781"/>
      <c r="Z141" s="1781"/>
      <c r="AA141" s="1781"/>
    </row>
    <row r="142" spans="1:27" ht="15.75" customHeight="1">
      <c r="A142" s="1781"/>
      <c r="B142" s="1781"/>
      <c r="C142" s="1781"/>
      <c r="D142" s="1781"/>
      <c r="E142" s="1781"/>
      <c r="F142" s="1781"/>
      <c r="G142" s="1781"/>
      <c r="H142" s="1781"/>
      <c r="I142" s="1781"/>
      <c r="J142" s="1781"/>
      <c r="K142" s="1781"/>
      <c r="L142" s="1781"/>
      <c r="M142" s="1781"/>
      <c r="N142" s="1781"/>
      <c r="O142" s="1781"/>
      <c r="P142" s="1781"/>
      <c r="Q142" s="1781"/>
      <c r="R142" s="1781"/>
      <c r="S142" s="1781"/>
      <c r="T142" s="1781"/>
      <c r="U142" s="1781"/>
      <c r="V142" s="1781"/>
      <c r="W142" s="1781"/>
      <c r="X142" s="1781"/>
      <c r="Y142" s="1781"/>
      <c r="Z142" s="1781"/>
      <c r="AA142" s="1781"/>
    </row>
    <row r="143" spans="1:27" ht="15.75" customHeight="1">
      <c r="A143" s="1781"/>
      <c r="B143" s="1781"/>
      <c r="C143" s="1781"/>
      <c r="D143" s="1781"/>
      <c r="E143" s="1781"/>
      <c r="F143" s="1781"/>
      <c r="G143" s="1781"/>
      <c r="H143" s="1781"/>
      <c r="I143" s="1781"/>
      <c r="J143" s="1781"/>
      <c r="K143" s="1781"/>
      <c r="L143" s="1781"/>
      <c r="M143" s="1781"/>
      <c r="N143" s="1781"/>
      <c r="O143" s="1781"/>
      <c r="P143" s="1781"/>
      <c r="Q143" s="1781"/>
      <c r="R143" s="1781"/>
      <c r="S143" s="1781"/>
      <c r="T143" s="1781"/>
      <c r="U143" s="1781"/>
      <c r="V143" s="1781"/>
      <c r="W143" s="1781"/>
      <c r="X143" s="1781"/>
      <c r="Y143" s="1781"/>
      <c r="Z143" s="1781"/>
      <c r="AA143" s="1781"/>
    </row>
    <row r="144" spans="1:27" ht="15.75" customHeight="1">
      <c r="A144" s="1781"/>
      <c r="B144" s="1781"/>
      <c r="C144" s="1781"/>
      <c r="D144" s="1781"/>
      <c r="E144" s="1781"/>
      <c r="F144" s="1781"/>
      <c r="G144" s="1781"/>
      <c r="H144" s="1781"/>
      <c r="I144" s="1781"/>
      <c r="J144" s="1781"/>
      <c r="K144" s="1781"/>
      <c r="L144" s="1781"/>
      <c r="M144" s="1781"/>
      <c r="N144" s="1781"/>
      <c r="O144" s="1781"/>
      <c r="P144" s="1781"/>
      <c r="Q144" s="1781"/>
      <c r="R144" s="1781"/>
      <c r="S144" s="1781"/>
      <c r="T144" s="1781"/>
      <c r="U144" s="1781"/>
      <c r="V144" s="1781"/>
      <c r="W144" s="1781"/>
      <c r="X144" s="1781"/>
      <c r="Y144" s="1781"/>
      <c r="Z144" s="1781"/>
      <c r="AA144" s="1781"/>
    </row>
    <row r="145" spans="1:28" ht="15.75" customHeight="1">
      <c r="A145" s="1781"/>
      <c r="B145" s="1781"/>
      <c r="C145" s="1781"/>
      <c r="D145" s="1781"/>
      <c r="E145" s="1781"/>
      <c r="F145" s="1781"/>
      <c r="G145" s="1781"/>
      <c r="H145" s="1781"/>
      <c r="I145" s="1781"/>
      <c r="J145" s="1781"/>
      <c r="K145" s="1781"/>
      <c r="L145" s="1781"/>
      <c r="M145" s="1781"/>
      <c r="N145" s="1781"/>
      <c r="O145" s="1781"/>
      <c r="P145" s="1781"/>
      <c r="Q145" s="1781"/>
      <c r="R145" s="1781"/>
      <c r="S145" s="1781"/>
      <c r="T145" s="1781"/>
      <c r="U145" s="1781"/>
      <c r="V145" s="1781"/>
      <c r="W145" s="1781"/>
      <c r="X145" s="1781"/>
      <c r="Y145" s="1781"/>
      <c r="Z145" s="1781"/>
      <c r="AA145" s="1781"/>
    </row>
    <row r="146" spans="1:28">
      <c r="A146" s="1782"/>
      <c r="B146" s="1782"/>
      <c r="C146" s="1782"/>
      <c r="D146" s="1782"/>
      <c r="E146" s="1782"/>
      <c r="F146" s="1782"/>
      <c r="G146" s="1782"/>
      <c r="H146" s="1782"/>
      <c r="I146" s="1782"/>
      <c r="J146" s="1782"/>
      <c r="K146" s="1782"/>
      <c r="L146" s="1782"/>
      <c r="M146" s="1782"/>
      <c r="N146" s="1782"/>
      <c r="O146" s="1782"/>
      <c r="P146" s="1782"/>
      <c r="Q146" s="1782"/>
      <c r="R146" s="1782"/>
      <c r="S146" s="1782"/>
      <c r="T146" s="1782"/>
      <c r="U146" s="1782"/>
      <c r="V146" s="1782"/>
      <c r="W146" s="1782"/>
      <c r="X146" s="1782"/>
      <c r="Y146" s="1782"/>
      <c r="Z146" s="1782"/>
      <c r="AA146" s="1782"/>
    </row>
    <row r="147" spans="1:28">
      <c r="A147" s="1256"/>
      <c r="B147" s="1231"/>
      <c r="C147" s="1231"/>
      <c r="D147" s="1231"/>
      <c r="E147" s="1231"/>
      <c r="F147" s="1231"/>
      <c r="G147" s="1231"/>
      <c r="H147" s="1231"/>
      <c r="I147" s="1231"/>
      <c r="J147" s="1231"/>
      <c r="K147" s="1231"/>
      <c r="L147" s="1231"/>
      <c r="M147" s="1231"/>
      <c r="N147" s="1231"/>
      <c r="O147" s="1231"/>
      <c r="P147" s="1231"/>
      <c r="Q147" s="1231"/>
      <c r="R147" s="1231"/>
      <c r="S147" s="1231"/>
      <c r="T147" s="1231"/>
      <c r="U147" s="1231"/>
      <c r="V147" s="1231"/>
      <c r="W147" s="1231"/>
      <c r="X147" s="1231"/>
      <c r="Y147" s="1231"/>
      <c r="Z147" s="1231"/>
      <c r="AA147" s="1231"/>
      <c r="AB147" s="1091"/>
    </row>
    <row r="148" spans="1:28">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B148" s="1091"/>
    </row>
    <row r="149" spans="1:28">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B149" s="1091"/>
    </row>
    <row r="150" spans="1:28">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B150" s="1091"/>
    </row>
    <row r="151" spans="1:28">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B151" s="1091"/>
    </row>
    <row r="152" spans="1:28">
      <c r="A152" s="1084"/>
      <c r="B152" s="1084"/>
      <c r="C152" s="1084"/>
      <c r="D152" s="1084"/>
      <c r="E152" s="1084"/>
      <c r="F152" s="1084"/>
      <c r="G152" s="1084"/>
      <c r="H152" s="1084"/>
      <c r="I152" s="1092"/>
      <c r="J152" s="1084"/>
      <c r="K152" s="1084"/>
      <c r="L152" s="1084"/>
      <c r="M152" s="1084"/>
      <c r="N152" s="1084"/>
      <c r="O152" s="1084"/>
      <c r="P152" s="1084"/>
      <c r="Q152" s="1084"/>
      <c r="R152" s="1084"/>
      <c r="S152" s="1084"/>
      <c r="T152" s="1084"/>
      <c r="U152" s="1084"/>
      <c r="V152" s="1084"/>
      <c r="W152" s="1084"/>
      <c r="X152" s="1084"/>
      <c r="Y152" s="1084"/>
      <c r="Z152" s="1084"/>
      <c r="AA152" s="1084"/>
      <c r="AB152" s="1091"/>
    </row>
    <row r="153" spans="1:28">
      <c r="A153" s="1084"/>
      <c r="B153" s="1084"/>
      <c r="C153" s="1084"/>
      <c r="D153" s="1084"/>
      <c r="E153" s="1084"/>
      <c r="F153" s="1084"/>
      <c r="G153" s="1084"/>
      <c r="H153" s="1084"/>
      <c r="I153" s="1092"/>
      <c r="J153" s="1084"/>
      <c r="K153" s="1084"/>
      <c r="L153" s="1084"/>
      <c r="M153" s="1084"/>
      <c r="N153" s="1084"/>
      <c r="O153" s="1084"/>
      <c r="P153" s="1084"/>
      <c r="Q153" s="1084"/>
      <c r="R153" s="1084"/>
      <c r="S153" s="1084"/>
      <c r="T153" s="1084"/>
      <c r="U153" s="1084"/>
      <c r="V153" s="1084"/>
      <c r="W153" s="1084"/>
      <c r="X153" s="1084"/>
      <c r="Y153" s="1084"/>
      <c r="Z153" s="1084"/>
      <c r="AA153" s="1084"/>
      <c r="AB153" s="1091"/>
    </row>
    <row r="154" spans="1:28">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c r="AB154" s="1091"/>
    </row>
    <row r="155" spans="1:28">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c r="AB155" s="1091"/>
    </row>
    <row r="156" spans="1:28">
      <c r="A156" s="1068"/>
      <c r="B156" s="1068"/>
      <c r="C156" s="1068"/>
      <c r="D156" s="1068"/>
      <c r="E156" s="1068"/>
      <c r="F156" s="1068"/>
      <c r="G156" s="1068"/>
      <c r="H156" s="1068"/>
      <c r="I156" s="1068"/>
      <c r="J156" s="1068"/>
      <c r="K156" s="1068"/>
      <c r="L156" s="1068"/>
      <c r="M156" s="1068"/>
      <c r="N156" s="1068"/>
      <c r="O156" s="1068"/>
      <c r="P156" s="1068"/>
      <c r="Q156" s="1068"/>
      <c r="R156" s="1068"/>
      <c r="S156" s="1068"/>
      <c r="T156" s="1068"/>
      <c r="U156" s="1068"/>
      <c r="V156" s="1068"/>
      <c r="W156" s="1068"/>
      <c r="X156" s="1068"/>
      <c r="Y156" s="1068"/>
      <c r="Z156" s="1068"/>
      <c r="AA156" s="1068"/>
    </row>
    <row r="157" spans="1:28">
      <c r="A157" s="1068"/>
      <c r="B157" s="1068"/>
      <c r="C157" s="1068"/>
      <c r="D157" s="1068"/>
      <c r="E157" s="1068"/>
      <c r="F157" s="1068"/>
      <c r="G157" s="1068"/>
      <c r="H157" s="1068"/>
      <c r="I157" s="1068"/>
      <c r="J157" s="1068"/>
      <c r="K157" s="1068"/>
      <c r="L157" s="1068"/>
      <c r="M157" s="1068"/>
      <c r="N157" s="1068"/>
      <c r="O157" s="1068"/>
      <c r="P157" s="1068"/>
      <c r="Q157" s="1068"/>
      <c r="R157" s="1068"/>
      <c r="S157" s="1068"/>
      <c r="T157" s="1068"/>
      <c r="U157" s="1068"/>
      <c r="V157" s="1068"/>
      <c r="W157" s="1068"/>
      <c r="X157" s="1068"/>
      <c r="Y157" s="1068"/>
      <c r="Z157" s="1068"/>
      <c r="AA157" s="1068"/>
    </row>
    <row r="158" spans="1:28">
      <c r="A158" s="1068"/>
      <c r="B158" s="1068"/>
      <c r="C158" s="1068"/>
      <c r="D158" s="1068"/>
      <c r="E158" s="1068"/>
      <c r="F158" s="1068"/>
      <c r="G158" s="1068"/>
      <c r="H158" s="1068"/>
      <c r="I158" s="1068"/>
      <c r="J158" s="1068"/>
      <c r="K158" s="1068"/>
      <c r="L158" s="1068"/>
      <c r="M158" s="1068"/>
      <c r="N158" s="1068"/>
      <c r="O158" s="1068"/>
      <c r="P158" s="1068"/>
      <c r="Q158" s="1068"/>
      <c r="R158" s="1068"/>
      <c r="S158" s="1068"/>
      <c r="T158" s="1068"/>
      <c r="U158" s="1068"/>
      <c r="V158" s="1068"/>
      <c r="W158" s="1068"/>
      <c r="X158" s="1068"/>
      <c r="Y158" s="1068"/>
      <c r="Z158" s="1068"/>
      <c r="AA158" s="1068"/>
    </row>
    <row r="159" spans="1:28">
      <c r="A159" s="1068"/>
      <c r="B159" s="1068"/>
      <c r="C159" s="1068"/>
      <c r="D159" s="1068"/>
      <c r="E159" s="1068"/>
      <c r="F159" s="1068"/>
      <c r="G159" s="1068"/>
      <c r="H159" s="1068"/>
      <c r="I159" s="1068"/>
      <c r="J159" s="1068"/>
      <c r="K159" s="1068"/>
      <c r="L159" s="1068"/>
      <c r="M159" s="1068"/>
      <c r="N159" s="1068"/>
      <c r="O159" s="1068"/>
      <c r="P159" s="1068"/>
      <c r="Q159" s="1068"/>
      <c r="R159" s="1068"/>
      <c r="S159" s="1068"/>
      <c r="T159" s="1068"/>
      <c r="U159" s="1068"/>
      <c r="V159" s="1068"/>
      <c r="W159" s="1068"/>
      <c r="X159" s="1068"/>
      <c r="Y159" s="1068"/>
      <c r="Z159" s="1068"/>
      <c r="AA159" s="1068"/>
    </row>
  </sheetData>
  <sheetProtection selectLockedCells="1"/>
  <mergeCells count="25">
    <mergeCell ref="A122:AA146"/>
    <mergeCell ref="F89:G89"/>
    <mergeCell ref="S89:Z89"/>
    <mergeCell ref="H70:AB70"/>
    <mergeCell ref="F88:G88"/>
    <mergeCell ref="S88:Z88"/>
    <mergeCell ref="F92:AA93"/>
    <mergeCell ref="F90:AA91"/>
    <mergeCell ref="F74:AA74"/>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topLeftCell="A133" workbookViewId="0">
      <selection activeCell="R1" sqref="R1"/>
    </sheetView>
  </sheetViews>
  <sheetFormatPr defaultColWidth="3.33203125" defaultRowHeight="13"/>
  <cols>
    <col min="1" max="16384" width="3.33203125" style="904"/>
  </cols>
  <sheetData>
    <row r="1" spans="1:30" s="897" customFormat="1" ht="38.25" customHeight="1" thickBot="1">
      <c r="A1" s="1047" t="s">
        <v>3761</v>
      </c>
      <c r="Q1" s="898" t="s">
        <v>64</v>
      </c>
      <c r="R1" s="898"/>
      <c r="S1" s="898"/>
      <c r="T1" s="898"/>
      <c r="AD1" s="900" t="s">
        <v>549</v>
      </c>
    </row>
    <row r="2" spans="1:30" ht="12" customHeight="1" thickTop="1">
      <c r="A2" s="1053"/>
    </row>
    <row r="3" spans="1:30" ht="12" customHeight="1">
      <c r="A3" s="903"/>
      <c r="B3" s="902" t="str">
        <f>IF(作業メニュー!AM13=TRUE, "第四十二号の十二様式（第八条の二の六関係）（Ａ４） ", "第十四号様式（第三条、第三条の三関係）")</f>
        <v>第十四号様式（第三条、第三条の三関係）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5" customHeight="1">
      <c r="A4" s="903"/>
      <c r="B4" s="902"/>
      <c r="C4" s="902"/>
      <c r="D4" s="1245" t="str">
        <f>IF(作業メニュー!AM13=TRUE, "建築基準法第88条第２項において準用する同法第18条第２項又は第４項の規定による ",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97" t="str">
        <f>IF(作業メニュー!AM13=TRUE, "計画変更通知書　（工作物）", "計画変更確認申請書　（工作物）")</f>
        <v>計画変更確認申請書　（工作物）</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5"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135"/>
      <c r="E9" s="2135"/>
      <c r="F9" s="2135"/>
      <c r="G9" s="2135"/>
      <c r="H9" s="2135"/>
      <c r="I9" s="2135"/>
      <c r="J9" s="2135"/>
      <c r="K9" s="2135"/>
      <c r="L9" s="2135"/>
      <c r="M9" s="2135"/>
      <c r="N9" s="2135"/>
      <c r="O9" s="2135"/>
      <c r="P9" s="2135"/>
      <c r="Q9" s="2135"/>
      <c r="R9" s="2135"/>
      <c r="S9" s="2135"/>
      <c r="T9" s="2135"/>
      <c r="U9" s="2135"/>
      <c r="V9" s="2135"/>
      <c r="W9" s="2135"/>
      <c r="X9" s="2135"/>
      <c r="Y9" s="2135"/>
      <c r="Z9" s="2135"/>
      <c r="AA9" s="903"/>
    </row>
    <row r="10" spans="1:30" ht="18.75" customHeight="1">
      <c r="A10" s="903"/>
      <c r="B10" s="903"/>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903"/>
    </row>
    <row r="11" spans="1:30" ht="18.75" customHeight="1">
      <c r="A11" s="903"/>
      <c r="B11" s="903"/>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903"/>
      <c r="AA11" s="903"/>
    </row>
    <row r="12" spans="1:30"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6.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24" t="str">
        <f>IF('確認申請書（建築）入力'!$M$4=0,"",'確認申請書（建築）入力'!$M$4)</f>
        <v>指定確認検査機関
　株式会社東日本住宅評価センター　様</v>
      </c>
      <c r="C16" s="1724"/>
      <c r="D16" s="1724"/>
      <c r="E16" s="1724"/>
      <c r="F16" s="1724"/>
      <c r="G16" s="1724"/>
      <c r="H16" s="1724"/>
      <c r="I16" s="1724"/>
      <c r="J16" s="1724"/>
      <c r="K16" s="1724"/>
      <c r="L16" s="1724"/>
      <c r="M16" s="1724"/>
      <c r="N16" s="1724"/>
      <c r="O16" s="1724"/>
      <c r="P16" s="1724"/>
      <c r="Q16" s="1724"/>
      <c r="R16" s="903"/>
      <c r="S16" s="903"/>
      <c r="T16" s="903"/>
      <c r="U16" s="903"/>
      <c r="V16" s="903"/>
      <c r="W16" s="903"/>
      <c r="X16" s="903"/>
      <c r="Y16" s="903"/>
      <c r="Z16" s="903"/>
      <c r="AA16" s="903"/>
    </row>
    <row r="17" spans="1:44" ht="18.75" customHeight="1">
      <c r="A17" s="903"/>
      <c r="B17" s="1724"/>
      <c r="C17" s="1724"/>
      <c r="D17" s="1724"/>
      <c r="E17" s="1724"/>
      <c r="F17" s="1724"/>
      <c r="G17" s="1724"/>
      <c r="H17" s="1724"/>
      <c r="I17" s="1724"/>
      <c r="J17" s="1724"/>
      <c r="K17" s="1724"/>
      <c r="L17" s="1724"/>
      <c r="M17" s="1724"/>
      <c r="N17" s="1724"/>
      <c r="O17" s="1724"/>
      <c r="P17" s="1724"/>
      <c r="Q17" s="1724"/>
      <c r="R17" s="903"/>
      <c r="S17" s="903"/>
      <c r="T17" s="903"/>
      <c r="U17" s="903"/>
      <c r="V17" s="903"/>
      <c r="W17" s="908" t="str">
        <f>IF(作業メニュー!AM13=TRUE, "第", "")</f>
        <v/>
      </c>
      <c r="X17" s="1754"/>
      <c r="Y17" s="1754"/>
      <c r="Z17" s="1754"/>
      <c r="AA17" s="1754"/>
      <c r="AB17" s="907" t="str">
        <f>IF(作業メニュー!AM13=TRUE, "号", "")</f>
        <v/>
      </c>
    </row>
    <row r="18" spans="1:44"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44" ht="18" customHeight="1">
      <c r="A19" s="903"/>
      <c r="B19" s="903"/>
      <c r="C19" s="903"/>
      <c r="D19" s="903"/>
      <c r="E19" s="903"/>
      <c r="F19" s="903"/>
      <c r="G19" s="903"/>
      <c r="H19" s="903"/>
      <c r="I19" s="903"/>
      <c r="J19" s="903"/>
      <c r="K19" s="903"/>
      <c r="L19" s="903"/>
      <c r="M19" s="903"/>
      <c r="N19" s="903"/>
      <c r="O19" s="903"/>
      <c r="P19" s="903"/>
      <c r="Q19" s="903"/>
      <c r="R19" s="903"/>
      <c r="S19" s="903"/>
      <c r="T19" s="903"/>
      <c r="U19" s="2118" t="s">
        <v>2814</v>
      </c>
      <c r="V19" s="2118"/>
      <c r="W19" s="2118"/>
      <c r="X19" s="2118"/>
      <c r="Y19" s="2118"/>
      <c r="Z19" s="2118"/>
      <c r="AA19" s="2118"/>
      <c r="AH19" s="1067"/>
    </row>
    <row r="20" spans="1:44"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0"/>
      <c r="AO20" s="2110"/>
      <c r="AP20" s="2110"/>
      <c r="AQ20" s="2110"/>
      <c r="AR20" s="2110"/>
    </row>
    <row r="21" spans="1:44"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44" ht="15.75" customHeight="1">
      <c r="A22" s="903"/>
      <c r="B22" s="903"/>
      <c r="C22" s="903"/>
      <c r="D22" s="903"/>
      <c r="E22" s="1091"/>
      <c r="F22" s="1091"/>
      <c r="G22" s="903"/>
      <c r="H22" s="903"/>
      <c r="I22" s="903"/>
      <c r="J22" s="903"/>
      <c r="K22" s="903"/>
      <c r="L22" s="903"/>
      <c r="M22" s="903"/>
      <c r="N22" s="903"/>
      <c r="O22" s="903"/>
      <c r="P22" s="903"/>
      <c r="Q22" s="903"/>
      <c r="R22" s="903"/>
      <c r="S22" s="903"/>
      <c r="T22" s="903"/>
      <c r="U22" s="903"/>
      <c r="V22" s="903"/>
      <c r="W22" s="903"/>
      <c r="X22" s="903"/>
      <c r="Y22" s="903"/>
      <c r="Z22" s="903"/>
      <c r="AA22" s="903"/>
      <c r="AB22" s="903"/>
    </row>
    <row r="23" spans="1:44" ht="15.75" customHeight="1">
      <c r="A23" s="903"/>
      <c r="B23" s="903"/>
      <c r="C23" s="903"/>
      <c r="D23" s="903"/>
      <c r="E23" s="1091"/>
      <c r="F23" s="1091"/>
      <c r="G23" s="903"/>
      <c r="H23" s="903"/>
      <c r="I23" s="903"/>
      <c r="J23" s="903"/>
      <c r="K23" s="903"/>
      <c r="L23" s="903"/>
      <c r="M23" s="903"/>
      <c r="N23" s="903"/>
      <c r="O23" s="903"/>
      <c r="P23" s="903"/>
      <c r="Q23" s="903"/>
      <c r="R23" s="903"/>
      <c r="S23" s="903"/>
      <c r="T23" s="903"/>
      <c r="U23" s="903"/>
      <c r="V23" s="903"/>
      <c r="W23" s="903"/>
      <c r="X23" s="903"/>
      <c r="Y23" s="903"/>
      <c r="Z23" s="903"/>
      <c r="AA23" s="903"/>
      <c r="AB23" s="903"/>
    </row>
    <row r="24" spans="1:44" ht="24.75" customHeight="1">
      <c r="A24" s="903"/>
      <c r="B24" s="903"/>
      <c r="C24" s="903"/>
      <c r="D24" s="903"/>
      <c r="E24" s="903"/>
      <c r="F24" s="903"/>
      <c r="G24" s="903"/>
      <c r="H24" s="903"/>
      <c r="I24" s="903"/>
      <c r="J24" s="903"/>
      <c r="K24" s="903"/>
      <c r="L24" s="903"/>
      <c r="M24" s="903"/>
      <c r="N24" s="903"/>
      <c r="O24" s="903"/>
      <c r="P24" s="903"/>
      <c r="Q24" s="903"/>
      <c r="R24" s="903"/>
      <c r="S24" s="903"/>
      <c r="T24" s="903"/>
      <c r="U24" s="903"/>
    </row>
    <row r="25" spans="1:44" ht="18" customHeight="1">
      <c r="A25" s="903"/>
      <c r="B25" s="903"/>
      <c r="C25" s="903"/>
      <c r="D25" s="903"/>
      <c r="E25" s="903"/>
      <c r="F25" s="903"/>
      <c r="G25" s="903"/>
      <c r="H25" s="903"/>
      <c r="I25" s="903"/>
      <c r="J25" s="903"/>
      <c r="K25" s="903"/>
      <c r="L25" s="903"/>
      <c r="M25" s="903"/>
      <c r="N25" s="903"/>
      <c r="O25" s="903"/>
      <c r="P25" s="903" t="str">
        <f>IF(項目一覧!$C$183=0,"",項目一覧!$C$183)</f>
        <v/>
      </c>
      <c r="Q25" s="903"/>
      <c r="R25" s="903"/>
      <c r="S25" s="903"/>
      <c r="T25" s="903"/>
      <c r="U25" s="903"/>
      <c r="V25" s="903"/>
      <c r="W25" s="903"/>
      <c r="X25" s="903"/>
      <c r="AA25" s="903"/>
      <c r="AH25" s="1091"/>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03"/>
      <c r="R26" s="903"/>
      <c r="S26" s="903"/>
      <c r="T26" s="903"/>
      <c r="U26" s="903"/>
      <c r="V26" s="903"/>
      <c r="W26" s="903"/>
      <c r="X26" s="903"/>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9"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AA30" s="903"/>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30.75" customHeight="1">
      <c r="A32" s="903"/>
      <c r="B32" s="932"/>
      <c r="C32" s="932"/>
      <c r="D32" s="932"/>
      <c r="E32" s="932"/>
      <c r="F32" s="932"/>
      <c r="G32" s="932"/>
      <c r="H32" s="932"/>
      <c r="I32" s="932"/>
      <c r="J32" s="932"/>
      <c r="K32" s="932"/>
      <c r="L32" s="932"/>
      <c r="M32" s="932"/>
      <c r="N32" s="932"/>
      <c r="O32" s="932"/>
      <c r="P32" s="2103"/>
      <c r="Q32" s="2103"/>
      <c r="R32" s="2103"/>
      <c r="S32" s="2103"/>
      <c r="T32" s="2103"/>
      <c r="U32" s="2103"/>
      <c r="V32" s="2103"/>
      <c r="W32" s="2103"/>
      <c r="X32" s="2103"/>
      <c r="Y32" s="2103"/>
      <c r="Z32" s="2103"/>
      <c r="AA32" s="2103"/>
    </row>
    <row r="33" spans="1:53" ht="21.75" customHeight="1">
      <c r="B33" s="903"/>
      <c r="C33" s="903"/>
      <c r="D33" s="903" t="str">
        <f>IF(作業メニュー!AM13=TRUE, "[計画を変更する工作物の直前の審査]", "[計画を変更する工作物の直前の確認]")</f>
        <v>[計画を変更する工作物の直前の確認]</v>
      </c>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D33" s="903"/>
      <c r="AE33" s="1067"/>
      <c r="AX33" s="903"/>
    </row>
    <row r="34" spans="1:53" ht="19" customHeight="1">
      <c r="B34" s="903"/>
      <c r="C34" s="903"/>
      <c r="D34" s="903"/>
      <c r="E34" s="903" t="s">
        <v>554</v>
      </c>
      <c r="F34" s="903"/>
      <c r="G34" s="903"/>
      <c r="H34" s="903"/>
      <c r="I34" s="903"/>
      <c r="J34" s="903"/>
      <c r="K34" s="1068" t="s">
        <v>728</v>
      </c>
      <c r="L34" s="903"/>
      <c r="M34" s="903"/>
      <c r="N34" s="903"/>
      <c r="O34" s="903"/>
      <c r="P34" s="903"/>
      <c r="Q34" s="903"/>
      <c r="R34" s="903"/>
      <c r="S34" s="903"/>
      <c r="T34" s="903" t="s">
        <v>111</v>
      </c>
      <c r="U34" s="903"/>
      <c r="V34" s="903"/>
      <c r="W34" s="903"/>
      <c r="X34" s="903"/>
      <c r="Y34" s="903"/>
      <c r="Z34" s="903"/>
      <c r="AA34" s="903"/>
      <c r="AB34" s="976"/>
      <c r="AD34" s="903"/>
      <c r="AE34" s="903"/>
      <c r="AL34" s="2138"/>
      <c r="AM34" s="2138"/>
      <c r="AN34" s="2138"/>
      <c r="AO34" s="2138"/>
      <c r="AP34" s="2138"/>
      <c r="AQ34" s="2138"/>
      <c r="AR34" s="2138"/>
      <c r="AS34" s="2138"/>
      <c r="AT34" s="2138"/>
      <c r="AU34" s="2138"/>
      <c r="AV34" s="2138"/>
      <c r="AW34" s="2138"/>
      <c r="AX34" s="903"/>
      <c r="BA34" s="903"/>
    </row>
    <row r="35" spans="1:53" ht="19" customHeight="1">
      <c r="B35" s="903"/>
      <c r="C35" s="903"/>
      <c r="D35" s="903"/>
      <c r="E35" s="903" t="s">
        <v>553</v>
      </c>
      <c r="F35" s="903"/>
      <c r="G35" s="903"/>
      <c r="H35" s="903"/>
      <c r="I35" s="903"/>
      <c r="J35" s="903"/>
      <c r="K35" s="1068" t="s">
        <v>2821</v>
      </c>
      <c r="L35" s="1068"/>
      <c r="M35" s="1068"/>
      <c r="N35" s="1068" t="s">
        <v>603</v>
      </c>
      <c r="O35" s="1068"/>
      <c r="P35" s="1068"/>
      <c r="Q35" s="1068" t="s">
        <v>602</v>
      </c>
      <c r="R35" s="1068"/>
      <c r="S35" s="1068"/>
      <c r="T35" s="1068" t="s">
        <v>601</v>
      </c>
      <c r="U35" s="1068"/>
      <c r="V35" s="1246"/>
      <c r="W35" s="1246"/>
      <c r="X35" s="1246"/>
      <c r="Y35" s="1246"/>
      <c r="Z35" s="1246"/>
      <c r="AA35" s="1246"/>
      <c r="AB35" s="1247"/>
      <c r="AD35" s="903"/>
      <c r="AE35" s="903"/>
      <c r="AF35" s="906"/>
      <c r="AJ35" s="906"/>
      <c r="AK35" s="906"/>
      <c r="AL35" s="2110"/>
      <c r="AM35" s="2110"/>
      <c r="AN35" s="2110"/>
      <c r="AO35" s="2110"/>
      <c r="AP35" s="2110"/>
    </row>
    <row r="36" spans="1:53" ht="19" customHeight="1">
      <c r="B36" s="903"/>
      <c r="C36" s="903"/>
      <c r="D36" s="903"/>
      <c r="E36" s="903" t="s">
        <v>552</v>
      </c>
      <c r="F36" s="903"/>
      <c r="G36" s="903"/>
      <c r="H36" s="903"/>
      <c r="I36" s="903"/>
      <c r="J36" s="903"/>
      <c r="K36" s="1068" t="s">
        <v>512</v>
      </c>
      <c r="L36" s="903"/>
      <c r="M36" s="903"/>
      <c r="N36" s="903"/>
      <c r="O36" s="903"/>
      <c r="P36" s="903"/>
      <c r="Q36" s="903"/>
      <c r="R36" s="903"/>
      <c r="S36" s="903"/>
      <c r="T36" s="903"/>
      <c r="U36" s="903"/>
      <c r="V36" s="903"/>
      <c r="W36" s="903"/>
      <c r="X36" s="903"/>
      <c r="Y36" s="903"/>
      <c r="Z36" s="903"/>
      <c r="AA36" s="903"/>
      <c r="AB36" s="976"/>
      <c r="AD36" s="903"/>
      <c r="AE36" s="903"/>
      <c r="AL36" s="2138"/>
      <c r="AM36" s="2138"/>
      <c r="AN36" s="2138"/>
      <c r="AO36" s="2138"/>
      <c r="AP36" s="2138"/>
      <c r="AQ36" s="2138"/>
      <c r="AR36" s="2138"/>
      <c r="AS36" s="2138"/>
      <c r="AT36" s="2138"/>
      <c r="AU36" s="2138"/>
      <c r="AV36" s="2138"/>
      <c r="AW36" s="2138"/>
      <c r="AX36" s="2138"/>
      <c r="AY36" s="2138"/>
      <c r="AZ36" s="2138"/>
      <c r="BA36" s="2138"/>
    </row>
    <row r="37" spans="1:53" ht="19" customHeight="1">
      <c r="B37" s="903"/>
      <c r="C37" s="903"/>
      <c r="D37" s="903"/>
      <c r="E37" s="903" t="s">
        <v>551</v>
      </c>
      <c r="F37" s="903"/>
      <c r="G37" s="903"/>
      <c r="H37" s="903"/>
      <c r="I37" s="903"/>
      <c r="J37" s="903"/>
      <c r="K37" s="903"/>
      <c r="L37" s="2117"/>
      <c r="M37" s="2117"/>
      <c r="N37" s="2117"/>
      <c r="O37" s="2117"/>
      <c r="P37" s="2117"/>
      <c r="Q37" s="2117"/>
      <c r="R37" s="2117"/>
      <c r="S37" s="2117"/>
      <c r="T37" s="2117"/>
      <c r="U37" s="2117"/>
      <c r="V37" s="2117"/>
      <c r="W37" s="2117"/>
      <c r="X37" s="2117"/>
      <c r="Y37" s="2117"/>
      <c r="Z37" s="2117"/>
      <c r="AA37" s="2117"/>
      <c r="AB37" s="929"/>
      <c r="AD37" s="903"/>
      <c r="AE37" s="903"/>
      <c r="AL37" s="2139"/>
      <c r="AM37" s="2139"/>
      <c r="AN37" s="2139"/>
      <c r="AO37" s="2139"/>
      <c r="AP37" s="2139"/>
      <c r="AQ37" s="2139"/>
      <c r="AR37" s="2139"/>
      <c r="AS37" s="2139"/>
      <c r="AT37" s="2139"/>
      <c r="AU37" s="2139"/>
      <c r="AV37" s="2139"/>
      <c r="AW37" s="2139"/>
      <c r="AX37" s="2139"/>
      <c r="AY37" s="2139"/>
      <c r="AZ37" s="2139"/>
      <c r="BA37" s="2139"/>
    </row>
    <row r="38" spans="1:53" ht="19" customHeight="1">
      <c r="B38" s="903"/>
      <c r="C38" s="903"/>
      <c r="D38" s="903"/>
      <c r="E38" s="903"/>
      <c r="F38" s="903"/>
      <c r="G38" s="903"/>
      <c r="H38" s="903"/>
      <c r="I38" s="903"/>
      <c r="J38" s="903"/>
      <c r="K38" s="903"/>
      <c r="L38" s="2103"/>
      <c r="M38" s="2103"/>
      <c r="N38" s="2103"/>
      <c r="O38" s="2103"/>
      <c r="P38" s="2103"/>
      <c r="Q38" s="2103"/>
      <c r="R38" s="2103"/>
      <c r="S38" s="2103"/>
      <c r="T38" s="2103"/>
      <c r="U38" s="2103"/>
      <c r="V38" s="2103"/>
      <c r="W38" s="2103"/>
      <c r="X38" s="2103"/>
      <c r="Y38" s="2103"/>
      <c r="Z38" s="2103"/>
      <c r="AA38" s="2103"/>
      <c r="AB38" s="929"/>
      <c r="AC38" s="929"/>
      <c r="AD38" s="903"/>
      <c r="AL38" s="2139"/>
      <c r="AM38" s="2139"/>
      <c r="AN38" s="2139"/>
      <c r="AO38" s="2139"/>
      <c r="AP38" s="2139"/>
      <c r="AQ38" s="2139"/>
      <c r="AR38" s="2139"/>
      <c r="AS38" s="2139"/>
      <c r="AT38" s="2139"/>
      <c r="AU38" s="2139"/>
      <c r="AV38" s="2139"/>
      <c r="AW38" s="2139"/>
      <c r="AX38" s="2139"/>
      <c r="AY38" s="2139"/>
      <c r="AZ38" s="2139"/>
      <c r="BA38" s="2139"/>
    </row>
    <row r="39" spans="1:53" ht="26.25" customHeight="1">
      <c r="A39" s="903"/>
      <c r="B39" s="1711" t="s">
        <v>438</v>
      </c>
      <c r="C39" s="1712"/>
      <c r="D39" s="1712"/>
      <c r="E39" s="1712"/>
      <c r="F39" s="1712"/>
      <c r="G39" s="1712"/>
      <c r="H39" s="1713"/>
      <c r="I39" s="1711" t="s">
        <v>437</v>
      </c>
      <c r="J39" s="1712"/>
      <c r="K39" s="1712"/>
      <c r="L39" s="1712"/>
      <c r="M39" s="1712"/>
      <c r="N39" s="1712"/>
      <c r="O39" s="1712"/>
      <c r="P39" s="1712"/>
      <c r="Q39" s="1712"/>
      <c r="R39" s="1712"/>
      <c r="S39" s="1712"/>
      <c r="T39" s="1713"/>
      <c r="U39" s="1711" t="s">
        <v>436</v>
      </c>
      <c r="V39" s="1712"/>
      <c r="W39" s="1712"/>
      <c r="X39" s="1712"/>
      <c r="Y39" s="1712"/>
      <c r="Z39" s="1712"/>
      <c r="AA39" s="1712"/>
      <c r="AB39" s="1713"/>
      <c r="AC39" s="903"/>
    </row>
    <row r="40" spans="1:53" ht="33" customHeight="1">
      <c r="A40" s="903"/>
      <c r="B40" s="1708"/>
      <c r="C40" s="1709"/>
      <c r="D40" s="1709"/>
      <c r="E40" s="1709"/>
      <c r="F40" s="1709"/>
      <c r="G40" s="1709"/>
      <c r="H40" s="1710"/>
      <c r="I40" s="1738" t="s">
        <v>435</v>
      </c>
      <c r="J40" s="1739"/>
      <c r="K40" s="1739"/>
      <c r="L40" s="1739"/>
      <c r="M40" s="1739"/>
      <c r="N40" s="1739"/>
      <c r="O40" s="1739"/>
      <c r="P40" s="1739"/>
      <c r="Q40" s="1739"/>
      <c r="R40" s="1739"/>
      <c r="S40" s="1739"/>
      <c r="T40" s="1740"/>
      <c r="U40" s="1711" t="s">
        <v>2820</v>
      </c>
      <c r="V40" s="1712"/>
      <c r="W40" s="1712"/>
      <c r="X40" s="1712"/>
      <c r="Y40" s="1712"/>
      <c r="Z40" s="1712"/>
      <c r="AA40" s="1712"/>
      <c r="AB40" s="1713"/>
      <c r="AC40" s="903"/>
    </row>
    <row r="41" spans="1:53" ht="63" customHeight="1">
      <c r="A41" s="903"/>
      <c r="B41" s="926"/>
      <c r="C41" s="903"/>
      <c r="D41" s="903"/>
      <c r="E41" s="903"/>
      <c r="F41" s="903"/>
      <c r="G41" s="903"/>
      <c r="H41" s="927"/>
      <c r="I41" s="1699"/>
      <c r="J41" s="1700"/>
      <c r="K41" s="1700"/>
      <c r="L41" s="1700"/>
      <c r="M41" s="1700"/>
      <c r="N41" s="1700"/>
      <c r="O41" s="1700"/>
      <c r="P41" s="1700"/>
      <c r="Q41" s="1700"/>
      <c r="R41" s="1700"/>
      <c r="S41" s="1700"/>
      <c r="T41" s="1701"/>
      <c r="U41" s="2122" t="s">
        <v>714</v>
      </c>
      <c r="V41" s="2123"/>
      <c r="W41" s="2123"/>
      <c r="X41" s="2123"/>
      <c r="Y41" s="2123"/>
      <c r="Z41" s="2123"/>
      <c r="AA41" s="2123"/>
      <c r="AB41" s="2124"/>
      <c r="AC41" s="903"/>
    </row>
    <row r="42" spans="1:53" ht="33" customHeight="1">
      <c r="A42" s="903"/>
      <c r="B42" s="931"/>
      <c r="C42" s="932"/>
      <c r="D42" s="932"/>
      <c r="E42" s="932"/>
      <c r="F42" s="932"/>
      <c r="G42" s="932"/>
      <c r="H42" s="933"/>
      <c r="I42" s="1702"/>
      <c r="J42" s="1703"/>
      <c r="K42" s="1703"/>
      <c r="L42" s="1703"/>
      <c r="M42" s="1703"/>
      <c r="N42" s="1703"/>
      <c r="O42" s="1703"/>
      <c r="P42" s="1703"/>
      <c r="Q42" s="1703"/>
      <c r="R42" s="1703"/>
      <c r="S42" s="1703"/>
      <c r="T42" s="1704"/>
      <c r="U42" s="1702" t="s">
        <v>2394</v>
      </c>
      <c r="V42" s="1703"/>
      <c r="W42" s="1703"/>
      <c r="X42" s="1703"/>
      <c r="Y42" s="1703"/>
      <c r="Z42" s="1703"/>
      <c r="AA42" s="1703"/>
      <c r="AB42" s="1704"/>
      <c r="AC42" s="903"/>
    </row>
    <row r="43" spans="1:53" ht="15.75" customHeight="1">
      <c r="A43" s="903"/>
      <c r="B43" s="914"/>
      <c r="C43" s="914"/>
      <c r="D43" s="914"/>
      <c r="E43" s="914"/>
      <c r="F43" s="914"/>
      <c r="G43" s="914"/>
      <c r="H43" s="914"/>
      <c r="I43" s="914"/>
      <c r="J43" s="914"/>
      <c r="K43" s="914"/>
      <c r="L43" s="914"/>
      <c r="M43" s="914"/>
      <c r="N43" s="914"/>
      <c r="O43" s="914"/>
      <c r="P43" s="914"/>
      <c r="Q43" s="914"/>
      <c r="R43" s="914"/>
      <c r="S43" s="914"/>
      <c r="T43" s="914"/>
      <c r="U43" s="903"/>
      <c r="V43" s="903"/>
      <c r="W43" s="903"/>
      <c r="X43" s="903"/>
      <c r="Y43" s="903"/>
      <c r="Z43" s="903"/>
      <c r="AA43" s="903"/>
      <c r="AB43" s="903"/>
      <c r="AC43" s="903"/>
    </row>
    <row r="44" spans="1:53" ht="15.75" customHeight="1">
      <c r="A44" s="903"/>
      <c r="B44" s="903"/>
      <c r="C44" s="903"/>
      <c r="D44" s="903"/>
      <c r="E44" s="1091"/>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row r="49" spans="1:27" ht="15.75" customHeight="1">
      <c r="A49" s="1698" t="s">
        <v>434</v>
      </c>
      <c r="B49" s="1698"/>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row>
    <row r="50" spans="1:27" ht="15.75" customHeight="1">
      <c r="A50" s="959" t="s">
        <v>323</v>
      </c>
      <c r="B50" s="937" t="s">
        <v>713</v>
      </c>
      <c r="C50" s="937"/>
      <c r="D50" s="937"/>
      <c r="E50" s="937"/>
      <c r="F50" s="937"/>
      <c r="G50" s="937"/>
      <c r="H50" s="937"/>
      <c r="I50" s="916"/>
      <c r="J50" s="937"/>
      <c r="K50" s="937"/>
      <c r="L50" s="937"/>
      <c r="M50" s="937"/>
      <c r="N50" s="937"/>
      <c r="O50" s="937"/>
      <c r="P50" s="937"/>
      <c r="Q50" s="937"/>
      <c r="R50" s="937"/>
      <c r="S50" s="937"/>
      <c r="T50" s="937"/>
      <c r="U50" s="937"/>
      <c r="V50" s="937"/>
      <c r="W50" s="937"/>
      <c r="X50" s="937"/>
      <c r="Y50" s="937"/>
      <c r="Z50" s="937"/>
      <c r="AA50" s="937"/>
    </row>
    <row r="51" spans="1:27" ht="15.75" customHeight="1">
      <c r="A51" s="936"/>
      <c r="B51" s="906" t="s">
        <v>431</v>
      </c>
      <c r="C51" s="906"/>
      <c r="D51" s="906"/>
      <c r="E51" s="906"/>
      <c r="F51" s="906"/>
      <c r="G51" s="906" t="str">
        <f>IF(項目一覧!$C$21=0,"",項目一覧!$C$21&amp;"  ")&amp;IF(項目一覧!$C$5=0,"",項目一覧!$C$5)</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408</v>
      </c>
      <c r="C52" s="906"/>
      <c r="D52" s="906"/>
      <c r="E52" s="906"/>
      <c r="F52" s="906"/>
      <c r="G52" s="906" t="str">
        <f>IF(項目一覧!$C$183=0,"",項目一覧!$C$183&amp;"  ")&amp;IF(項目一覧!$C$4=0,"",項目一覧!$C$4)</f>
        <v xml:space="preserve">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399</v>
      </c>
      <c r="C53" s="906"/>
      <c r="D53" s="906"/>
      <c r="E53" s="906"/>
      <c r="F53" s="906"/>
      <c r="G53" s="906" t="str">
        <f>IF(項目一覧!$C$6=0,"",項目一覧!$C$6)</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430</v>
      </c>
      <c r="C54" s="906"/>
      <c r="D54" s="906"/>
      <c r="E54" s="906"/>
      <c r="F54" s="906"/>
      <c r="G54" s="906" t="str">
        <f>IF(項目一覧!$C$7=0,"",項目一覧!$C$7)</f>
        <v/>
      </c>
      <c r="H54" s="906"/>
      <c r="J54" s="906"/>
      <c r="K54" s="906"/>
      <c r="L54" s="906"/>
      <c r="M54" s="906"/>
      <c r="N54" s="906"/>
      <c r="O54" s="906"/>
      <c r="P54" s="906"/>
      <c r="Q54" s="906"/>
      <c r="R54" s="906"/>
      <c r="S54" s="906"/>
      <c r="T54" s="906"/>
      <c r="U54" s="906"/>
      <c r="V54" s="906"/>
      <c r="W54" s="906"/>
      <c r="X54" s="906"/>
      <c r="Y54" s="906"/>
      <c r="Z54" s="906"/>
      <c r="AA54" s="906"/>
    </row>
    <row r="55" spans="1:27" ht="15.75" customHeight="1">
      <c r="A55" s="940"/>
      <c r="B55" s="935" t="s">
        <v>397</v>
      </c>
      <c r="C55" s="935"/>
      <c r="D55" s="935"/>
      <c r="E55" s="935"/>
      <c r="F55" s="935"/>
      <c r="G55" s="935" t="str">
        <f>IF(項目一覧!$C$8=0,"",項目一覧!$C$8)</f>
        <v/>
      </c>
      <c r="H55" s="935"/>
      <c r="I55" s="974"/>
      <c r="J55" s="935"/>
      <c r="K55" s="935"/>
      <c r="L55" s="935"/>
      <c r="M55" s="935"/>
      <c r="N55" s="935"/>
      <c r="O55" s="935"/>
      <c r="P55" s="935"/>
      <c r="Q55" s="935"/>
      <c r="R55" s="935"/>
      <c r="S55" s="935"/>
      <c r="T55" s="935"/>
      <c r="U55" s="935"/>
      <c r="V55" s="935"/>
      <c r="W55" s="935"/>
      <c r="X55" s="935"/>
      <c r="Y55" s="935"/>
      <c r="Z55" s="935"/>
      <c r="AA55" s="935"/>
    </row>
    <row r="56" spans="1:27" ht="15.75" customHeight="1">
      <c r="A56" s="936" t="s">
        <v>323</v>
      </c>
      <c r="B56" s="906" t="s">
        <v>429</v>
      </c>
      <c r="C56" s="906"/>
      <c r="D56" s="906"/>
      <c r="E56" s="906"/>
      <c r="F56" s="906"/>
      <c r="G56" s="906"/>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409</v>
      </c>
      <c r="C57" s="906"/>
      <c r="D57" s="906"/>
      <c r="E57" s="906"/>
      <c r="F57" s="906"/>
      <c r="G57" s="943" t="str">
        <f>IF(項目一覧!$C$9=0,"","("&amp;項目一覧!$C$9&amp;") 建築士  （"&amp;項目一覧!$C$10&amp;"）登録　第　 "&amp;項目一覧!$C$11&amp;"　号")</f>
        <v>() 建築士  （）登録　第　 　号</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408</v>
      </c>
      <c r="C58" s="906"/>
      <c r="D58" s="906"/>
      <c r="E58" s="906"/>
      <c r="F58" s="906"/>
      <c r="G58" s="906" t="str">
        <f>IF(項目一覧!$C$12=0,"",項目一覧!$C$12)</f>
        <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407</v>
      </c>
      <c r="C59" s="906"/>
      <c r="D59" s="906"/>
      <c r="E59" s="906"/>
      <c r="F59" s="906"/>
      <c r="G59" s="943" t="str">
        <f>IF(項目一覧!$C$13=0,"","("&amp;項目一覧!$C$13&amp;") 建築士事務所  （"&amp;項目一覧!$C$14&amp;"）知事登録　第　 "&amp;項目一覧!$C$15&amp;"　号")</f>
        <v>() 建築士事務所  （）知事登録　第　 　号</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c r="C60" s="906"/>
      <c r="D60" s="906"/>
      <c r="E60" s="906"/>
      <c r="F60" s="906"/>
      <c r="G60" s="906" t="str">
        <f>IF(項目一覧!$C$16=0,"",項目一覧!$C$16)</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406</v>
      </c>
      <c r="C61" s="906"/>
      <c r="D61" s="906"/>
      <c r="E61" s="906"/>
      <c r="F61" s="906"/>
      <c r="G61" s="906" t="str">
        <f>IF(項目一覧!$C$17=0,"",項目一覧!$C$17)</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405</v>
      </c>
      <c r="C62" s="906"/>
      <c r="D62" s="906"/>
      <c r="E62" s="906"/>
      <c r="F62" s="906"/>
      <c r="G62" s="906" t="str">
        <f>IF(項目一覧!$C$18=0,"",項目一覧!$C$18)</f>
        <v/>
      </c>
      <c r="H62" s="906"/>
      <c r="J62" s="906"/>
      <c r="K62" s="906"/>
      <c r="L62" s="906"/>
      <c r="M62" s="906"/>
      <c r="N62" s="906"/>
      <c r="O62" s="906"/>
      <c r="P62" s="906"/>
      <c r="Q62" s="906"/>
      <c r="R62" s="906"/>
      <c r="S62" s="906"/>
      <c r="T62" s="906"/>
      <c r="U62" s="906"/>
      <c r="V62" s="906"/>
      <c r="W62" s="906"/>
      <c r="X62" s="906"/>
      <c r="Y62" s="906"/>
      <c r="Z62" s="906"/>
      <c r="AA62" s="906"/>
    </row>
    <row r="63" spans="1:27" ht="15.75" customHeight="1">
      <c r="A63" s="940"/>
      <c r="B63" s="935" t="s">
        <v>404</v>
      </c>
      <c r="C63" s="935"/>
      <c r="D63" s="935"/>
      <c r="E63" s="935"/>
      <c r="F63" s="935"/>
      <c r="G63" s="935" t="str">
        <f>IF(項目一覧!$C$19=0,"",項目一覧!$C$19)</f>
        <v/>
      </c>
      <c r="H63" s="935"/>
      <c r="I63" s="974"/>
      <c r="J63" s="935"/>
      <c r="K63" s="935"/>
      <c r="L63" s="935"/>
      <c r="M63" s="935"/>
      <c r="N63" s="935"/>
      <c r="O63" s="935"/>
      <c r="P63" s="935"/>
      <c r="Q63" s="935"/>
      <c r="R63" s="935"/>
      <c r="S63" s="935"/>
      <c r="T63" s="935"/>
      <c r="U63" s="935"/>
      <c r="V63" s="935"/>
      <c r="W63" s="935"/>
      <c r="X63" s="935"/>
      <c r="Y63" s="935"/>
      <c r="Z63" s="935"/>
      <c r="AA63" s="935"/>
    </row>
    <row r="64" spans="1:27" ht="15.75" customHeight="1">
      <c r="A64" s="936" t="s">
        <v>323</v>
      </c>
      <c r="B64" s="906" t="s">
        <v>428</v>
      </c>
      <c r="C64" s="906"/>
      <c r="D64" s="906"/>
      <c r="E64" s="906"/>
      <c r="F64" s="906"/>
      <c r="G64" s="906"/>
      <c r="H64" s="906"/>
      <c r="J64" s="906"/>
      <c r="K64" s="906"/>
      <c r="L64" s="906"/>
      <c r="M64" s="906"/>
      <c r="N64" s="906"/>
      <c r="O64" s="906"/>
      <c r="P64" s="906"/>
      <c r="Q64" s="906"/>
      <c r="R64" s="906"/>
      <c r="S64" s="906"/>
      <c r="T64" s="906"/>
      <c r="U64" s="906"/>
      <c r="V64" s="906"/>
      <c r="W64" s="906"/>
      <c r="X64" s="906"/>
      <c r="Y64" s="906"/>
      <c r="Z64" s="906"/>
      <c r="AA64" s="906"/>
    </row>
    <row r="65" spans="1:28" ht="18"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409</v>
      </c>
      <c r="C66" s="906"/>
      <c r="D66" s="906"/>
      <c r="E66" s="906"/>
      <c r="F66" s="906"/>
      <c r="G66" s="943" t="str">
        <f>IF(項目一覧!$C$22=0,"","("&amp;項目一覧!$C$22&amp;") 建築士  （"&amp;項目一覧!$C$23&amp;"）登録　第　 "&amp;項目一覧!$C$24&amp;"　号")</f>
        <v>() 建築士  （）登録　第　 　号</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36"/>
      <c r="B67" s="906" t="s">
        <v>408</v>
      </c>
      <c r="C67" s="906"/>
      <c r="D67" s="906"/>
      <c r="E67" s="906"/>
      <c r="F67" s="906"/>
      <c r="G67" s="906" t="str">
        <f>IF(項目一覧!$C$25=0,"",項目一覧!$C$25)</f>
        <v/>
      </c>
      <c r="H67" s="906"/>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407</v>
      </c>
      <c r="C68" s="906"/>
      <c r="D68" s="906"/>
      <c r="E68" s="906"/>
      <c r="F68" s="906"/>
      <c r="G68" s="1202" t="str">
        <f>IF(項目一覧!$C$27=0,"","("&amp;項目一覧!$C$27&amp;") 建築士事務所  （"&amp;項目一覧!$C$28&amp;"）知事登録　第　 "&amp;項目一覧!$C$29&amp;"　号")</f>
        <v>() 建築士事務所  （）知事登録　第　 　号</v>
      </c>
      <c r="H68" s="906"/>
    </row>
    <row r="69" spans="1:28" ht="15.75" customHeight="1">
      <c r="A69" s="945"/>
      <c r="B69" s="906"/>
      <c r="C69" s="906"/>
      <c r="D69" s="906"/>
      <c r="E69" s="906"/>
      <c r="F69" s="906"/>
      <c r="G69" s="906" t="str">
        <f>IF(項目一覧!$C$30=0,"",項目一覧!$C$30)</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406</v>
      </c>
      <c r="C70" s="906"/>
      <c r="D70" s="906"/>
      <c r="E70" s="906"/>
      <c r="F70" s="906"/>
      <c r="G70" s="906" t="str">
        <f>IF(項目一覧!$C$31=0,"",項目一覧!$C$31)</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405</v>
      </c>
      <c r="C71" s="906"/>
      <c r="D71" s="906"/>
      <c r="E71" s="906"/>
      <c r="F71" s="906"/>
      <c r="G71" s="906" t="str">
        <f>IF(項目一覧!$C$32=0,"",項目一覧!$C$32)</f>
        <v/>
      </c>
      <c r="H71" s="906"/>
      <c r="J71" s="906"/>
      <c r="K71" s="906"/>
      <c r="L71" s="906"/>
      <c r="M71" s="906"/>
      <c r="N71" s="906"/>
      <c r="O71" s="906"/>
      <c r="P71" s="906"/>
      <c r="Q71" s="906"/>
      <c r="R71" s="906"/>
      <c r="S71" s="906"/>
      <c r="T71" s="906"/>
      <c r="U71" s="906"/>
      <c r="V71" s="906"/>
      <c r="W71" s="906"/>
      <c r="X71" s="906"/>
      <c r="Y71" s="906"/>
      <c r="Z71" s="906"/>
      <c r="AA71" s="906"/>
    </row>
    <row r="72" spans="1:28" ht="15.75" customHeight="1">
      <c r="A72" s="945"/>
      <c r="B72" s="906" t="s">
        <v>404</v>
      </c>
      <c r="C72" s="906"/>
      <c r="D72" s="906"/>
      <c r="E72" s="906"/>
      <c r="F72" s="906"/>
      <c r="G72" s="906" t="str">
        <f>IF(項目一覧!$C$33=0,"",項目一覧!$C$33)</f>
        <v/>
      </c>
      <c r="H72" s="906"/>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2" t="s">
        <v>712</v>
      </c>
      <c r="C73" s="906"/>
      <c r="D73" s="906"/>
      <c r="E73" s="906"/>
      <c r="F73" s="906"/>
      <c r="G73" s="1727" t="str">
        <f>IF(項目一覧!$C$35=0,"",項目一覧!$C$35)</f>
        <v/>
      </c>
      <c r="H73" s="1727"/>
      <c r="I73" s="1727"/>
      <c r="J73" s="1727"/>
      <c r="K73" s="1727"/>
      <c r="L73" s="1727"/>
      <c r="M73" s="1727"/>
      <c r="N73" s="1727"/>
      <c r="O73" s="1727"/>
      <c r="P73" s="1727"/>
      <c r="Q73" s="1727"/>
      <c r="R73" s="1727"/>
      <c r="S73" s="1727"/>
      <c r="T73" s="1727"/>
      <c r="U73" s="1727"/>
      <c r="V73" s="1727"/>
      <c r="W73" s="1727"/>
      <c r="X73" s="1727"/>
      <c r="Y73" s="1727"/>
      <c r="Z73" s="1727"/>
      <c r="AA73" s="1727"/>
      <c r="AB73" s="1727"/>
    </row>
    <row r="74" spans="1:28" ht="8.25" customHeight="1">
      <c r="A74" s="945"/>
      <c r="B74" s="906"/>
      <c r="C74" s="906"/>
      <c r="D74" s="906"/>
      <c r="E74" s="906"/>
      <c r="F74" s="906"/>
      <c r="G74" s="1727"/>
      <c r="H74" s="1727"/>
      <c r="I74" s="1727"/>
      <c r="J74" s="1727"/>
      <c r="K74" s="1727"/>
      <c r="L74" s="1727"/>
      <c r="M74" s="1727"/>
      <c r="N74" s="1727"/>
      <c r="O74" s="1727"/>
      <c r="P74" s="1727"/>
      <c r="Q74" s="1727"/>
      <c r="R74" s="1727"/>
      <c r="S74" s="1727"/>
      <c r="T74" s="1727"/>
      <c r="U74" s="1727"/>
      <c r="V74" s="1727"/>
      <c r="W74" s="1727"/>
      <c r="X74" s="1727"/>
      <c r="Y74" s="1727"/>
      <c r="Z74" s="1727"/>
      <c r="AA74" s="1727"/>
      <c r="AB74" s="1727"/>
    </row>
    <row r="75" spans="1:28" ht="15" customHeight="1">
      <c r="A75" s="936"/>
      <c r="B75" s="906" t="s">
        <v>426</v>
      </c>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409</v>
      </c>
      <c r="C76" s="906"/>
      <c r="D76" s="906"/>
      <c r="E76" s="906"/>
      <c r="F76" s="906"/>
      <c r="G76" s="943" t="str">
        <f>IF(項目一覧!$C$189=0,"","("&amp;項目一覧!$C$189&amp;") 建築士  （"&amp;項目一覧!$C$190&amp;"）登録　第　 "&amp;項目一覧!$C$191&amp;"　号")</f>
        <v>() 建築士  （）登録　第　 　号</v>
      </c>
      <c r="J76" s="906"/>
      <c r="K76" s="906"/>
      <c r="L76" s="906"/>
      <c r="M76" s="906"/>
      <c r="N76" s="906"/>
      <c r="O76" s="906"/>
      <c r="P76" s="906"/>
      <c r="Q76" s="906"/>
      <c r="R76" s="906"/>
      <c r="S76" s="906"/>
      <c r="T76" s="906"/>
      <c r="U76" s="906"/>
      <c r="V76" s="906"/>
      <c r="W76" s="906"/>
      <c r="X76" s="906"/>
      <c r="Y76" s="906"/>
      <c r="Z76" s="906"/>
      <c r="AA76" s="906"/>
    </row>
    <row r="77" spans="1:28" ht="18" customHeight="1">
      <c r="A77" s="936"/>
      <c r="B77" s="906" t="s">
        <v>408</v>
      </c>
      <c r="C77" s="906"/>
      <c r="D77" s="906"/>
      <c r="E77" s="906"/>
      <c r="F77" s="906"/>
      <c r="G77" s="906" t="str">
        <f>IF(項目一覧!$C$192=0,"",項目一覧!$C$192)</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407</v>
      </c>
      <c r="C78" s="906"/>
      <c r="D78" s="906"/>
      <c r="E78" s="906"/>
      <c r="F78" s="906"/>
      <c r="G78" s="906" t="str">
        <f>IF(項目一覧!$C$194=0,"","("&amp;項目一覧!$C$194&amp;") 建築士事務所  （"&amp;項目一覧!$C$195&amp;"）知事登録　第　 "&amp;項目一覧!$C$196&amp;"　号")</f>
        <v>() 建築士事務所  （）知事登録　第　 　号</v>
      </c>
      <c r="H78" s="1202"/>
    </row>
    <row r="79" spans="1:28" ht="18" customHeight="1">
      <c r="A79" s="945"/>
      <c r="B79" s="906"/>
      <c r="C79" s="906"/>
      <c r="D79" s="906"/>
      <c r="E79" s="906"/>
      <c r="F79" s="906"/>
      <c r="G79" s="906" t="str">
        <f>IF(項目一覧!$C$197=0,"",項目一覧!$C$197)</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406</v>
      </c>
      <c r="C80" s="906"/>
      <c r="D80" s="906"/>
      <c r="E80" s="906"/>
      <c r="F80" s="906"/>
      <c r="G80" s="906" t="str">
        <f>IF(項目一覧!$C$198=0,"",項目一覧!$C$198)</f>
        <v/>
      </c>
      <c r="J80" s="906"/>
      <c r="K80" s="906"/>
      <c r="L80" s="906"/>
      <c r="M80" s="906"/>
      <c r="N80" s="906"/>
      <c r="O80" s="906"/>
      <c r="P80" s="906"/>
      <c r="Q80" s="906"/>
      <c r="R80" s="906"/>
      <c r="S80" s="906"/>
      <c r="T80" s="906"/>
      <c r="U80" s="906"/>
      <c r="V80" s="906"/>
      <c r="W80" s="906"/>
      <c r="X80" s="906"/>
      <c r="Y80" s="906"/>
      <c r="Z80" s="906"/>
      <c r="AA80" s="906"/>
    </row>
    <row r="81" spans="1:28" ht="18" customHeight="1">
      <c r="A81" s="945"/>
      <c r="B81" s="906" t="s">
        <v>405</v>
      </c>
      <c r="C81" s="906"/>
      <c r="D81" s="906"/>
      <c r="E81" s="906"/>
      <c r="F81" s="906"/>
      <c r="G81" s="2108" t="str">
        <f>IF(項目一覧!$C$199=0,"",項目一覧!$C$199)</f>
        <v/>
      </c>
      <c r="H81" s="2109"/>
      <c r="I81" s="2109"/>
      <c r="J81" s="2109"/>
      <c r="K81" s="2109"/>
      <c r="L81" s="2109"/>
      <c r="M81" s="2109"/>
      <c r="N81" s="2109"/>
      <c r="O81" s="2109"/>
      <c r="P81" s="2109"/>
      <c r="Q81" s="2109"/>
      <c r="R81" s="2109"/>
      <c r="S81" s="2109"/>
      <c r="T81" s="2109"/>
      <c r="U81" s="2109"/>
      <c r="V81" s="2109"/>
      <c r="W81" s="2109"/>
      <c r="X81" s="2109"/>
      <c r="Y81" s="2109"/>
      <c r="Z81" s="2109"/>
      <c r="AA81" s="2109"/>
      <c r="AB81" s="2109"/>
    </row>
    <row r="82" spans="1:28" ht="18" customHeight="1">
      <c r="A82" s="945"/>
      <c r="B82" s="906" t="s">
        <v>404</v>
      </c>
      <c r="C82" s="906"/>
      <c r="D82" s="906"/>
      <c r="E82" s="906"/>
      <c r="F82" s="906"/>
      <c r="G82" s="906" t="str">
        <f>IF(項目一覧!$C$200=0,"",項目一覧!$C$200)</f>
        <v/>
      </c>
      <c r="J82" s="906"/>
      <c r="K82" s="906"/>
      <c r="L82" s="906"/>
      <c r="M82" s="906"/>
      <c r="N82" s="906"/>
      <c r="O82" s="906"/>
      <c r="P82" s="906"/>
      <c r="Q82" s="906"/>
      <c r="R82" s="906"/>
      <c r="S82" s="906"/>
      <c r="T82" s="906"/>
      <c r="U82" s="906"/>
      <c r="V82" s="906"/>
      <c r="W82" s="906"/>
      <c r="X82" s="906"/>
      <c r="Y82" s="906"/>
      <c r="Z82" s="906"/>
      <c r="AA82" s="906"/>
    </row>
    <row r="83" spans="1:28" ht="18" customHeight="1">
      <c r="A83" s="945"/>
      <c r="B83" s="902" t="s">
        <v>712</v>
      </c>
      <c r="C83" s="906"/>
      <c r="D83" s="906"/>
      <c r="E83" s="906"/>
      <c r="F83" s="906"/>
      <c r="G83" s="1727" t="str">
        <f>IF(項目一覧!$C$202=0,"",項目一覧!$C$202)</f>
        <v/>
      </c>
      <c r="H83" s="1727"/>
      <c r="I83" s="1727"/>
      <c r="J83" s="1727"/>
      <c r="K83" s="1727"/>
      <c r="L83" s="1727"/>
      <c r="M83" s="1727"/>
      <c r="N83" s="1727"/>
      <c r="O83" s="1727"/>
      <c r="P83" s="1727"/>
      <c r="Q83" s="1727"/>
      <c r="R83" s="1727"/>
      <c r="S83" s="1727"/>
      <c r="T83" s="1727"/>
      <c r="U83" s="1727"/>
      <c r="V83" s="1727"/>
      <c r="W83" s="1727"/>
      <c r="X83" s="1727"/>
      <c r="Y83" s="1727"/>
      <c r="Z83" s="1727"/>
      <c r="AA83" s="1727"/>
      <c r="AB83" s="1727"/>
    </row>
    <row r="84" spans="1:28" ht="9" customHeight="1">
      <c r="A84" s="936"/>
      <c r="B84" s="906"/>
      <c r="C84" s="906"/>
      <c r="D84" s="906"/>
      <c r="E84" s="906"/>
      <c r="F84" s="906"/>
      <c r="G84" s="1727"/>
      <c r="H84" s="1727"/>
      <c r="I84" s="1727"/>
      <c r="J84" s="1727"/>
      <c r="K84" s="1727"/>
      <c r="L84" s="1727"/>
      <c r="M84" s="1727"/>
      <c r="N84" s="1727"/>
      <c r="O84" s="1727"/>
      <c r="P84" s="1727"/>
      <c r="Q84" s="1727"/>
      <c r="R84" s="1727"/>
      <c r="S84" s="1727"/>
      <c r="T84" s="1727"/>
      <c r="U84" s="1727"/>
      <c r="V84" s="1727"/>
      <c r="W84" s="1727"/>
      <c r="X84" s="1727"/>
      <c r="Y84" s="1727"/>
      <c r="Z84" s="1727"/>
      <c r="AA84" s="1727"/>
      <c r="AB84" s="1727"/>
    </row>
    <row r="85" spans="1:28" ht="18" customHeight="1">
      <c r="A85" s="936"/>
      <c r="B85" s="906" t="s">
        <v>409</v>
      </c>
      <c r="C85" s="906"/>
      <c r="D85" s="906"/>
      <c r="E85" s="906"/>
      <c r="F85" s="906"/>
      <c r="G85" s="943" t="str">
        <f>IF(項目一覧!$C$203=0,"","("&amp;項目一覧!$C$203&amp;") 建築士  （"&amp;項目一覧!$C$204&amp;"）登録　第　 "&amp;項目一覧!$C$205&amp;"　号")</f>
        <v>() 建築士  （）登録　第　 　号</v>
      </c>
      <c r="J85" s="906"/>
      <c r="K85" s="906"/>
      <c r="L85" s="906"/>
      <c r="M85" s="906"/>
      <c r="N85" s="906"/>
      <c r="O85" s="906"/>
      <c r="P85" s="906"/>
      <c r="Q85" s="906"/>
      <c r="R85" s="906"/>
      <c r="S85" s="906"/>
      <c r="T85" s="906"/>
      <c r="U85" s="906"/>
      <c r="V85" s="906"/>
      <c r="W85" s="906"/>
      <c r="X85" s="906"/>
      <c r="Y85" s="906"/>
      <c r="Z85" s="906"/>
      <c r="AA85" s="906"/>
    </row>
    <row r="86" spans="1:28" ht="18" customHeight="1">
      <c r="A86" s="936"/>
      <c r="B86" s="906" t="s">
        <v>408</v>
      </c>
      <c r="C86" s="906"/>
      <c r="D86" s="906"/>
      <c r="E86" s="906"/>
      <c r="F86" s="906"/>
      <c r="G86" s="906" t="str">
        <f>IF(項目一覧!$C$206=0,"",項目一覧!$C$206)</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6" t="s">
        <v>407</v>
      </c>
      <c r="C87" s="906"/>
      <c r="D87" s="906"/>
      <c r="E87" s="906"/>
      <c r="F87" s="906"/>
      <c r="G87" s="1202" t="str">
        <f>IF(項目一覧!$C$208=0,"","("&amp;項目一覧!$C$208&amp;") 建築士事務所  （"&amp;項目一覧!$C$209&amp;"）知事登録　第　 "&amp;項目一覧!$C$210&amp;"　号")</f>
        <v>() 建築士事務所  （）知事登録　第　 　号</v>
      </c>
    </row>
    <row r="88" spans="1:28" ht="18" customHeight="1">
      <c r="A88" s="945"/>
      <c r="B88" s="906"/>
      <c r="C88" s="906"/>
      <c r="D88" s="906"/>
      <c r="E88" s="906"/>
      <c r="F88" s="906"/>
      <c r="G88" s="906" t="str">
        <f>IF(項目一覧!$C$211=0,"",項目一覧!$C$211)</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406</v>
      </c>
      <c r="C89" s="906"/>
      <c r="D89" s="906"/>
      <c r="E89" s="906"/>
      <c r="F89" s="906"/>
      <c r="G89" s="906" t="str">
        <f>IF(項目一覧!$C$212=0,"",項目一覧!$C$212)</f>
        <v/>
      </c>
      <c r="J89" s="906"/>
      <c r="K89" s="906"/>
      <c r="L89" s="906"/>
      <c r="M89" s="906"/>
      <c r="N89" s="906"/>
      <c r="O89" s="906"/>
      <c r="P89" s="906"/>
      <c r="Q89" s="906"/>
      <c r="R89" s="906"/>
      <c r="S89" s="906"/>
      <c r="T89" s="906"/>
      <c r="U89" s="906"/>
      <c r="V89" s="906"/>
      <c r="W89" s="906"/>
      <c r="X89" s="906"/>
      <c r="Y89" s="906"/>
      <c r="Z89" s="906"/>
      <c r="AA89" s="906"/>
    </row>
    <row r="90" spans="1:28" ht="18" customHeight="1">
      <c r="A90" s="945"/>
      <c r="B90" s="906" t="s">
        <v>405</v>
      </c>
      <c r="C90" s="906"/>
      <c r="D90" s="906"/>
      <c r="E90" s="906"/>
      <c r="F90" s="906"/>
      <c r="G90" s="2108" t="str">
        <f>IF(項目一覧!$C$213=0,"",項目一覧!$C$213)</f>
        <v/>
      </c>
      <c r="H90" s="2109"/>
      <c r="I90" s="2109"/>
      <c r="J90" s="2109"/>
      <c r="K90" s="2109"/>
      <c r="L90" s="2109"/>
      <c r="M90" s="2109"/>
      <c r="N90" s="2109"/>
      <c r="O90" s="2109"/>
      <c r="P90" s="2109"/>
      <c r="Q90" s="2109"/>
      <c r="R90" s="2109"/>
      <c r="S90" s="2109"/>
      <c r="T90" s="2109"/>
      <c r="U90" s="2109"/>
      <c r="V90" s="2109"/>
      <c r="W90" s="2109"/>
      <c r="X90" s="2109"/>
      <c r="Y90" s="2109"/>
      <c r="Z90" s="2109"/>
      <c r="AA90" s="2109"/>
      <c r="AB90" s="2109"/>
    </row>
    <row r="91" spans="1:28" ht="18" customHeight="1">
      <c r="A91" s="945"/>
      <c r="B91" s="906" t="s">
        <v>404</v>
      </c>
      <c r="C91" s="906"/>
      <c r="D91" s="906"/>
      <c r="E91" s="906"/>
      <c r="F91" s="906"/>
      <c r="G91" s="906" t="str">
        <f>IF(項目一覧!$C$214=0,"",項目一覧!$C$214)</f>
        <v/>
      </c>
      <c r="J91" s="906"/>
      <c r="K91" s="906"/>
      <c r="L91" s="906"/>
      <c r="M91" s="906"/>
      <c r="N91" s="906"/>
      <c r="O91" s="906"/>
      <c r="P91" s="906"/>
      <c r="Q91" s="906"/>
      <c r="R91" s="906"/>
      <c r="S91" s="906"/>
      <c r="T91" s="906"/>
      <c r="U91" s="906"/>
      <c r="V91" s="906"/>
      <c r="W91" s="906"/>
      <c r="X91" s="906"/>
      <c r="Y91" s="906"/>
      <c r="Z91" s="906"/>
      <c r="AA91" s="906"/>
    </row>
    <row r="92" spans="1:28" ht="18" customHeight="1">
      <c r="A92" s="945"/>
      <c r="B92" s="902" t="s">
        <v>712</v>
      </c>
      <c r="C92" s="906"/>
      <c r="D92" s="906"/>
      <c r="E92" s="906"/>
      <c r="F92" s="906"/>
      <c r="G92" s="1727" t="str">
        <f>IF(項目一覧!$C$216=0,"",項目一覧!$C$216)</f>
        <v/>
      </c>
      <c r="H92" s="1727"/>
      <c r="I92" s="1727"/>
      <c r="J92" s="1727"/>
      <c r="K92" s="1727"/>
      <c r="L92" s="1727"/>
      <c r="M92" s="1727"/>
      <c r="N92" s="1727"/>
      <c r="O92" s="1727"/>
      <c r="P92" s="1727"/>
      <c r="Q92" s="1727"/>
      <c r="R92" s="1727"/>
      <c r="S92" s="1727"/>
      <c r="T92" s="1727"/>
      <c r="U92" s="1727"/>
      <c r="V92" s="1727"/>
      <c r="W92" s="1727"/>
      <c r="X92" s="1727"/>
      <c r="Y92" s="1727"/>
      <c r="Z92" s="1727"/>
      <c r="AA92" s="1727"/>
      <c r="AB92" s="1727"/>
    </row>
    <row r="93" spans="1:28" ht="8.25" customHeight="1">
      <c r="A93" s="936"/>
      <c r="B93" s="906"/>
      <c r="C93" s="906"/>
      <c r="D93" s="906"/>
      <c r="E93" s="906"/>
      <c r="F93" s="906"/>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row>
    <row r="94" spans="1:28" ht="18" customHeight="1">
      <c r="A94" s="936"/>
      <c r="B94" s="906" t="s">
        <v>409</v>
      </c>
      <c r="C94" s="906"/>
      <c r="D94" s="906"/>
      <c r="E94" s="906"/>
      <c r="F94" s="906"/>
      <c r="G94" s="943" t="str">
        <f>IF(項目一覧!$C$217=0,"","("&amp;項目一覧!$C$217&amp;") 建築士  （"&amp;項目一覧!$C$218&amp;"）登録　第　 "&amp;項目一覧!$C$219&amp;"　号")</f>
        <v>() 建築士  （）登録　第　 　号</v>
      </c>
      <c r="J94" s="906"/>
      <c r="K94" s="906"/>
      <c r="L94" s="906"/>
      <c r="M94" s="906"/>
      <c r="N94" s="906"/>
      <c r="O94" s="906"/>
      <c r="P94" s="906"/>
      <c r="Q94" s="906"/>
      <c r="R94" s="906"/>
      <c r="S94" s="906"/>
      <c r="T94" s="906"/>
      <c r="U94" s="906"/>
      <c r="V94" s="906"/>
      <c r="W94" s="906"/>
      <c r="X94" s="906"/>
      <c r="Y94" s="906"/>
      <c r="Z94" s="906"/>
      <c r="AA94" s="906"/>
    </row>
    <row r="95" spans="1:28" ht="18" customHeight="1">
      <c r="A95" s="936"/>
      <c r="B95" s="906" t="s">
        <v>408</v>
      </c>
      <c r="C95" s="906"/>
      <c r="D95" s="906"/>
      <c r="E95" s="906"/>
      <c r="F95" s="906"/>
      <c r="G95" s="906" t="str">
        <f>IF(項目一覧!$C$220=0,"",項目一覧!$C$220)</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6" t="s">
        <v>407</v>
      </c>
      <c r="C96" s="906"/>
      <c r="D96" s="906"/>
      <c r="E96" s="906"/>
      <c r="F96" s="906"/>
      <c r="G96" s="1202" t="str">
        <f>IF(項目一覧!$C$222=0,"","("&amp;項目一覧!$C$222&amp;") 建築士事務所  （"&amp;項目一覧!$C$223&amp;"）知事登録　第　 "&amp;項目一覧!$C$224&amp;"　号")</f>
        <v>() 建築士事務所  （）知事登録　第　 　号</v>
      </c>
    </row>
    <row r="97" spans="1:28" ht="18" customHeight="1">
      <c r="A97" s="945"/>
      <c r="B97" s="906"/>
      <c r="C97" s="906"/>
      <c r="D97" s="906"/>
      <c r="E97" s="906"/>
      <c r="F97" s="906"/>
      <c r="G97" s="906" t="str">
        <f>IF(項目一覧!$C$225=0,"",項目一覧!$C$225)</f>
        <v/>
      </c>
      <c r="J97" s="906"/>
      <c r="K97" s="906"/>
      <c r="L97" s="906"/>
      <c r="M97" s="906"/>
      <c r="N97" s="906"/>
      <c r="O97" s="906"/>
      <c r="P97" s="906"/>
      <c r="Q97" s="906"/>
      <c r="R97" s="906"/>
      <c r="S97" s="906"/>
      <c r="T97" s="906"/>
      <c r="U97" s="906"/>
      <c r="V97" s="906"/>
      <c r="W97" s="906"/>
      <c r="X97" s="906"/>
      <c r="Y97" s="906"/>
      <c r="Z97" s="906"/>
      <c r="AA97" s="906"/>
    </row>
    <row r="98" spans="1:28" ht="18" customHeight="1">
      <c r="A98" s="945"/>
      <c r="B98" s="906" t="s">
        <v>406</v>
      </c>
      <c r="C98" s="906"/>
      <c r="D98" s="906"/>
      <c r="E98" s="906"/>
      <c r="F98" s="906"/>
      <c r="G98" s="906" t="str">
        <f>IF(項目一覧!$C$226=0,"",項目一覧!$C$226)</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6" t="s">
        <v>405</v>
      </c>
      <c r="C99" s="906"/>
      <c r="D99" s="906"/>
      <c r="E99" s="906"/>
      <c r="F99" s="906"/>
      <c r="G99" s="2108" t="str">
        <f>IF(項目一覧!$C$227=0,"",項目一覧!$C$227)</f>
        <v/>
      </c>
      <c r="H99" s="2109"/>
      <c r="I99" s="2109"/>
      <c r="J99" s="2109"/>
      <c r="K99" s="2109"/>
      <c r="L99" s="2109"/>
      <c r="M99" s="2109"/>
      <c r="N99" s="2109"/>
      <c r="O99" s="2109"/>
      <c r="P99" s="2109"/>
      <c r="Q99" s="2109"/>
      <c r="R99" s="2109"/>
      <c r="S99" s="2109"/>
      <c r="T99" s="2109"/>
      <c r="U99" s="2109"/>
      <c r="V99" s="2109"/>
      <c r="W99" s="2109"/>
      <c r="X99" s="2109"/>
      <c r="Y99" s="2109"/>
      <c r="Z99" s="2109"/>
      <c r="AA99" s="2109"/>
      <c r="AB99" s="2109"/>
    </row>
    <row r="100" spans="1:28" ht="18" customHeight="1">
      <c r="A100" s="945"/>
      <c r="B100" s="906" t="s">
        <v>404</v>
      </c>
      <c r="C100" s="906"/>
      <c r="D100" s="906"/>
      <c r="E100" s="906"/>
      <c r="F100" s="906"/>
      <c r="G100" s="906" t="str">
        <f>IF(項目一覧!$C$228=0,"",項目一覧!$C$228)</f>
        <v/>
      </c>
      <c r="J100" s="906"/>
      <c r="K100" s="906"/>
      <c r="L100" s="906"/>
      <c r="M100" s="906"/>
      <c r="N100" s="906"/>
      <c r="O100" s="906"/>
      <c r="P100" s="906"/>
      <c r="Q100" s="906"/>
      <c r="R100" s="906"/>
      <c r="S100" s="906"/>
      <c r="T100" s="906"/>
      <c r="U100" s="906"/>
      <c r="V100" s="906"/>
      <c r="W100" s="906"/>
      <c r="X100" s="906"/>
      <c r="Y100" s="906"/>
      <c r="Z100" s="906"/>
      <c r="AA100" s="906"/>
    </row>
    <row r="101" spans="1:28" ht="18" customHeight="1">
      <c r="A101" s="945"/>
      <c r="B101" s="902" t="s">
        <v>712</v>
      </c>
      <c r="C101" s="906"/>
      <c r="D101" s="906"/>
      <c r="E101" s="906"/>
      <c r="F101" s="906"/>
      <c r="G101" s="1727" t="str">
        <f>IF(項目一覧!$C$230=0,"",項目一覧!$C$230)</f>
        <v/>
      </c>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row>
    <row r="102" spans="1:28" ht="11.25" customHeight="1">
      <c r="A102" s="951"/>
      <c r="B102" s="1074"/>
      <c r="C102" s="935"/>
      <c r="D102" s="935"/>
      <c r="E102" s="935"/>
      <c r="F102" s="935"/>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row>
    <row r="103" spans="1:28" ht="15.75" customHeight="1">
      <c r="A103" s="936" t="s">
        <v>323</v>
      </c>
      <c r="B103" s="906" t="s">
        <v>711</v>
      </c>
      <c r="C103" s="906"/>
      <c r="D103" s="906"/>
      <c r="E103" s="906"/>
      <c r="F103" s="906"/>
      <c r="G103" s="906"/>
      <c r="H103" s="906"/>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t="s">
        <v>401</v>
      </c>
      <c r="C104" s="906"/>
      <c r="D104" s="906"/>
      <c r="E104" s="906"/>
      <c r="F104" s="906"/>
      <c r="G104" s="906" t="str">
        <f>IF(項目一覧!$C$55=0,"",項目一覧!$C$55)</f>
        <v/>
      </c>
      <c r="H104" s="906"/>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400</v>
      </c>
      <c r="C105" s="906"/>
      <c r="D105" s="906"/>
      <c r="E105" s="906"/>
      <c r="F105" s="906"/>
      <c r="G105" s="1202" t="str">
        <f>IF(項目一覧!$C$56=0,"","建設業の許可   ("&amp;項目一覧!$C$56&amp;")  第  （"&amp;項目一覧!$C$57&amp;"）　　 "&amp;項目一覧!$C$58&amp;"　号")</f>
        <v>建設業の許可   ()  第  （）　　 　号</v>
      </c>
      <c r="H105" s="906"/>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c r="C106" s="906"/>
      <c r="D106" s="906"/>
      <c r="E106" s="906"/>
      <c r="F106" s="906"/>
      <c r="G106" s="906" t="str">
        <f>IF(項目一覧!$C$59=0,"",項目一覧!$C$59)</f>
        <v/>
      </c>
      <c r="H106" s="906"/>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45"/>
      <c r="B107" s="906" t="s">
        <v>399</v>
      </c>
      <c r="C107" s="906"/>
      <c r="D107" s="906"/>
      <c r="E107" s="906"/>
      <c r="F107" s="906"/>
      <c r="G107" s="906" t="str">
        <f>IF(項目一覧!$C$60=0,"",項目一覧!$C$60)</f>
        <v/>
      </c>
      <c r="H107" s="906"/>
      <c r="J107" s="906"/>
      <c r="K107" s="906"/>
      <c r="L107" s="906"/>
      <c r="M107" s="906"/>
      <c r="N107" s="906"/>
      <c r="O107" s="906"/>
      <c r="P107" s="906"/>
      <c r="Q107" s="906"/>
      <c r="R107" s="906"/>
      <c r="S107" s="906"/>
      <c r="T107" s="906"/>
      <c r="U107" s="906"/>
      <c r="V107" s="906"/>
      <c r="W107" s="906"/>
      <c r="X107" s="906"/>
      <c r="Y107" s="906"/>
      <c r="Z107" s="906"/>
      <c r="AA107" s="906"/>
    </row>
    <row r="108" spans="1:28" ht="15.75" customHeight="1">
      <c r="A108" s="945"/>
      <c r="B108" s="906" t="s">
        <v>430</v>
      </c>
      <c r="C108" s="906"/>
      <c r="D108" s="906"/>
      <c r="E108" s="906"/>
      <c r="F108" s="906"/>
      <c r="G108" s="906" t="str">
        <f>IF(項目一覧!$C$61=0,"",項目一覧!$C$61)</f>
        <v/>
      </c>
      <c r="H108" s="906"/>
      <c r="J108" s="906"/>
      <c r="K108" s="906"/>
      <c r="L108" s="906"/>
      <c r="M108" s="906"/>
      <c r="N108" s="906"/>
      <c r="O108" s="906"/>
      <c r="P108" s="906"/>
      <c r="Q108" s="906"/>
      <c r="R108" s="906"/>
      <c r="S108" s="906"/>
      <c r="T108" s="906"/>
      <c r="U108" s="906"/>
      <c r="V108" s="906"/>
      <c r="W108" s="906"/>
      <c r="X108" s="906"/>
      <c r="Y108" s="906"/>
      <c r="Z108" s="906"/>
      <c r="AA108" s="906"/>
    </row>
    <row r="109" spans="1:28" ht="15.75" customHeight="1">
      <c r="A109" s="935"/>
      <c r="B109" s="935" t="s">
        <v>397</v>
      </c>
      <c r="C109" s="935"/>
      <c r="D109" s="935"/>
      <c r="E109" s="935"/>
      <c r="F109" s="935"/>
      <c r="G109" s="935" t="str">
        <f>IF(項目一覧!$C$62=0,"",項目一覧!$C$62)</f>
        <v/>
      </c>
      <c r="H109" s="935"/>
      <c r="I109" s="974"/>
      <c r="J109" s="935"/>
      <c r="K109" s="935"/>
      <c r="L109" s="935"/>
      <c r="M109" s="935"/>
      <c r="N109" s="935"/>
      <c r="O109" s="935"/>
      <c r="P109" s="935"/>
      <c r="Q109" s="935"/>
      <c r="R109" s="935"/>
      <c r="S109" s="935"/>
      <c r="T109" s="935"/>
      <c r="U109" s="935"/>
      <c r="V109" s="935"/>
      <c r="W109" s="935"/>
      <c r="X109" s="935"/>
      <c r="Y109" s="935"/>
      <c r="Z109" s="935"/>
      <c r="AA109" s="935"/>
    </row>
    <row r="110" spans="1:28" ht="15.75" customHeight="1">
      <c r="A110" s="1229" t="s">
        <v>323</v>
      </c>
      <c r="B110" s="937" t="s">
        <v>710</v>
      </c>
      <c r="C110" s="914"/>
      <c r="D110" s="914"/>
      <c r="E110" s="914"/>
      <c r="F110" s="993"/>
      <c r="G110" s="993"/>
      <c r="J110" s="948"/>
      <c r="K110" s="993"/>
      <c r="L110" s="993"/>
      <c r="M110" s="993"/>
      <c r="N110" s="993"/>
      <c r="O110" s="993"/>
      <c r="P110" s="993"/>
      <c r="Q110" s="993"/>
      <c r="R110" s="993"/>
      <c r="S110" s="993"/>
      <c r="T110" s="993"/>
      <c r="U110" s="993"/>
      <c r="V110" s="993"/>
      <c r="W110" s="993"/>
      <c r="X110" s="993"/>
      <c r="Y110" s="993"/>
      <c r="Z110" s="993"/>
      <c r="AA110" s="993"/>
    </row>
    <row r="111" spans="1:28" ht="27" customHeight="1">
      <c r="A111" s="1076"/>
      <c r="B111" s="906" t="s">
        <v>709</v>
      </c>
      <c r="C111" s="906"/>
      <c r="D111" s="906"/>
      <c r="E111" s="906"/>
      <c r="F111" s="1727" t="str">
        <f>IF(項目一覧!$C$69=0,"",IF(項目一覧!$C$71=0,項目一覧!$C$69&amp;項目一覧!$C$70,項目一覧!$C$69&amp;項目一覧!$C$70&amp;項目一覧!$C$71))</f>
        <v/>
      </c>
      <c r="G111" s="1727"/>
      <c r="H111" s="1727"/>
      <c r="I111" s="1727"/>
      <c r="J111" s="1727"/>
      <c r="K111" s="1727"/>
      <c r="L111" s="1727"/>
      <c r="M111" s="1727"/>
      <c r="N111" s="1727"/>
      <c r="O111" s="1727"/>
      <c r="P111" s="1727"/>
      <c r="Q111" s="1727"/>
      <c r="R111" s="1727"/>
      <c r="S111" s="1727"/>
      <c r="T111" s="1727"/>
      <c r="U111" s="1727"/>
      <c r="V111" s="1727"/>
      <c r="W111" s="1727"/>
      <c r="X111" s="1727"/>
      <c r="Y111" s="1727"/>
      <c r="Z111" s="1727"/>
      <c r="AA111" s="1727"/>
    </row>
    <row r="112" spans="1:28" ht="27" customHeight="1">
      <c r="A112" s="1076"/>
      <c r="B112" s="906" t="s">
        <v>725</v>
      </c>
      <c r="C112" s="906"/>
      <c r="D112" s="906"/>
      <c r="E112" s="906"/>
      <c r="F112" s="1727" t="str">
        <f>IF(項目一覧!$C$72=0,"",IF(項目一覧!$C$74=0,項目一覧!$C$72&amp;項目一覧!$C$73,項目一覧!$C$72&amp;項目一覧!$C$73&amp;項目一覧!$C$74))</f>
        <v/>
      </c>
      <c r="G112" s="1727"/>
      <c r="H112" s="1727"/>
      <c r="I112" s="1727"/>
      <c r="J112" s="1727"/>
      <c r="K112" s="1727"/>
      <c r="L112" s="1727"/>
      <c r="M112" s="1727"/>
      <c r="N112" s="1727"/>
      <c r="O112" s="1727"/>
      <c r="P112" s="1727"/>
      <c r="Q112" s="1727"/>
      <c r="R112" s="1727"/>
      <c r="S112" s="1727"/>
      <c r="T112" s="1727"/>
      <c r="U112" s="1727"/>
      <c r="V112" s="1727"/>
      <c r="W112" s="1727"/>
      <c r="X112" s="1727"/>
      <c r="Y112" s="1727"/>
      <c r="Z112" s="1727"/>
      <c r="AA112" s="1727"/>
    </row>
    <row r="113" spans="1:34" ht="15.75" customHeight="1">
      <c r="A113" s="1076"/>
      <c r="B113" s="906" t="s">
        <v>724</v>
      </c>
      <c r="C113" s="906"/>
      <c r="D113" s="906"/>
      <c r="E113" s="906"/>
      <c r="F113" s="948"/>
      <c r="G113" s="906"/>
      <c r="J113" s="948"/>
      <c r="K113" s="948"/>
      <c r="L113" s="948"/>
      <c r="M113" s="948"/>
      <c r="N113" s="948"/>
      <c r="O113" s="948"/>
      <c r="P113" s="948"/>
      <c r="Q113" s="948"/>
      <c r="R113" s="948"/>
      <c r="S113" s="948"/>
      <c r="T113" s="948"/>
      <c r="U113" s="948"/>
      <c r="V113" s="948"/>
      <c r="W113" s="948"/>
      <c r="X113" s="948"/>
      <c r="Y113" s="948"/>
      <c r="Z113" s="948"/>
      <c r="AA113" s="948"/>
    </row>
    <row r="114" spans="1:34" ht="15.75" customHeight="1">
      <c r="A114" s="1075"/>
      <c r="B114" s="935" t="s">
        <v>723</v>
      </c>
      <c r="C114" s="935"/>
      <c r="D114" s="935"/>
      <c r="E114" s="935"/>
      <c r="F114" s="952"/>
      <c r="G114" s="974"/>
      <c r="H114" s="974"/>
      <c r="I114" s="974"/>
      <c r="J114" s="952"/>
      <c r="K114" s="952"/>
      <c r="L114" s="952"/>
      <c r="M114" s="952"/>
      <c r="N114" s="952"/>
      <c r="O114" s="952"/>
      <c r="P114" s="952"/>
      <c r="Q114" s="952"/>
      <c r="R114" s="952"/>
      <c r="S114" s="952"/>
      <c r="T114" s="952"/>
      <c r="U114" s="952"/>
      <c r="V114" s="952"/>
      <c r="W114" s="952"/>
      <c r="X114" s="952"/>
      <c r="Y114" s="952"/>
      <c r="Z114" s="952"/>
      <c r="AA114" s="952"/>
    </row>
    <row r="115" spans="1:34" ht="15.75" customHeight="1">
      <c r="A115" s="936" t="s">
        <v>323</v>
      </c>
      <c r="B115" s="906" t="s">
        <v>708</v>
      </c>
      <c r="C115" s="906"/>
      <c r="D115" s="906"/>
      <c r="E115" s="906"/>
      <c r="F115" s="906"/>
      <c r="G115" s="906"/>
      <c r="H115" s="906" t="s">
        <v>707</v>
      </c>
      <c r="I115" s="906"/>
      <c r="J115" s="906"/>
      <c r="K115" s="906"/>
      <c r="L115" s="906"/>
      <c r="M115" s="906" t="s">
        <v>700</v>
      </c>
      <c r="N115" s="906"/>
      <c r="O115" s="906"/>
      <c r="P115" s="906"/>
      <c r="Q115" s="906"/>
      <c r="R115" s="906"/>
      <c r="S115" s="906"/>
      <c r="T115" s="906"/>
      <c r="U115" s="906"/>
      <c r="V115" s="906"/>
      <c r="W115" s="906"/>
      <c r="X115" s="906"/>
      <c r="Y115" s="906"/>
      <c r="Z115" s="906"/>
      <c r="AA115" s="906"/>
      <c r="AH115" s="1067"/>
    </row>
    <row r="116" spans="1:34" ht="15.75" customHeight="1">
      <c r="A116" s="945"/>
      <c r="B116" s="906" t="s">
        <v>706</v>
      </c>
      <c r="C116" s="906"/>
      <c r="D116" s="906"/>
      <c r="E116" s="906" t="s">
        <v>165</v>
      </c>
      <c r="F116" s="906"/>
      <c r="G116" s="906"/>
      <c r="H116" s="906"/>
      <c r="I116" s="906"/>
      <c r="J116" s="906" t="s">
        <v>700</v>
      </c>
      <c r="N116" s="906"/>
      <c r="O116" s="906"/>
      <c r="P116" s="906"/>
      <c r="Q116" s="906"/>
      <c r="R116" s="906"/>
      <c r="S116" s="906"/>
      <c r="T116" s="906"/>
      <c r="U116" s="906"/>
      <c r="V116" s="906"/>
      <c r="W116" s="906"/>
      <c r="X116" s="906"/>
      <c r="Y116" s="906"/>
      <c r="Z116" s="906"/>
      <c r="AA116" s="906"/>
    </row>
    <row r="117" spans="1:34" ht="15.75" customHeight="1">
      <c r="A117" s="945"/>
      <c r="B117" s="906" t="s">
        <v>705</v>
      </c>
      <c r="C117" s="906"/>
      <c r="D117" s="906"/>
      <c r="E117" s="906"/>
      <c r="F117" s="906"/>
      <c r="G117" s="906"/>
      <c r="H117" s="906"/>
      <c r="I117" s="1202"/>
      <c r="J117" s="906"/>
      <c r="K117" s="906"/>
      <c r="L117" s="906" t="s">
        <v>704</v>
      </c>
      <c r="M117" s="906"/>
      <c r="N117" s="906"/>
      <c r="O117" s="906"/>
      <c r="P117" s="906"/>
      <c r="Q117" s="906"/>
      <c r="R117" s="906"/>
      <c r="S117" s="906"/>
      <c r="T117" s="906"/>
      <c r="U117" s="906"/>
      <c r="V117" s="906"/>
      <c r="W117" s="906"/>
      <c r="X117" s="906"/>
      <c r="Y117" s="906"/>
      <c r="Z117" s="906"/>
      <c r="AA117" s="906"/>
    </row>
    <row r="118" spans="1:34" ht="15.75" customHeight="1">
      <c r="A118" s="945"/>
      <c r="B118" s="906" t="s">
        <v>722</v>
      </c>
      <c r="C118" s="906"/>
      <c r="D118" s="906"/>
      <c r="E118" s="906"/>
      <c r="F118" s="936" t="s">
        <v>701</v>
      </c>
      <c r="G118" s="906" t="s">
        <v>308</v>
      </c>
      <c r="H118" s="906"/>
      <c r="I118" s="1205" t="s">
        <v>701</v>
      </c>
      <c r="J118" s="906" t="s">
        <v>307</v>
      </c>
      <c r="K118" s="906"/>
      <c r="L118" s="936" t="s">
        <v>701</v>
      </c>
      <c r="M118" s="906" t="s">
        <v>702</v>
      </c>
      <c r="N118" s="906"/>
      <c r="O118" s="936" t="s">
        <v>701</v>
      </c>
      <c r="P118" s="906" t="s">
        <v>177</v>
      </c>
      <c r="Q118" s="906"/>
      <c r="R118" s="906"/>
      <c r="S118" s="906"/>
      <c r="T118" s="906"/>
      <c r="U118" s="906"/>
      <c r="V118" s="906"/>
      <c r="W118" s="906"/>
      <c r="X118" s="906"/>
      <c r="Y118" s="906"/>
      <c r="Z118" s="906"/>
      <c r="AA118" s="906" t="s">
        <v>700</v>
      </c>
    </row>
    <row r="119" spans="1:34" ht="15.75" customHeight="1">
      <c r="A119" s="945"/>
      <c r="B119" s="906"/>
      <c r="C119" s="906"/>
      <c r="D119" s="906"/>
      <c r="E119" s="906"/>
      <c r="F119" s="936" t="s">
        <v>719</v>
      </c>
      <c r="G119" s="906" t="s">
        <v>299</v>
      </c>
      <c r="H119" s="906"/>
      <c r="I119" s="1205"/>
      <c r="J119" s="906"/>
      <c r="K119" s="906"/>
      <c r="M119" s="936" t="s">
        <v>718</v>
      </c>
      <c r="N119" s="906" t="s">
        <v>298</v>
      </c>
      <c r="P119" s="906"/>
      <c r="Q119" s="906"/>
      <c r="T119" s="906" t="s">
        <v>718</v>
      </c>
      <c r="U119" s="906" t="s">
        <v>297</v>
      </c>
      <c r="W119" s="906"/>
      <c r="X119" s="906"/>
      <c r="Y119" s="906"/>
      <c r="AA119" s="906" t="s">
        <v>700</v>
      </c>
    </row>
    <row r="120" spans="1:34" ht="15.75" customHeight="1">
      <c r="A120" s="945"/>
      <c r="B120" s="906" t="s">
        <v>721</v>
      </c>
      <c r="C120" s="906"/>
      <c r="D120" s="906"/>
      <c r="E120" s="906"/>
      <c r="F120" s="936" t="s">
        <v>719</v>
      </c>
      <c r="G120" s="906"/>
      <c r="H120" s="906"/>
      <c r="I120" s="1205"/>
      <c r="J120" s="906"/>
      <c r="K120" s="906"/>
      <c r="L120" s="936"/>
      <c r="M120" s="936" t="s">
        <v>718</v>
      </c>
      <c r="N120" s="906"/>
      <c r="O120" s="936"/>
      <c r="P120" s="906"/>
      <c r="Q120" s="906"/>
      <c r="R120" s="906"/>
      <c r="S120" s="906"/>
      <c r="T120" s="906" t="s">
        <v>718</v>
      </c>
      <c r="U120" s="906"/>
      <c r="V120" s="906"/>
      <c r="W120" s="906"/>
      <c r="X120" s="906"/>
      <c r="Y120" s="906"/>
      <c r="Z120" s="906"/>
      <c r="AA120" s="906" t="s">
        <v>700</v>
      </c>
    </row>
    <row r="121" spans="1:34" ht="15.75" customHeight="1">
      <c r="A121" s="945"/>
      <c r="B121" s="906" t="s">
        <v>720</v>
      </c>
      <c r="C121" s="906"/>
      <c r="D121" s="906"/>
      <c r="E121" s="906"/>
      <c r="F121" s="936" t="s">
        <v>719</v>
      </c>
      <c r="G121" s="906"/>
      <c r="H121" s="906"/>
      <c r="I121" s="1205"/>
      <c r="J121" s="906"/>
      <c r="K121" s="906"/>
      <c r="L121" s="936"/>
      <c r="M121" s="936" t="s">
        <v>718</v>
      </c>
      <c r="N121" s="906"/>
      <c r="O121" s="936"/>
      <c r="P121" s="906"/>
      <c r="Q121" s="906"/>
      <c r="R121" s="906"/>
      <c r="S121" s="906"/>
      <c r="T121" s="906" t="s">
        <v>718</v>
      </c>
      <c r="U121" s="906"/>
      <c r="V121" s="906"/>
      <c r="W121" s="906"/>
      <c r="X121" s="906"/>
      <c r="Y121" s="906"/>
      <c r="Z121" s="906"/>
      <c r="AA121" s="906" t="s">
        <v>700</v>
      </c>
    </row>
    <row r="122" spans="1:34" ht="15.75" customHeight="1">
      <c r="A122" s="945"/>
      <c r="B122" s="906" t="s">
        <v>717</v>
      </c>
      <c r="F122" s="906"/>
      <c r="G122" s="906"/>
      <c r="H122" s="906"/>
      <c r="I122" s="906"/>
      <c r="J122" s="906"/>
      <c r="K122" s="906"/>
      <c r="L122" s="906"/>
      <c r="M122" s="906"/>
      <c r="N122" s="906"/>
      <c r="O122" s="906"/>
      <c r="P122" s="906"/>
      <c r="Q122" s="906"/>
      <c r="R122" s="906"/>
      <c r="S122" s="906"/>
      <c r="T122" s="906"/>
      <c r="U122" s="906"/>
      <c r="V122" s="906"/>
      <c r="W122" s="906"/>
      <c r="X122" s="906"/>
      <c r="Y122" s="906"/>
      <c r="Z122" s="906"/>
      <c r="AA122" s="906"/>
    </row>
    <row r="123" spans="1:34" ht="16.5" customHeight="1">
      <c r="A123" s="972" t="s">
        <v>323</v>
      </c>
      <c r="B123" s="973" t="s">
        <v>698</v>
      </c>
      <c r="C123" s="973"/>
      <c r="D123" s="973"/>
      <c r="E123" s="973"/>
      <c r="F123" s="973"/>
      <c r="G123" s="973"/>
      <c r="H123" s="973"/>
      <c r="I123" s="973"/>
      <c r="J123" s="973" t="s">
        <v>2821</v>
      </c>
      <c r="K123" s="973"/>
      <c r="L123" s="972"/>
      <c r="M123" s="973" t="s">
        <v>318</v>
      </c>
      <c r="N123" s="972"/>
      <c r="O123" s="973" t="s">
        <v>317</v>
      </c>
      <c r="P123" s="972"/>
      <c r="Q123" s="973" t="s">
        <v>316</v>
      </c>
      <c r="R123" s="973"/>
      <c r="S123" s="922"/>
      <c r="T123" s="922"/>
      <c r="U123" s="973"/>
      <c r="V123" s="973"/>
      <c r="W123" s="973"/>
      <c r="X123" s="973"/>
      <c r="Y123" s="973"/>
      <c r="Z123" s="973"/>
      <c r="AA123" s="973"/>
    </row>
    <row r="124" spans="1:34" ht="16.5" customHeight="1">
      <c r="A124" s="972" t="s">
        <v>323</v>
      </c>
      <c r="B124" s="973" t="s">
        <v>697</v>
      </c>
      <c r="C124" s="973"/>
      <c r="D124" s="973"/>
      <c r="E124" s="973"/>
      <c r="F124" s="973"/>
      <c r="G124" s="973"/>
      <c r="H124" s="973"/>
      <c r="I124" s="973"/>
      <c r="J124" s="935" t="s">
        <v>2821</v>
      </c>
      <c r="K124" s="973"/>
      <c r="L124" s="972"/>
      <c r="M124" s="973" t="s">
        <v>318</v>
      </c>
      <c r="N124" s="972"/>
      <c r="O124" s="973" t="s">
        <v>317</v>
      </c>
      <c r="P124" s="972"/>
      <c r="Q124" s="973" t="s">
        <v>316</v>
      </c>
      <c r="R124" s="973"/>
      <c r="S124" s="922"/>
      <c r="T124" s="922"/>
      <c r="U124" s="973"/>
      <c r="V124" s="973"/>
      <c r="W124" s="973"/>
      <c r="X124" s="973"/>
      <c r="Y124" s="973"/>
      <c r="Z124" s="973"/>
      <c r="AA124" s="973"/>
    </row>
    <row r="125" spans="1:34" ht="15.75" customHeight="1">
      <c r="A125" s="936" t="s">
        <v>323</v>
      </c>
      <c r="B125" s="906" t="s">
        <v>696</v>
      </c>
      <c r="C125" s="906"/>
      <c r="D125" s="906"/>
      <c r="E125" s="906"/>
      <c r="F125" s="906"/>
      <c r="G125" s="906"/>
      <c r="H125" s="906"/>
      <c r="I125" s="906"/>
      <c r="J125" s="906"/>
      <c r="K125" s="906"/>
      <c r="L125" s="906"/>
      <c r="M125" s="906"/>
      <c r="N125" s="906"/>
      <c r="O125" s="906"/>
      <c r="P125" s="906"/>
      <c r="Q125" s="906"/>
      <c r="R125" s="906"/>
      <c r="S125" s="903"/>
      <c r="T125" s="903"/>
      <c r="U125" s="906" t="s">
        <v>321</v>
      </c>
      <c r="V125" s="906"/>
      <c r="W125" s="906"/>
      <c r="X125" s="906"/>
      <c r="Y125" s="906"/>
      <c r="Z125" s="906"/>
      <c r="AA125" s="906"/>
    </row>
    <row r="126" spans="1:34" ht="15.75" customHeight="1">
      <c r="A126" s="936"/>
      <c r="B126" s="906"/>
      <c r="C126" s="906"/>
      <c r="D126" s="906"/>
      <c r="E126" s="975" t="s">
        <v>695</v>
      </c>
      <c r="F126" s="1669"/>
      <c r="G126" s="1669"/>
      <c r="H126" s="936" t="s">
        <v>694</v>
      </c>
      <c r="J126" s="906" t="s">
        <v>2821</v>
      </c>
      <c r="K126" s="906"/>
      <c r="L126" s="936"/>
      <c r="M126" s="906" t="s">
        <v>318</v>
      </c>
      <c r="N126" s="906"/>
      <c r="O126" s="906" t="s">
        <v>317</v>
      </c>
      <c r="P126" s="906"/>
      <c r="Q126" s="906" t="s">
        <v>316</v>
      </c>
      <c r="R126" s="975" t="s">
        <v>319</v>
      </c>
      <c r="S126" s="2128"/>
      <c r="T126" s="2128"/>
      <c r="U126" s="2128"/>
      <c r="V126" s="2128"/>
      <c r="W126" s="2128"/>
      <c r="X126" s="2128"/>
      <c r="Y126" s="2128"/>
      <c r="Z126" s="2128"/>
      <c r="AA126" s="975" t="s">
        <v>320</v>
      </c>
    </row>
    <row r="127" spans="1:34" ht="15.75" customHeight="1">
      <c r="A127" s="932"/>
      <c r="B127" s="932"/>
      <c r="C127" s="932"/>
      <c r="D127" s="932"/>
      <c r="E127" s="981" t="s">
        <v>695</v>
      </c>
      <c r="F127" s="1693"/>
      <c r="G127" s="1693"/>
      <c r="H127" s="940" t="s">
        <v>694</v>
      </c>
      <c r="I127" s="981"/>
      <c r="J127" s="935" t="s">
        <v>2821</v>
      </c>
      <c r="K127" s="935"/>
      <c r="L127" s="935"/>
      <c r="M127" s="935" t="s">
        <v>318</v>
      </c>
      <c r="N127" s="935"/>
      <c r="O127" s="935" t="s">
        <v>317</v>
      </c>
      <c r="P127" s="935"/>
      <c r="Q127" s="935" t="s">
        <v>316</v>
      </c>
      <c r="R127" s="981" t="s">
        <v>730</v>
      </c>
      <c r="S127" s="2127"/>
      <c r="T127" s="2127"/>
      <c r="U127" s="2127"/>
      <c r="V127" s="2127"/>
      <c r="W127" s="2127"/>
      <c r="X127" s="2127"/>
      <c r="Y127" s="2127"/>
      <c r="Z127" s="2127"/>
      <c r="AA127" s="1201" t="s">
        <v>314</v>
      </c>
    </row>
    <row r="128" spans="1:34" ht="16.5" customHeight="1">
      <c r="A128" s="936" t="s">
        <v>729</v>
      </c>
      <c r="B128" s="906" t="s">
        <v>716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ht="16.5" customHeight="1">
      <c r="A130" s="936" t="s">
        <v>729</v>
      </c>
      <c r="B130" s="906" t="s">
        <v>715</v>
      </c>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6.5" customHeight="1">
      <c r="A131" s="940"/>
      <c r="B131" s="935"/>
      <c r="C131" s="935"/>
      <c r="D131" s="935"/>
      <c r="E131" s="935"/>
      <c r="F131" s="935"/>
      <c r="G131" s="935"/>
      <c r="H131" s="935"/>
      <c r="I131" s="935"/>
      <c r="J131" s="935"/>
      <c r="K131" s="935"/>
      <c r="L131" s="935"/>
      <c r="M131" s="935"/>
      <c r="N131" s="935"/>
      <c r="O131" s="935"/>
      <c r="P131" s="935"/>
      <c r="Q131" s="935"/>
      <c r="R131" s="935"/>
      <c r="S131" s="935"/>
      <c r="T131" s="935"/>
      <c r="U131" s="935"/>
      <c r="V131" s="935"/>
      <c r="W131" s="935"/>
      <c r="X131" s="935"/>
      <c r="Y131" s="935"/>
      <c r="Z131" s="935"/>
      <c r="AA131" s="935"/>
    </row>
    <row r="132" spans="1:27" ht="13.5" customHeight="1">
      <c r="A132" s="936"/>
      <c r="B132" s="906"/>
      <c r="C132" s="906"/>
      <c r="D132" s="906"/>
      <c r="E132" s="906"/>
      <c r="F132" s="950"/>
      <c r="G132" s="975"/>
      <c r="H132" s="2111"/>
      <c r="I132" s="1698"/>
      <c r="J132" s="1698"/>
      <c r="K132" s="1698"/>
      <c r="L132" s="975"/>
      <c r="M132" s="2111"/>
      <c r="N132" s="1698"/>
      <c r="O132" s="1698"/>
      <c r="P132" s="1698"/>
      <c r="Q132" s="975"/>
      <c r="R132" s="2111"/>
      <c r="S132" s="1698"/>
      <c r="T132" s="1698"/>
      <c r="U132" s="1698"/>
      <c r="V132" s="975"/>
      <c r="W132" s="2111"/>
      <c r="X132" s="1698"/>
      <c r="Y132" s="1698"/>
      <c r="Z132" s="1698"/>
      <c r="AA132" s="945"/>
    </row>
    <row r="133" spans="1:27" ht="13.5" customHeight="1">
      <c r="A133" s="936"/>
      <c r="B133" s="906"/>
      <c r="C133" s="906"/>
      <c r="D133" s="906"/>
      <c r="E133" s="906"/>
      <c r="F133" s="950"/>
      <c r="G133" s="975"/>
      <c r="H133" s="2111"/>
      <c r="I133" s="1698"/>
      <c r="J133" s="1698"/>
      <c r="K133" s="1698"/>
      <c r="L133" s="975"/>
      <c r="M133" s="2111"/>
      <c r="N133" s="1698"/>
      <c r="O133" s="1698"/>
      <c r="P133" s="1698"/>
      <c r="Q133" s="975"/>
      <c r="R133" s="2111"/>
      <c r="S133" s="1698"/>
      <c r="T133" s="1698"/>
      <c r="U133" s="1698"/>
      <c r="V133" s="975"/>
      <c r="W133" s="2111"/>
      <c r="X133" s="1698"/>
      <c r="Y133" s="1698"/>
      <c r="Z133" s="1698"/>
      <c r="AA133" s="945"/>
    </row>
    <row r="134" spans="1:27" ht="13.5" customHeight="1">
      <c r="A134" s="936"/>
      <c r="B134" s="906"/>
      <c r="C134" s="906"/>
      <c r="D134" s="906"/>
      <c r="E134" s="906"/>
      <c r="F134" s="950"/>
      <c r="G134" s="975"/>
      <c r="H134" s="2108"/>
      <c r="I134" s="2108"/>
      <c r="J134" s="2108"/>
      <c r="K134" s="2108"/>
      <c r="L134" s="975"/>
      <c r="M134" s="2108"/>
      <c r="N134" s="2108"/>
      <c r="O134" s="2108"/>
      <c r="P134" s="2108"/>
      <c r="Q134" s="975"/>
      <c r="R134" s="2108"/>
      <c r="S134" s="2108"/>
      <c r="T134" s="2108"/>
      <c r="U134" s="2108"/>
      <c r="V134" s="975"/>
      <c r="W134" s="2108"/>
      <c r="X134" s="2109"/>
      <c r="Y134" s="2109"/>
      <c r="Z134" s="2109"/>
      <c r="AA134" s="945"/>
    </row>
    <row r="135" spans="1:27" ht="13.5" customHeight="1">
      <c r="A135" s="936"/>
      <c r="B135" s="906"/>
      <c r="C135" s="906"/>
      <c r="D135" s="906"/>
      <c r="E135" s="906"/>
      <c r="F135" s="950"/>
      <c r="G135" s="906"/>
      <c r="H135" s="906"/>
      <c r="I135" s="906"/>
      <c r="J135" s="906"/>
      <c r="K135" s="906"/>
      <c r="L135" s="906"/>
      <c r="M135" s="906"/>
      <c r="N135" s="906"/>
      <c r="O135" s="906"/>
      <c r="P135" s="906"/>
      <c r="Q135" s="906"/>
      <c r="R135" s="906"/>
      <c r="S135" s="906"/>
      <c r="T135" s="906"/>
      <c r="U135" s="906"/>
      <c r="V135" s="906"/>
      <c r="W135" s="906"/>
      <c r="X135" s="906"/>
      <c r="Y135" s="906"/>
      <c r="Z135" s="906"/>
      <c r="AA135" s="945"/>
    </row>
    <row r="136" spans="1:27" ht="13.5" customHeight="1">
      <c r="A136" s="936"/>
      <c r="B136" s="906"/>
      <c r="C136" s="906"/>
      <c r="D136" s="906"/>
      <c r="E136" s="906"/>
      <c r="F136" s="950"/>
      <c r="G136" s="975"/>
      <c r="H136" s="2111"/>
      <c r="I136" s="1698"/>
      <c r="J136" s="1698"/>
      <c r="K136" s="1698"/>
      <c r="L136" s="975"/>
      <c r="M136" s="2111"/>
      <c r="N136" s="1698"/>
      <c r="O136" s="1698"/>
      <c r="P136" s="1698"/>
      <c r="Q136" s="975"/>
      <c r="R136" s="2111"/>
      <c r="S136" s="1698"/>
      <c r="T136" s="1698"/>
      <c r="U136" s="1698"/>
      <c r="V136" s="975"/>
      <c r="W136" s="2111"/>
      <c r="X136" s="1698"/>
      <c r="Y136" s="1698"/>
      <c r="Z136" s="1698"/>
      <c r="AA136" s="945"/>
    </row>
    <row r="137" spans="1:27" ht="13.5" customHeight="1">
      <c r="A137" s="936"/>
      <c r="B137" s="906"/>
      <c r="C137" s="906"/>
      <c r="D137" s="906"/>
      <c r="E137" s="906"/>
      <c r="F137" s="950"/>
      <c r="G137" s="906"/>
      <c r="H137" s="906"/>
      <c r="I137" s="906"/>
      <c r="J137" s="906"/>
      <c r="K137" s="906"/>
      <c r="L137" s="906"/>
      <c r="M137" s="906"/>
      <c r="N137" s="906"/>
      <c r="O137" s="906"/>
      <c r="P137" s="906"/>
      <c r="Q137" s="906"/>
      <c r="R137" s="906"/>
      <c r="S137" s="906"/>
      <c r="T137" s="906"/>
      <c r="U137" s="906"/>
      <c r="V137" s="906"/>
      <c r="W137" s="903"/>
      <c r="X137" s="906"/>
      <c r="Y137" s="906"/>
      <c r="Z137" s="903"/>
      <c r="AA137" s="976"/>
    </row>
    <row r="138" spans="1:27" ht="13.5" customHeight="1">
      <c r="A138" s="936"/>
      <c r="B138" s="906"/>
      <c r="C138" s="906"/>
      <c r="D138" s="906"/>
      <c r="E138" s="906"/>
      <c r="F138" s="950"/>
      <c r="G138" s="975"/>
      <c r="H138" s="2111"/>
      <c r="I138" s="1698"/>
      <c r="J138" s="1698"/>
      <c r="K138" s="1698"/>
      <c r="L138" s="975"/>
      <c r="M138" s="2111"/>
      <c r="N138" s="1698"/>
      <c r="O138" s="1698"/>
      <c r="P138" s="1698"/>
      <c r="Q138" s="975"/>
      <c r="R138" s="2111"/>
      <c r="S138" s="1698"/>
      <c r="T138" s="1698"/>
      <c r="U138" s="1698"/>
      <c r="V138" s="975"/>
      <c r="W138" s="2111"/>
      <c r="X138" s="1698"/>
      <c r="Y138" s="1698"/>
      <c r="Z138" s="1698"/>
      <c r="AA138" s="945"/>
    </row>
    <row r="139" spans="1:27" ht="13.5" customHeight="1">
      <c r="A139" s="936"/>
      <c r="B139" s="906"/>
      <c r="C139" s="906"/>
      <c r="D139" s="906"/>
      <c r="E139" s="906"/>
      <c r="F139" s="906"/>
      <c r="G139" s="906"/>
      <c r="H139" s="906"/>
      <c r="I139" s="950"/>
      <c r="J139" s="906"/>
      <c r="K139" s="906"/>
      <c r="L139" s="906"/>
      <c r="M139" s="906"/>
      <c r="N139" s="2111"/>
      <c r="O139" s="1698"/>
      <c r="P139" s="1698"/>
      <c r="Q139" s="1698"/>
      <c r="R139" s="906"/>
      <c r="S139" s="906"/>
      <c r="T139" s="906"/>
      <c r="U139" s="906"/>
      <c r="V139" s="906"/>
      <c r="W139" s="906"/>
      <c r="X139" s="903"/>
      <c r="Y139" s="906"/>
      <c r="Z139" s="906"/>
      <c r="AA139" s="906"/>
    </row>
    <row r="140" spans="1:27" ht="13.5" customHeight="1">
      <c r="A140" s="936"/>
      <c r="B140" s="906"/>
      <c r="C140" s="906"/>
      <c r="D140" s="906"/>
      <c r="E140" s="906"/>
      <c r="F140" s="906"/>
      <c r="G140" s="906"/>
      <c r="H140" s="906"/>
      <c r="I140" s="950"/>
      <c r="J140" s="906"/>
      <c r="K140" s="906"/>
      <c r="L140" s="906"/>
      <c r="M140" s="906"/>
      <c r="N140" s="2111"/>
      <c r="O140" s="1698"/>
      <c r="P140" s="1698"/>
      <c r="Q140" s="1698"/>
      <c r="R140" s="906"/>
      <c r="S140" s="906"/>
      <c r="T140" s="906"/>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1"/>
      <c r="R141" s="1698"/>
      <c r="S141" s="1698"/>
      <c r="T141" s="1698"/>
      <c r="U141" s="906"/>
      <c r="V141" s="906"/>
      <c r="W141" s="906"/>
      <c r="X141" s="906"/>
      <c r="Y141" s="906"/>
      <c r="Z141" s="906"/>
      <c r="AA141" s="906"/>
    </row>
    <row r="142" spans="1:27" ht="13.5" customHeight="1">
      <c r="A142" s="936"/>
      <c r="B142" s="906"/>
      <c r="C142" s="906"/>
      <c r="D142" s="906"/>
      <c r="E142" s="906"/>
      <c r="F142" s="906"/>
      <c r="G142" s="906"/>
      <c r="H142" s="906"/>
      <c r="I142" s="950"/>
      <c r="J142" s="906"/>
      <c r="K142" s="906"/>
      <c r="L142" s="906"/>
      <c r="M142" s="906"/>
      <c r="N142" s="906"/>
      <c r="O142" s="906"/>
      <c r="P142" s="906"/>
      <c r="Q142" s="2111"/>
      <c r="R142" s="1698"/>
      <c r="S142" s="1698"/>
      <c r="T142" s="1698"/>
      <c r="U142" s="906"/>
      <c r="V142" s="906"/>
      <c r="W142" s="906"/>
      <c r="X142" s="906"/>
      <c r="Y142" s="906"/>
      <c r="Z142" s="906"/>
      <c r="AA142" s="906"/>
    </row>
    <row r="143" spans="1:27" ht="13.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3.5" customHeight="1">
      <c r="A144" s="936"/>
      <c r="B144" s="906"/>
      <c r="C144" s="906"/>
      <c r="D144" s="906"/>
      <c r="E144" s="906"/>
      <c r="F144" s="906"/>
      <c r="G144" s="979"/>
      <c r="H144" s="906"/>
      <c r="I144" s="906"/>
      <c r="J144" s="906"/>
      <c r="K144" s="906"/>
      <c r="L144" s="1796"/>
      <c r="M144" s="1796"/>
      <c r="N144" s="1796"/>
      <c r="O144" s="1796"/>
      <c r="P144" s="1796"/>
      <c r="Q144" s="1796"/>
      <c r="R144" s="1796"/>
      <c r="S144" s="1796"/>
      <c r="T144" s="1796"/>
      <c r="U144" s="1796"/>
      <c r="V144" s="1796"/>
      <c r="W144" s="1796"/>
      <c r="X144" s="1796"/>
      <c r="Y144" s="1796"/>
      <c r="Z144" s="1796"/>
      <c r="AA144" s="1796"/>
    </row>
    <row r="145" spans="1:27" ht="13.5" customHeight="1">
      <c r="A145" s="936"/>
      <c r="B145" s="906"/>
      <c r="C145" s="906"/>
      <c r="D145" s="906"/>
      <c r="E145" s="906"/>
      <c r="F145" s="906"/>
      <c r="G145" s="979"/>
      <c r="H145" s="906"/>
      <c r="I145" s="906"/>
      <c r="J145" s="906"/>
      <c r="K145" s="906"/>
      <c r="L145" s="2137"/>
      <c r="M145" s="2137"/>
      <c r="N145" s="2137"/>
      <c r="O145" s="2137"/>
      <c r="P145" s="2137"/>
      <c r="Q145" s="2137"/>
      <c r="R145" s="2137"/>
      <c r="S145" s="2137"/>
      <c r="T145" s="2137"/>
      <c r="U145" s="2137"/>
      <c r="V145" s="2137"/>
      <c r="W145" s="2137"/>
      <c r="X145" s="2137"/>
      <c r="Y145" s="2137"/>
      <c r="Z145" s="2137"/>
      <c r="AA145" s="2137"/>
    </row>
    <row r="146" spans="1:27">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c r="A148" s="936"/>
      <c r="B148" s="906"/>
      <c r="C148" s="906"/>
      <c r="D148" s="906"/>
      <c r="E148" s="906"/>
      <c r="F148" s="906"/>
      <c r="G148" s="906"/>
      <c r="H148" s="903"/>
      <c r="I148" s="975"/>
      <c r="J148" s="1669"/>
      <c r="K148" s="1669"/>
      <c r="L148" s="1669"/>
      <c r="M148" s="1669"/>
      <c r="N148" s="1669"/>
      <c r="O148" s="975"/>
      <c r="P148" s="1669"/>
      <c r="Q148" s="1669"/>
      <c r="R148" s="1669"/>
      <c r="S148" s="1669"/>
      <c r="T148" s="1669"/>
      <c r="U148" s="975"/>
      <c r="V148" s="1669"/>
      <c r="W148" s="1669"/>
      <c r="X148" s="1669"/>
      <c r="Y148" s="1669"/>
      <c r="Z148" s="1669"/>
      <c r="AA148" s="945"/>
    </row>
    <row r="149" spans="1:27">
      <c r="A149" s="936"/>
      <c r="B149" s="906"/>
      <c r="C149" s="906"/>
      <c r="D149" s="906"/>
      <c r="E149" s="906"/>
      <c r="F149" s="906"/>
      <c r="G149" s="906"/>
      <c r="H149" s="903"/>
      <c r="I149" s="975"/>
      <c r="J149" s="2111"/>
      <c r="K149" s="2111"/>
      <c r="L149" s="2111"/>
      <c r="M149" s="2111"/>
      <c r="N149" s="2111"/>
      <c r="O149" s="975"/>
      <c r="P149" s="2111"/>
      <c r="Q149" s="2111"/>
      <c r="R149" s="2111"/>
      <c r="S149" s="2111"/>
      <c r="T149" s="2111"/>
      <c r="U149" s="975"/>
      <c r="V149" s="2111"/>
      <c r="W149" s="2111"/>
      <c r="X149" s="2111"/>
      <c r="Y149" s="2111"/>
      <c r="Z149" s="2111"/>
      <c r="AA149" s="945"/>
    </row>
    <row r="150" spans="1:27">
      <c r="A150" s="936"/>
      <c r="B150" s="906"/>
      <c r="C150" s="906"/>
      <c r="D150" s="906"/>
      <c r="E150" s="906"/>
      <c r="F150" s="906"/>
      <c r="G150" s="906"/>
      <c r="H150" s="906"/>
      <c r="I150" s="975"/>
      <c r="J150" s="906"/>
      <c r="K150" s="2111"/>
      <c r="L150" s="2111"/>
      <c r="M150" s="2111"/>
      <c r="N150" s="2111"/>
      <c r="O150" s="975"/>
      <c r="P150" s="906"/>
      <c r="Q150" s="906"/>
      <c r="R150" s="906"/>
      <c r="S150" s="906"/>
      <c r="T150" s="906"/>
      <c r="U150" s="975"/>
      <c r="V150" s="906"/>
      <c r="W150" s="906"/>
      <c r="X150" s="906"/>
      <c r="Y150" s="906"/>
      <c r="Z150" s="906"/>
      <c r="AA150" s="975"/>
    </row>
    <row r="151" spans="1:27">
      <c r="A151" s="936"/>
      <c r="B151" s="906"/>
      <c r="C151" s="906"/>
      <c r="D151" s="906"/>
      <c r="E151" s="906"/>
      <c r="F151" s="906"/>
      <c r="G151" s="906"/>
      <c r="H151" s="903"/>
      <c r="I151" s="975"/>
      <c r="J151" s="1669"/>
      <c r="K151" s="1669"/>
      <c r="L151" s="1669"/>
      <c r="M151" s="1669"/>
      <c r="N151" s="1669"/>
      <c r="O151" s="975"/>
      <c r="P151" s="1669"/>
      <c r="Q151" s="1669"/>
      <c r="R151" s="1669"/>
      <c r="S151" s="1669"/>
      <c r="T151" s="1669"/>
      <c r="U151" s="975"/>
      <c r="V151" s="1669"/>
      <c r="W151" s="1669"/>
      <c r="X151" s="1669"/>
      <c r="Y151" s="1669"/>
      <c r="Z151" s="1669"/>
      <c r="AA151" s="945"/>
    </row>
    <row r="152" spans="1:27">
      <c r="A152" s="936"/>
      <c r="B152" s="906"/>
      <c r="C152" s="906"/>
      <c r="D152" s="906"/>
      <c r="E152" s="906"/>
      <c r="F152" s="906"/>
      <c r="G152" s="906"/>
      <c r="H152" s="975"/>
      <c r="I152" s="975"/>
      <c r="J152" s="2111"/>
      <c r="K152" s="2111"/>
      <c r="L152" s="2111"/>
      <c r="M152" s="2111"/>
      <c r="N152" s="2111"/>
      <c r="O152" s="975"/>
      <c r="P152" s="2111"/>
      <c r="Q152" s="2111"/>
      <c r="R152" s="2111"/>
      <c r="S152" s="2111"/>
      <c r="T152" s="2111"/>
      <c r="U152" s="975"/>
      <c r="V152" s="2111"/>
      <c r="W152" s="2111"/>
      <c r="X152" s="2111"/>
      <c r="Y152" s="2111"/>
      <c r="Z152" s="2111"/>
      <c r="AA152" s="945"/>
    </row>
    <row r="153" spans="1:27">
      <c r="A153" s="936"/>
      <c r="B153" s="906"/>
      <c r="C153" s="906"/>
      <c r="D153" s="906"/>
      <c r="E153" s="906"/>
      <c r="F153" s="906"/>
      <c r="G153" s="906"/>
      <c r="H153" s="975"/>
      <c r="I153" s="975"/>
      <c r="J153" s="2111"/>
      <c r="K153" s="2111"/>
      <c r="L153" s="2111"/>
      <c r="M153" s="2111"/>
      <c r="N153" s="2111"/>
      <c r="O153" s="975"/>
      <c r="P153" s="2111"/>
      <c r="Q153" s="2111"/>
      <c r="R153" s="2111"/>
      <c r="S153" s="2111"/>
      <c r="T153" s="2111"/>
      <c r="U153" s="975"/>
      <c r="V153" s="2111"/>
      <c r="W153" s="2111"/>
      <c r="X153" s="2111"/>
      <c r="Y153" s="2111"/>
      <c r="Z153" s="2111"/>
      <c r="AA153" s="945"/>
    </row>
    <row r="154" spans="1:27">
      <c r="A154" s="93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c r="A155" s="936"/>
      <c r="B155" s="906"/>
      <c r="C155" s="906"/>
      <c r="D155" s="906"/>
      <c r="E155" s="906"/>
      <c r="F155" s="906"/>
      <c r="G155" s="906"/>
      <c r="H155" s="906"/>
      <c r="I155" s="975"/>
      <c r="J155" s="2111"/>
      <c r="K155" s="2111"/>
      <c r="L155" s="2111"/>
      <c r="M155" s="2111"/>
      <c r="N155" s="2111"/>
      <c r="O155" s="975"/>
      <c r="P155" s="2111"/>
      <c r="Q155" s="2111"/>
      <c r="R155" s="2111"/>
      <c r="S155" s="2111"/>
      <c r="T155" s="2111"/>
      <c r="U155" s="975"/>
      <c r="V155" s="2111"/>
      <c r="W155" s="2111"/>
      <c r="X155" s="2111"/>
      <c r="Y155" s="2111"/>
      <c r="Z155" s="2111"/>
      <c r="AA155" s="945"/>
    </row>
    <row r="156" spans="1:27">
      <c r="A156" s="936"/>
      <c r="B156" s="906"/>
      <c r="C156" s="906"/>
      <c r="D156" s="906"/>
      <c r="E156" s="906"/>
      <c r="F156" s="906"/>
      <c r="G156" s="906"/>
      <c r="H156" s="906"/>
      <c r="I156" s="975"/>
      <c r="J156" s="2111"/>
      <c r="K156" s="2111"/>
      <c r="L156" s="2111"/>
      <c r="M156" s="2111"/>
      <c r="N156" s="2111"/>
      <c r="O156" s="975"/>
      <c r="P156" s="2111"/>
      <c r="Q156" s="2111"/>
      <c r="R156" s="2111"/>
      <c r="S156" s="2111"/>
      <c r="T156" s="2111"/>
      <c r="U156" s="975"/>
      <c r="V156" s="2111"/>
      <c r="W156" s="2111"/>
      <c r="X156" s="2111"/>
      <c r="Y156" s="2111"/>
      <c r="Z156" s="2111"/>
      <c r="AA156" s="945"/>
    </row>
    <row r="157" spans="1:27">
      <c r="A157" s="936"/>
      <c r="B157" s="906"/>
      <c r="C157" s="906"/>
      <c r="D157" s="906"/>
      <c r="E157" s="906"/>
      <c r="F157" s="906"/>
      <c r="G157" s="906"/>
      <c r="H157" s="906"/>
      <c r="I157" s="975"/>
      <c r="J157" s="2111"/>
      <c r="K157" s="2111"/>
      <c r="L157" s="2111"/>
      <c r="M157" s="2111"/>
      <c r="N157" s="2111"/>
      <c r="O157" s="975"/>
      <c r="P157" s="2111"/>
      <c r="Q157" s="2111"/>
      <c r="R157" s="2111"/>
      <c r="S157" s="2111"/>
      <c r="T157" s="2111"/>
      <c r="U157" s="975"/>
      <c r="V157" s="2111"/>
      <c r="W157" s="2111"/>
      <c r="X157" s="2111"/>
      <c r="Y157" s="2111"/>
      <c r="Z157" s="2111"/>
      <c r="AA157" s="945"/>
    </row>
    <row r="158" spans="1:27">
      <c r="A158" s="936"/>
      <c r="B158" s="906"/>
      <c r="C158" s="906"/>
      <c r="D158" s="906"/>
      <c r="E158" s="906"/>
      <c r="F158" s="906"/>
      <c r="G158" s="906"/>
      <c r="H158" s="906"/>
      <c r="I158" s="906"/>
      <c r="J158" s="906"/>
      <c r="K158" s="906"/>
      <c r="L158" s="906"/>
      <c r="M158" s="2111"/>
      <c r="N158" s="2111"/>
      <c r="O158" s="2111"/>
      <c r="P158" s="2111"/>
      <c r="Q158" s="2111"/>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2111"/>
      <c r="N159" s="2111"/>
      <c r="O159" s="2111"/>
      <c r="P159" s="2111"/>
      <c r="Q159" s="2111"/>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741"/>
      <c r="M161" s="1741"/>
      <c r="N161" s="1741"/>
      <c r="O161" s="1741"/>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06"/>
      <c r="J162" s="906"/>
      <c r="K162" s="906"/>
      <c r="L162" s="1741"/>
      <c r="M162" s="1741"/>
      <c r="N162" s="1741"/>
      <c r="O162" s="1741"/>
      <c r="P162" s="906"/>
      <c r="Q162" s="906"/>
      <c r="R162" s="906"/>
      <c r="S162" s="906"/>
      <c r="T162" s="906"/>
      <c r="U162" s="906"/>
      <c r="V162" s="906"/>
      <c r="W162" s="906"/>
      <c r="X162" s="906"/>
      <c r="Y162" s="906"/>
      <c r="Z162" s="906"/>
      <c r="AA162" s="906"/>
    </row>
    <row r="163" spans="1:27">
      <c r="A163" s="936"/>
      <c r="B163" s="906"/>
      <c r="C163" s="906"/>
      <c r="D163" s="906"/>
      <c r="E163" s="906"/>
      <c r="F163" s="906"/>
      <c r="G163" s="906"/>
      <c r="H163" s="906"/>
      <c r="I163" s="975"/>
      <c r="J163" s="1669"/>
      <c r="K163" s="1669"/>
      <c r="L163" s="1669"/>
      <c r="M163" s="1669"/>
      <c r="N163" s="1669"/>
      <c r="O163" s="975"/>
      <c r="P163" s="1669"/>
      <c r="Q163" s="1669"/>
      <c r="R163" s="1669"/>
      <c r="S163" s="1669"/>
      <c r="T163" s="1669"/>
      <c r="U163" s="906"/>
      <c r="V163" s="906"/>
      <c r="W163" s="906"/>
      <c r="X163" s="906"/>
      <c r="Y163" s="906"/>
      <c r="Z163" s="906"/>
      <c r="AA163" s="906"/>
    </row>
    <row r="164" spans="1:27">
      <c r="A164" s="936"/>
      <c r="B164" s="906"/>
      <c r="C164" s="906"/>
      <c r="D164" s="906"/>
      <c r="E164" s="906"/>
      <c r="F164" s="906"/>
      <c r="G164" s="906"/>
      <c r="H164" s="906"/>
      <c r="I164" s="975"/>
      <c r="J164" s="2113"/>
      <c r="K164" s="2113"/>
      <c r="L164" s="2113"/>
      <c r="M164" s="2113"/>
      <c r="N164" s="2113"/>
      <c r="O164" s="975"/>
      <c r="P164" s="2113"/>
      <c r="Q164" s="2113"/>
      <c r="R164" s="2113"/>
      <c r="S164" s="2113"/>
      <c r="T164" s="2113"/>
      <c r="U164" s="906"/>
      <c r="V164" s="906"/>
      <c r="W164" s="906"/>
      <c r="X164" s="906"/>
      <c r="Y164" s="906"/>
      <c r="Z164" s="906"/>
      <c r="AA164" s="906"/>
    </row>
    <row r="165" spans="1:27">
      <c r="A165" s="936"/>
      <c r="B165" s="906"/>
      <c r="C165" s="906"/>
      <c r="D165" s="906"/>
      <c r="E165" s="906"/>
      <c r="F165" s="906"/>
      <c r="G165" s="906"/>
      <c r="H165" s="906"/>
      <c r="I165" s="975"/>
      <c r="J165" s="1669"/>
      <c r="K165" s="1669"/>
      <c r="L165" s="1669"/>
      <c r="M165" s="1669"/>
      <c r="N165" s="1669"/>
      <c r="O165" s="975"/>
      <c r="P165" s="1669"/>
      <c r="Q165" s="1669"/>
      <c r="R165" s="1669"/>
      <c r="S165" s="1669"/>
      <c r="T165" s="1669"/>
      <c r="U165" s="906"/>
      <c r="V165" s="906"/>
      <c r="W165" s="906"/>
      <c r="X165" s="906"/>
      <c r="Y165" s="906"/>
      <c r="Z165" s="906"/>
      <c r="AA165" s="906"/>
    </row>
    <row r="166" spans="1:27">
      <c r="A166" s="936"/>
      <c r="B166" s="906"/>
      <c r="C166" s="906"/>
      <c r="D166" s="906"/>
      <c r="E166" s="906"/>
      <c r="F166" s="906"/>
      <c r="G166" s="906"/>
      <c r="H166" s="906"/>
      <c r="I166" s="975"/>
      <c r="J166" s="1669"/>
      <c r="K166" s="1669"/>
      <c r="L166" s="1669"/>
      <c r="M166" s="1669"/>
      <c r="N166" s="1669"/>
      <c r="O166" s="975"/>
      <c r="P166" s="1669"/>
      <c r="Q166" s="1669"/>
      <c r="R166" s="1669"/>
      <c r="S166" s="1669"/>
      <c r="T166" s="1669"/>
      <c r="U166" s="906"/>
      <c r="V166" s="906"/>
      <c r="W166" s="906"/>
      <c r="X166" s="906"/>
      <c r="Y166" s="906"/>
      <c r="Z166" s="906"/>
      <c r="AA166" s="906"/>
    </row>
    <row r="167" spans="1:27">
      <c r="A167" s="936"/>
      <c r="B167" s="906"/>
      <c r="C167" s="906"/>
      <c r="D167" s="906"/>
      <c r="E167" s="906"/>
      <c r="F167" s="906"/>
      <c r="G167" s="945"/>
      <c r="H167" s="906"/>
      <c r="I167" s="1744"/>
      <c r="J167" s="1744"/>
      <c r="K167" s="1744"/>
      <c r="L167" s="1744"/>
      <c r="M167" s="1744"/>
      <c r="N167" s="1744"/>
      <c r="O167" s="1744"/>
      <c r="P167" s="1744"/>
      <c r="Q167" s="1744"/>
      <c r="R167" s="1744"/>
      <c r="S167" s="1744"/>
      <c r="T167" s="1744"/>
      <c r="U167" s="1744"/>
      <c r="V167" s="1744"/>
      <c r="W167" s="903"/>
      <c r="X167" s="906"/>
      <c r="Y167" s="906"/>
      <c r="Z167" s="906"/>
      <c r="AA167" s="906"/>
    </row>
    <row r="168" spans="1:27">
      <c r="A168" s="936"/>
      <c r="B168" s="906"/>
      <c r="C168" s="906"/>
      <c r="D168" s="906"/>
      <c r="E168" s="906"/>
      <c r="F168" s="906"/>
      <c r="G168" s="906"/>
      <c r="H168" s="906"/>
      <c r="I168" s="906"/>
      <c r="J168" s="906"/>
      <c r="K168" s="906"/>
      <c r="L168" s="906"/>
      <c r="M168" s="906"/>
      <c r="N168" s="906"/>
      <c r="O168" s="906"/>
      <c r="P168" s="906"/>
      <c r="Q168" s="936"/>
      <c r="R168" s="903"/>
      <c r="S168" s="903"/>
      <c r="T168" s="936"/>
      <c r="U168" s="903"/>
      <c r="V168" s="903"/>
      <c r="W168" s="906"/>
      <c r="X168" s="906"/>
      <c r="Y168" s="906"/>
      <c r="Z168" s="906"/>
      <c r="AA168" s="906"/>
    </row>
    <row r="169" spans="1:27">
      <c r="A169" s="936"/>
      <c r="B169" s="906"/>
      <c r="C169" s="906"/>
      <c r="D169" s="906"/>
      <c r="E169" s="906"/>
      <c r="F169" s="906"/>
      <c r="G169" s="906"/>
      <c r="H169" s="906"/>
      <c r="I169" s="906"/>
      <c r="J169" s="936"/>
      <c r="K169" s="906"/>
      <c r="L169" s="906"/>
      <c r="M169" s="906"/>
      <c r="N169" s="906"/>
      <c r="O169" s="906"/>
      <c r="P169" s="936"/>
      <c r="Q169" s="906"/>
      <c r="R169" s="903"/>
      <c r="S169" s="906"/>
      <c r="T169" s="906"/>
      <c r="U169" s="906"/>
      <c r="V169" s="936"/>
      <c r="W169" s="906"/>
      <c r="X169" s="906"/>
      <c r="Y169" s="903"/>
      <c r="Z169" s="906"/>
      <c r="AA169" s="906"/>
    </row>
    <row r="170" spans="1:27" ht="13.5" customHeight="1">
      <c r="A170" s="936"/>
      <c r="B170" s="906"/>
      <c r="C170" s="906"/>
      <c r="D170" s="906"/>
      <c r="E170" s="906"/>
      <c r="F170" s="906"/>
      <c r="G170" s="906"/>
      <c r="H170" s="2107"/>
      <c r="I170" s="2107"/>
      <c r="J170" s="2107"/>
      <c r="K170" s="2107"/>
      <c r="L170" s="2107"/>
      <c r="M170" s="2107"/>
      <c r="N170" s="2107"/>
      <c r="O170" s="2107"/>
      <c r="P170" s="2107"/>
      <c r="Q170" s="2107"/>
      <c r="R170" s="2107"/>
      <c r="S170" s="2107"/>
      <c r="T170" s="2107"/>
      <c r="U170" s="2107"/>
      <c r="V170" s="2107"/>
      <c r="W170" s="2107"/>
      <c r="X170" s="2107"/>
      <c r="Y170" s="2107"/>
      <c r="Z170" s="2107"/>
      <c r="AA170" s="2107"/>
    </row>
    <row r="171" spans="1:27">
      <c r="A171" s="936"/>
      <c r="B171" s="906"/>
      <c r="C171" s="906"/>
      <c r="D171" s="906"/>
      <c r="E171" s="906"/>
      <c r="F171" s="906"/>
      <c r="G171" s="906"/>
      <c r="H171" s="2107"/>
      <c r="I171" s="2107"/>
      <c r="J171" s="2107"/>
      <c r="K171" s="2107"/>
      <c r="L171" s="2107"/>
      <c r="M171" s="2107"/>
      <c r="N171" s="2107"/>
      <c r="O171" s="2107"/>
      <c r="P171" s="2107"/>
      <c r="Q171" s="2107"/>
      <c r="R171" s="2107"/>
      <c r="S171" s="2107"/>
      <c r="T171" s="2107"/>
      <c r="U171" s="2107"/>
      <c r="V171" s="2107"/>
      <c r="W171" s="2107"/>
      <c r="X171" s="2107"/>
      <c r="Y171" s="2107"/>
      <c r="Z171" s="2107"/>
      <c r="AA171" s="2107"/>
    </row>
    <row r="172" spans="1:27">
      <c r="A172" s="936"/>
      <c r="B172" s="906"/>
      <c r="C172" s="906"/>
      <c r="D172" s="906"/>
      <c r="E172" s="906"/>
      <c r="F172" s="906"/>
      <c r="G172" s="906"/>
      <c r="H172" s="2107"/>
      <c r="I172" s="2107"/>
      <c r="J172" s="2107"/>
      <c r="K172" s="2107"/>
      <c r="L172" s="2107"/>
      <c r="M172" s="2107"/>
      <c r="N172" s="2107"/>
      <c r="O172" s="2107"/>
      <c r="P172" s="2107"/>
      <c r="Q172" s="2107"/>
      <c r="R172" s="2107"/>
      <c r="S172" s="2107"/>
      <c r="T172" s="2107"/>
      <c r="U172" s="2107"/>
      <c r="V172" s="2107"/>
      <c r="W172" s="2107"/>
      <c r="X172" s="2107"/>
      <c r="Y172" s="2107"/>
      <c r="Z172" s="2107"/>
      <c r="AA172" s="2107"/>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27" ht="13.5" customHeight="1">
      <c r="A175" s="936"/>
      <c r="B175" s="906"/>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27" ht="15" customHeight="1">
      <c r="A176" s="936"/>
      <c r="B176" s="906"/>
      <c r="C176" s="906"/>
      <c r="D176" s="906"/>
      <c r="E176" s="975"/>
      <c r="F176" s="1669"/>
      <c r="G176" s="1669"/>
      <c r="H176" s="1669"/>
      <c r="I176" s="975"/>
      <c r="J176" s="906"/>
      <c r="K176" s="906"/>
      <c r="L176" s="936"/>
      <c r="M176" s="906"/>
      <c r="N176" s="906"/>
      <c r="O176" s="906"/>
      <c r="P176" s="906"/>
      <c r="Q176" s="906"/>
      <c r="R176" s="975"/>
      <c r="S176" s="1669"/>
      <c r="T176" s="1669"/>
      <c r="U176" s="1669"/>
      <c r="V176" s="1669"/>
      <c r="W176" s="1669"/>
      <c r="X176" s="1669"/>
      <c r="Y176" s="1669"/>
      <c r="Z176" s="1669"/>
      <c r="AA176" s="975"/>
    </row>
    <row r="177" spans="1:27" ht="15" customHeight="1">
      <c r="A177" s="903"/>
      <c r="B177" s="903"/>
      <c r="C177" s="903"/>
      <c r="D177" s="903"/>
      <c r="E177" s="975"/>
      <c r="F177" s="1669"/>
      <c r="G177" s="1669"/>
      <c r="H177" s="1669"/>
      <c r="I177" s="975"/>
      <c r="J177" s="903"/>
      <c r="K177" s="906"/>
      <c r="L177" s="906"/>
      <c r="M177" s="906"/>
      <c r="N177" s="906"/>
      <c r="O177" s="906"/>
      <c r="P177" s="906"/>
      <c r="Q177" s="906"/>
      <c r="R177" s="975"/>
      <c r="S177" s="1669"/>
      <c r="T177" s="1669"/>
      <c r="U177" s="1669"/>
      <c r="V177" s="1669"/>
      <c r="W177" s="1669"/>
      <c r="X177" s="1669"/>
      <c r="Y177" s="1669"/>
      <c r="Z177" s="1669"/>
      <c r="AA177" s="934"/>
    </row>
    <row r="178" spans="1:27" ht="15" customHeight="1">
      <c r="A178" s="903"/>
      <c r="B178" s="903"/>
      <c r="C178" s="903"/>
      <c r="D178" s="903"/>
      <c r="E178" s="975"/>
      <c r="F178" s="1669"/>
      <c r="G178" s="1669"/>
      <c r="H178" s="1669"/>
      <c r="I178" s="975"/>
      <c r="J178" s="903"/>
      <c r="K178" s="906"/>
      <c r="L178" s="906"/>
      <c r="M178" s="906"/>
      <c r="N178" s="906"/>
      <c r="O178" s="906"/>
      <c r="P178" s="906"/>
      <c r="Q178" s="906"/>
      <c r="R178" s="975"/>
      <c r="S178" s="1669"/>
      <c r="T178" s="1669"/>
      <c r="U178" s="1669"/>
      <c r="V178" s="1669"/>
      <c r="W178" s="1669"/>
      <c r="X178" s="1669"/>
      <c r="Y178" s="1669"/>
      <c r="Z178" s="1669"/>
      <c r="AA178" s="934"/>
    </row>
    <row r="179" spans="1:27" ht="13.5" customHeight="1">
      <c r="A179" s="936"/>
      <c r="B179" s="906"/>
      <c r="C179" s="906"/>
      <c r="D179" s="906"/>
      <c r="E179" s="906"/>
      <c r="F179" s="906"/>
      <c r="G179" s="906"/>
      <c r="H179" s="906"/>
      <c r="I179" s="1783"/>
      <c r="J179" s="1783"/>
      <c r="K179" s="1783"/>
      <c r="L179" s="1783"/>
      <c r="M179" s="1783"/>
      <c r="N179" s="1783"/>
      <c r="O179" s="1783"/>
      <c r="P179" s="1783"/>
      <c r="Q179" s="1783"/>
      <c r="R179" s="1783"/>
      <c r="S179" s="1783"/>
      <c r="T179" s="1783"/>
      <c r="U179" s="1783"/>
      <c r="V179" s="1783"/>
      <c r="W179" s="1783"/>
      <c r="X179" s="1783"/>
      <c r="Y179" s="1783"/>
      <c r="Z179" s="1783"/>
      <c r="AA179" s="1783"/>
    </row>
    <row r="180" spans="1:27" ht="15.75" customHeight="1">
      <c r="A180" s="903"/>
      <c r="B180" s="903"/>
      <c r="C180" s="903"/>
      <c r="D180" s="903"/>
      <c r="E180" s="903"/>
      <c r="F180" s="903"/>
      <c r="G180" s="903"/>
      <c r="H180" s="903"/>
      <c r="I180" s="1783"/>
      <c r="J180" s="1783"/>
      <c r="K180" s="1783"/>
      <c r="L180" s="1783"/>
      <c r="M180" s="1783"/>
      <c r="N180" s="1783"/>
      <c r="O180" s="1783"/>
      <c r="P180" s="1783"/>
      <c r="Q180" s="1783"/>
      <c r="R180" s="1783"/>
      <c r="S180" s="1783"/>
      <c r="T180" s="1783"/>
      <c r="U180" s="1783"/>
      <c r="V180" s="1783"/>
      <c r="W180" s="1783"/>
      <c r="X180" s="1783"/>
      <c r="Y180" s="1783"/>
      <c r="Z180" s="1783"/>
      <c r="AA180" s="1783"/>
    </row>
    <row r="181" spans="1:27" ht="15.75" customHeight="1">
      <c r="A181" s="936"/>
      <c r="B181" s="906"/>
      <c r="C181" s="906"/>
      <c r="D181" s="906"/>
      <c r="E181" s="906"/>
      <c r="F181" s="906"/>
      <c r="G181" s="906"/>
      <c r="H181" s="906"/>
      <c r="I181" s="1783"/>
      <c r="J181" s="1728"/>
      <c r="K181" s="1728"/>
      <c r="L181" s="1728"/>
      <c r="M181" s="1728"/>
      <c r="N181" s="1728"/>
      <c r="O181" s="1728"/>
      <c r="P181" s="1728"/>
      <c r="Q181" s="1728"/>
      <c r="R181" s="1728"/>
      <c r="S181" s="1728"/>
      <c r="T181" s="1728"/>
      <c r="U181" s="1728"/>
      <c r="V181" s="1728"/>
      <c r="W181" s="1728"/>
      <c r="X181" s="1728"/>
      <c r="Y181" s="1728"/>
      <c r="Z181" s="1728"/>
      <c r="AA181" s="1728"/>
    </row>
    <row r="182" spans="1:27" ht="15.75" customHeight="1">
      <c r="A182" s="903"/>
      <c r="B182" s="903"/>
      <c r="C182" s="903"/>
      <c r="D182" s="903"/>
      <c r="E182" s="903"/>
      <c r="F182" s="903"/>
      <c r="G182" s="903"/>
      <c r="H182" s="903"/>
      <c r="I182" s="1728"/>
      <c r="J182" s="1728"/>
      <c r="K182" s="1728"/>
      <c r="L182" s="1728"/>
      <c r="M182" s="1728"/>
      <c r="N182" s="1728"/>
      <c r="O182" s="1728"/>
      <c r="P182" s="1728"/>
      <c r="Q182" s="1728"/>
      <c r="R182" s="1728"/>
      <c r="S182" s="1728"/>
      <c r="T182" s="1728"/>
      <c r="U182" s="1728"/>
      <c r="V182" s="1728"/>
      <c r="W182" s="1728"/>
      <c r="X182" s="1728"/>
      <c r="Y182" s="1728"/>
      <c r="Z182" s="1728"/>
      <c r="AA182" s="1728"/>
    </row>
    <row r="183" spans="1:27" ht="18" customHeight="1">
      <c r="A183" s="1698"/>
      <c r="B183" s="1698"/>
      <c r="C183" s="1698"/>
      <c r="D183" s="1698"/>
      <c r="E183" s="1698"/>
      <c r="F183" s="1698"/>
      <c r="G183" s="1698"/>
      <c r="H183" s="1698"/>
      <c r="I183" s="1698"/>
      <c r="J183" s="1698"/>
      <c r="K183" s="1698"/>
      <c r="L183" s="1698"/>
      <c r="M183" s="1698"/>
      <c r="N183" s="1698"/>
      <c r="O183" s="1698"/>
      <c r="P183" s="1698"/>
      <c r="Q183" s="1698"/>
      <c r="R183" s="1698"/>
      <c r="S183" s="1698"/>
      <c r="T183" s="1698"/>
      <c r="U183" s="1698"/>
      <c r="V183" s="1698"/>
      <c r="W183" s="1698"/>
      <c r="X183" s="1698"/>
      <c r="Y183" s="1698"/>
      <c r="Z183" s="1698"/>
      <c r="AA183" s="1698"/>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69"/>
      <c r="G185" s="1669"/>
      <c r="H185" s="1669"/>
      <c r="I185" s="1669"/>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69"/>
      <c r="H186" s="1669"/>
      <c r="I186" s="906"/>
      <c r="J186" s="1744"/>
      <c r="K186" s="1744"/>
      <c r="L186" s="1744"/>
      <c r="M186" s="1744"/>
      <c r="N186" s="1744"/>
      <c r="O186" s="1744"/>
      <c r="P186" s="1744"/>
      <c r="Q186" s="1744"/>
      <c r="R186" s="1744"/>
      <c r="S186" s="1744"/>
      <c r="T186" s="1744"/>
      <c r="U186" s="1744"/>
      <c r="V186" s="1744"/>
      <c r="W186" s="1744"/>
      <c r="X186" s="1744"/>
      <c r="Y186" s="1744"/>
      <c r="Z186" s="1744"/>
      <c r="AA186" s="1744"/>
    </row>
    <row r="187" spans="1:27" ht="15.75" customHeight="1">
      <c r="A187" s="906"/>
      <c r="B187" s="906"/>
      <c r="C187" s="906"/>
      <c r="D187" s="906"/>
      <c r="E187" s="906"/>
      <c r="F187" s="906"/>
      <c r="G187" s="1669"/>
      <c r="H187" s="1669"/>
      <c r="I187" s="906"/>
      <c r="J187" s="1744"/>
      <c r="K187" s="1744"/>
      <c r="L187" s="1744"/>
      <c r="M187" s="1744"/>
      <c r="N187" s="1744"/>
      <c r="O187" s="1744"/>
      <c r="P187" s="1744"/>
      <c r="Q187" s="1744"/>
      <c r="R187" s="1744"/>
      <c r="S187" s="1744"/>
      <c r="T187" s="1744"/>
      <c r="U187" s="1744"/>
      <c r="V187" s="1744"/>
      <c r="W187" s="1744"/>
      <c r="X187" s="1744"/>
      <c r="Y187" s="1744"/>
      <c r="Z187" s="1744"/>
      <c r="AA187" s="1744"/>
    </row>
    <row r="188" spans="1:27" ht="15.75" customHeight="1">
      <c r="A188" s="906"/>
      <c r="B188" s="906"/>
      <c r="C188" s="906"/>
      <c r="D188" s="906"/>
      <c r="E188" s="906"/>
      <c r="F188" s="906"/>
      <c r="G188" s="1669"/>
      <c r="H188" s="1669"/>
      <c r="I188" s="906"/>
      <c r="J188" s="1744"/>
      <c r="K188" s="1744"/>
      <c r="L188" s="1744"/>
      <c r="M188" s="1744"/>
      <c r="N188" s="1744"/>
      <c r="O188" s="1744"/>
      <c r="P188" s="1744"/>
      <c r="Q188" s="1744"/>
      <c r="R188" s="1744"/>
      <c r="S188" s="1744"/>
      <c r="T188" s="1744"/>
      <c r="U188" s="1744"/>
      <c r="V188" s="1744"/>
      <c r="W188" s="1744"/>
      <c r="X188" s="1744"/>
      <c r="Y188" s="1744"/>
      <c r="Z188" s="1744"/>
      <c r="AA188" s="1744"/>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9"/>
      <c r="L195" s="1669"/>
      <c r="M195" s="1669"/>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9"/>
      <c r="L196" s="1669"/>
      <c r="M196" s="1669"/>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9"/>
      <c r="L197" s="1669"/>
      <c r="M197" s="1669"/>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69"/>
      <c r="L198" s="1669"/>
      <c r="M198" s="1669"/>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3"/>
      <c r="L200" s="2113"/>
      <c r="M200" s="2113"/>
      <c r="N200" s="2113"/>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3"/>
      <c r="L201" s="2113"/>
      <c r="M201" s="2113"/>
      <c r="N201" s="2113"/>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69"/>
      <c r="K212" s="1669"/>
      <c r="L212" s="1669"/>
      <c r="M212" s="1669"/>
      <c r="N212" s="975"/>
      <c r="O212" s="975"/>
      <c r="P212" s="1669"/>
      <c r="Q212" s="1669"/>
      <c r="R212" s="1669"/>
      <c r="S212" s="1669"/>
      <c r="T212" s="975"/>
      <c r="U212" s="975"/>
      <c r="V212" s="1669"/>
      <c r="W212" s="1669"/>
      <c r="X212" s="1669"/>
      <c r="Y212" s="1669"/>
      <c r="Z212" s="945"/>
      <c r="AA212" s="906"/>
    </row>
    <row r="213" spans="1:27" ht="15.75" customHeight="1">
      <c r="A213" s="906"/>
      <c r="B213" s="906"/>
      <c r="C213" s="906"/>
      <c r="D213" s="975"/>
      <c r="E213" s="1669"/>
      <c r="F213" s="1669"/>
      <c r="G213" s="975"/>
      <c r="H213" s="906"/>
      <c r="I213" s="975"/>
      <c r="J213" s="2111"/>
      <c r="K213" s="2111"/>
      <c r="L213" s="2111"/>
      <c r="M213" s="2111"/>
      <c r="N213" s="975"/>
      <c r="O213" s="975"/>
      <c r="P213" s="2111"/>
      <c r="Q213" s="2111"/>
      <c r="R213" s="2111"/>
      <c r="S213" s="2111"/>
      <c r="T213" s="975"/>
      <c r="U213" s="975"/>
      <c r="V213" s="1694"/>
      <c r="W213" s="1694"/>
      <c r="X213" s="1694"/>
      <c r="Y213" s="1694"/>
      <c r="Z213" s="906"/>
      <c r="AA213" s="906"/>
    </row>
    <row r="214" spans="1:27" ht="15.75" customHeight="1">
      <c r="A214" s="906"/>
      <c r="B214" s="906"/>
      <c r="C214" s="906"/>
      <c r="D214" s="975"/>
      <c r="E214" s="1669"/>
      <c r="F214" s="1669"/>
      <c r="G214" s="975"/>
      <c r="H214" s="906"/>
      <c r="I214" s="975"/>
      <c r="J214" s="2111"/>
      <c r="K214" s="2111"/>
      <c r="L214" s="2111"/>
      <c r="M214" s="2111"/>
      <c r="N214" s="975"/>
      <c r="O214" s="975"/>
      <c r="P214" s="2111"/>
      <c r="Q214" s="2111"/>
      <c r="R214" s="2111"/>
      <c r="S214" s="2111"/>
      <c r="T214" s="975"/>
      <c r="U214" s="975"/>
      <c r="V214" s="1694"/>
      <c r="W214" s="1694"/>
      <c r="X214" s="1694"/>
      <c r="Y214" s="1694"/>
      <c r="Z214" s="906"/>
      <c r="AA214" s="906"/>
    </row>
    <row r="215" spans="1:27" ht="15.75" customHeight="1">
      <c r="A215" s="906"/>
      <c r="B215" s="906"/>
      <c r="C215" s="906"/>
      <c r="D215" s="975"/>
      <c r="E215" s="1669"/>
      <c r="F215" s="1669"/>
      <c r="G215" s="975"/>
      <c r="H215" s="906"/>
      <c r="I215" s="975"/>
      <c r="J215" s="2111"/>
      <c r="K215" s="2111"/>
      <c r="L215" s="2111"/>
      <c r="M215" s="2111"/>
      <c r="N215" s="975"/>
      <c r="O215" s="975"/>
      <c r="P215" s="2111"/>
      <c r="Q215" s="2111"/>
      <c r="R215" s="2111"/>
      <c r="S215" s="2111"/>
      <c r="T215" s="975"/>
      <c r="U215" s="975"/>
      <c r="V215" s="1694"/>
      <c r="W215" s="1694"/>
      <c r="X215" s="1694"/>
      <c r="Y215" s="1694"/>
      <c r="Z215" s="906"/>
      <c r="AA215" s="906"/>
    </row>
    <row r="216" spans="1:27" ht="15.75" customHeight="1">
      <c r="A216" s="906"/>
      <c r="B216" s="906"/>
      <c r="C216" s="906"/>
      <c r="D216" s="975"/>
      <c r="E216" s="1669"/>
      <c r="F216" s="1669"/>
      <c r="G216" s="975"/>
      <c r="H216" s="906"/>
      <c r="I216" s="975"/>
      <c r="J216" s="2111"/>
      <c r="K216" s="2111"/>
      <c r="L216" s="2111"/>
      <c r="M216" s="2111"/>
      <c r="N216" s="975"/>
      <c r="O216" s="975"/>
      <c r="P216" s="2111"/>
      <c r="Q216" s="2111"/>
      <c r="R216" s="2111"/>
      <c r="S216" s="2111"/>
      <c r="T216" s="975"/>
      <c r="U216" s="975"/>
      <c r="V216" s="1694"/>
      <c r="W216" s="1694"/>
      <c r="X216" s="1694"/>
      <c r="Y216" s="1694"/>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1"/>
      <c r="K221" s="2111"/>
      <c r="L221" s="2111"/>
      <c r="M221" s="2111"/>
      <c r="N221" s="975"/>
      <c r="O221" s="975"/>
      <c r="P221" s="2111"/>
      <c r="Q221" s="2111"/>
      <c r="R221" s="2111"/>
      <c r="S221" s="2111"/>
      <c r="T221" s="975"/>
      <c r="U221" s="975"/>
      <c r="V221" s="2111"/>
      <c r="W221" s="2111"/>
      <c r="X221" s="2111"/>
      <c r="Y221" s="2111"/>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4"/>
      <c r="K225" s="1764"/>
      <c r="L225" s="1764"/>
      <c r="M225" s="1764"/>
      <c r="N225" s="1764"/>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69"/>
      <c r="M226" s="1669"/>
      <c r="N226" s="1669"/>
      <c r="O226" s="1669"/>
      <c r="P226" s="1669"/>
      <c r="Q226" s="1669"/>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727"/>
      <c r="J227" s="1727"/>
      <c r="K227" s="1727"/>
      <c r="L227" s="1727"/>
      <c r="M227" s="1727"/>
      <c r="N227" s="1727"/>
      <c r="O227" s="1727"/>
      <c r="P227" s="1727"/>
      <c r="Q227" s="1727"/>
      <c r="R227" s="1727"/>
      <c r="S227" s="1727"/>
      <c r="T227" s="1727"/>
      <c r="U227" s="1727"/>
      <c r="V227" s="1727"/>
      <c r="W227" s="1727"/>
      <c r="X227" s="1727"/>
      <c r="Y227" s="1727"/>
      <c r="Z227" s="1727"/>
      <c r="AA227" s="1727"/>
    </row>
    <row r="228" spans="1:28">
      <c r="I228" s="2112"/>
      <c r="J228" s="2112"/>
      <c r="K228" s="2112"/>
      <c r="L228" s="2112"/>
      <c r="M228" s="2112"/>
      <c r="N228" s="2112"/>
      <c r="O228" s="2112"/>
      <c r="P228" s="2112"/>
      <c r="Q228" s="2112"/>
      <c r="R228" s="2112"/>
      <c r="S228" s="2112"/>
      <c r="T228" s="2112"/>
      <c r="U228" s="2112"/>
      <c r="V228" s="2112"/>
      <c r="W228" s="2112"/>
      <c r="X228" s="2112"/>
      <c r="Y228" s="2112"/>
      <c r="Z228" s="2112"/>
      <c r="AA228" s="2112"/>
    </row>
    <row r="229" spans="1:28" ht="13.5" customHeight="1">
      <c r="A229" s="936"/>
      <c r="B229" s="906"/>
      <c r="C229" s="906"/>
      <c r="D229" s="906"/>
      <c r="E229" s="906"/>
      <c r="F229" s="1727"/>
      <c r="G229" s="1727"/>
      <c r="H229" s="1727"/>
      <c r="I229" s="1727"/>
      <c r="J229" s="1727"/>
      <c r="K229" s="1727"/>
      <c r="L229" s="1727"/>
      <c r="M229" s="1727"/>
      <c r="N229" s="1727"/>
      <c r="O229" s="1727"/>
      <c r="P229" s="1727"/>
      <c r="Q229" s="1727"/>
      <c r="R229" s="1727"/>
      <c r="S229" s="1727"/>
      <c r="T229" s="1727"/>
      <c r="U229" s="1727"/>
      <c r="V229" s="1727"/>
      <c r="W229" s="1727"/>
      <c r="X229" s="1727"/>
      <c r="Y229" s="1727"/>
      <c r="Z229" s="1727"/>
      <c r="AA229" s="1727"/>
    </row>
    <row r="230" spans="1:28">
      <c r="A230" s="906"/>
      <c r="B230" s="906"/>
      <c r="C230" s="906"/>
      <c r="D230" s="906"/>
      <c r="E230" s="906"/>
      <c r="F230" s="1724"/>
      <c r="G230" s="1724"/>
      <c r="H230" s="1724"/>
      <c r="I230" s="1724"/>
      <c r="J230" s="1724"/>
      <c r="K230" s="1724"/>
      <c r="L230" s="1724"/>
      <c r="M230" s="1724"/>
      <c r="N230" s="1724"/>
      <c r="O230" s="1724"/>
      <c r="P230" s="1724"/>
      <c r="Q230" s="1724"/>
      <c r="R230" s="1724"/>
      <c r="S230" s="1724"/>
      <c r="T230" s="1724"/>
      <c r="U230" s="1724"/>
      <c r="V230" s="1724"/>
      <c r="W230" s="1724"/>
      <c r="X230" s="1724"/>
      <c r="Y230" s="1724"/>
      <c r="Z230" s="1724"/>
      <c r="AA230" s="1724"/>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69"/>
      <c r="B234" s="1669"/>
      <c r="C234" s="1669"/>
      <c r="D234" s="1669"/>
      <c r="E234" s="1669"/>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4"/>
      <c r="K238" s="1764"/>
      <c r="L238" s="1764"/>
      <c r="M238" s="1764"/>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4"/>
      <c r="K239" s="1764"/>
      <c r="L239" s="1764"/>
      <c r="M239" s="1764"/>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4"/>
      <c r="K240" s="1764"/>
      <c r="L240" s="1764"/>
      <c r="M240" s="1764"/>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4"/>
      <c r="K241" s="1764"/>
      <c r="L241" s="1764"/>
      <c r="M241" s="1764"/>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69"/>
      <c r="E243" s="1669"/>
      <c r="F243" s="1669"/>
      <c r="G243" s="1669"/>
      <c r="H243" s="975"/>
      <c r="I243" s="1669"/>
      <c r="J243" s="1669"/>
      <c r="K243" s="1669"/>
      <c r="L243" s="1669"/>
      <c r="M243" s="1669"/>
      <c r="N243" s="1669"/>
      <c r="O243" s="1669"/>
      <c r="P243" s="1669"/>
      <c r="Q243" s="1669"/>
      <c r="R243" s="1669"/>
      <c r="S243" s="1669"/>
      <c r="T243" s="1669"/>
      <c r="U243" s="1669"/>
      <c r="V243" s="975"/>
      <c r="W243" s="975"/>
      <c r="X243" s="1669"/>
      <c r="Y243" s="1669"/>
      <c r="Z243" s="1669"/>
      <c r="AA243" s="906"/>
      <c r="AB243" s="903"/>
    </row>
    <row r="244" spans="1:28" ht="15.75" customHeight="1">
      <c r="A244" s="906"/>
      <c r="B244" s="906"/>
      <c r="C244" s="906"/>
      <c r="D244" s="975"/>
      <c r="E244" s="1698"/>
      <c r="F244" s="1698"/>
      <c r="G244" s="975"/>
      <c r="H244" s="975"/>
      <c r="I244" s="906"/>
      <c r="J244" s="906"/>
      <c r="K244" s="906"/>
      <c r="L244" s="903"/>
      <c r="M244" s="906"/>
      <c r="N244" s="906"/>
      <c r="O244" s="906"/>
      <c r="P244" s="906"/>
      <c r="Q244" s="906"/>
      <c r="R244" s="903"/>
      <c r="S244" s="903"/>
      <c r="T244" s="903"/>
      <c r="U244" s="903"/>
      <c r="V244" s="975"/>
      <c r="W244" s="975"/>
      <c r="X244" s="1760"/>
      <c r="Y244" s="1760"/>
      <c r="Z244" s="1760"/>
      <c r="AA244" s="906"/>
      <c r="AB244" s="903"/>
    </row>
    <row r="245" spans="1:28" ht="15.75" customHeight="1">
      <c r="A245" s="906"/>
      <c r="B245" s="906"/>
      <c r="C245" s="906"/>
      <c r="D245" s="975"/>
      <c r="E245" s="1698"/>
      <c r="F245" s="1698"/>
      <c r="G245" s="975"/>
      <c r="H245" s="975"/>
      <c r="I245" s="906"/>
      <c r="J245" s="906"/>
      <c r="K245" s="906"/>
      <c r="L245" s="903"/>
      <c r="M245" s="906"/>
      <c r="N245" s="906"/>
      <c r="O245" s="906"/>
      <c r="P245" s="906"/>
      <c r="Q245" s="906"/>
      <c r="R245" s="903"/>
      <c r="S245" s="903"/>
      <c r="T245" s="903"/>
      <c r="U245" s="903"/>
      <c r="V245" s="975"/>
      <c r="W245" s="975"/>
      <c r="X245" s="1760"/>
      <c r="Y245" s="1760"/>
      <c r="Z245" s="1760"/>
      <c r="AA245" s="906"/>
      <c r="AB245" s="903"/>
    </row>
    <row r="246" spans="1:28" ht="15.75" customHeight="1">
      <c r="A246" s="906"/>
      <c r="B246" s="906"/>
      <c r="C246" s="906"/>
      <c r="D246" s="975"/>
      <c r="E246" s="1698"/>
      <c r="F246" s="1698"/>
      <c r="G246" s="975"/>
      <c r="H246" s="975"/>
      <c r="I246" s="906"/>
      <c r="J246" s="906"/>
      <c r="K246" s="906"/>
      <c r="L246" s="903"/>
      <c r="M246" s="906"/>
      <c r="N246" s="906"/>
      <c r="O246" s="906"/>
      <c r="P246" s="906"/>
      <c r="Q246" s="906"/>
      <c r="R246" s="903"/>
      <c r="S246" s="903"/>
      <c r="T246" s="903"/>
      <c r="U246" s="903"/>
      <c r="V246" s="975"/>
      <c r="W246" s="975"/>
      <c r="X246" s="1760"/>
      <c r="Y246" s="1760"/>
      <c r="Z246" s="1760"/>
      <c r="AA246" s="906"/>
      <c r="AB246" s="903"/>
    </row>
    <row r="247" spans="1:28" ht="15.75" customHeight="1">
      <c r="A247" s="906"/>
      <c r="B247" s="906"/>
      <c r="C247" s="906"/>
      <c r="D247" s="975"/>
      <c r="E247" s="1698"/>
      <c r="F247" s="1698"/>
      <c r="G247" s="975"/>
      <c r="H247" s="975"/>
      <c r="I247" s="906"/>
      <c r="J247" s="906"/>
      <c r="K247" s="906"/>
      <c r="L247" s="903"/>
      <c r="M247" s="906"/>
      <c r="N247" s="906"/>
      <c r="O247" s="906"/>
      <c r="P247" s="906"/>
      <c r="Q247" s="906"/>
      <c r="R247" s="903"/>
      <c r="S247" s="903"/>
      <c r="T247" s="903"/>
      <c r="U247" s="903"/>
      <c r="V247" s="975"/>
      <c r="W247" s="975"/>
      <c r="X247" s="1760"/>
      <c r="Y247" s="1760"/>
      <c r="Z247" s="1760"/>
      <c r="AA247" s="906"/>
      <c r="AB247" s="903"/>
    </row>
    <row r="248" spans="1:28" ht="15.75" customHeight="1">
      <c r="A248" s="906"/>
      <c r="B248" s="906"/>
      <c r="C248" s="906"/>
      <c r="D248" s="975"/>
      <c r="E248" s="1698"/>
      <c r="F248" s="1698"/>
      <c r="G248" s="975"/>
      <c r="H248" s="975"/>
      <c r="I248" s="906"/>
      <c r="J248" s="906"/>
      <c r="K248" s="906"/>
      <c r="L248" s="903"/>
      <c r="M248" s="906"/>
      <c r="N248" s="906"/>
      <c r="O248" s="906"/>
      <c r="P248" s="906"/>
      <c r="Q248" s="906"/>
      <c r="R248" s="903"/>
      <c r="S248" s="903"/>
      <c r="T248" s="903"/>
      <c r="U248" s="903"/>
      <c r="V248" s="975"/>
      <c r="W248" s="975"/>
      <c r="X248" s="1760"/>
      <c r="Y248" s="1760"/>
      <c r="Z248" s="1760"/>
      <c r="AA248" s="906"/>
      <c r="AB248" s="903"/>
    </row>
    <row r="249" spans="1:28" ht="15.75" customHeight="1">
      <c r="A249" s="906"/>
      <c r="B249" s="906"/>
      <c r="C249" s="906"/>
      <c r="D249" s="975"/>
      <c r="E249" s="1698"/>
      <c r="F249" s="1698"/>
      <c r="G249" s="975"/>
      <c r="H249" s="975"/>
      <c r="I249" s="906"/>
      <c r="J249" s="906"/>
      <c r="K249" s="906"/>
      <c r="L249" s="903"/>
      <c r="M249" s="906"/>
      <c r="N249" s="906"/>
      <c r="O249" s="906"/>
      <c r="P249" s="906"/>
      <c r="Q249" s="906"/>
      <c r="R249" s="903"/>
      <c r="S249" s="903"/>
      <c r="T249" s="903"/>
      <c r="U249" s="903"/>
      <c r="V249" s="975"/>
      <c r="W249" s="975"/>
      <c r="X249" s="1760"/>
      <c r="Y249" s="1760"/>
      <c r="Z249" s="1760"/>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07"/>
      <c r="G251" s="2107"/>
      <c r="H251" s="2107"/>
      <c r="I251" s="2107"/>
      <c r="J251" s="2107"/>
      <c r="K251" s="2107"/>
      <c r="L251" s="2107"/>
      <c r="M251" s="2107"/>
      <c r="N251" s="2107"/>
      <c r="O251" s="2107"/>
      <c r="P251" s="2107"/>
      <c r="Q251" s="2107"/>
      <c r="R251" s="2107"/>
      <c r="S251" s="2107"/>
      <c r="T251" s="2107"/>
      <c r="U251" s="2107"/>
      <c r="V251" s="2107"/>
      <c r="W251" s="2107"/>
      <c r="X251" s="2107"/>
      <c r="Y251" s="2107"/>
      <c r="Z251" s="2107"/>
      <c r="AA251" s="2107"/>
      <c r="AB251" s="903"/>
    </row>
    <row r="252" spans="1:28" ht="15.75" customHeight="1">
      <c r="A252" s="906"/>
      <c r="B252" s="906"/>
      <c r="C252" s="906"/>
      <c r="D252" s="906"/>
      <c r="E252" s="906"/>
      <c r="F252" s="2107"/>
      <c r="G252" s="2107"/>
      <c r="H252" s="2107"/>
      <c r="I252" s="2107"/>
      <c r="J252" s="2107"/>
      <c r="K252" s="2107"/>
      <c r="L252" s="2107"/>
      <c r="M252" s="2107"/>
      <c r="N252" s="2107"/>
      <c r="O252" s="2107"/>
      <c r="P252" s="2107"/>
      <c r="Q252" s="2107"/>
      <c r="R252" s="2107"/>
      <c r="S252" s="2107"/>
      <c r="T252" s="2107"/>
      <c r="U252" s="2107"/>
      <c r="V252" s="2107"/>
      <c r="W252" s="2107"/>
      <c r="X252" s="2107"/>
      <c r="Y252" s="2107"/>
      <c r="Z252" s="2107"/>
      <c r="AA252" s="2107"/>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07"/>
      <c r="G254" s="2107"/>
      <c r="H254" s="2107"/>
      <c r="I254" s="2107"/>
      <c r="J254" s="2107"/>
      <c r="K254" s="2107"/>
      <c r="L254" s="2107"/>
      <c r="M254" s="2107"/>
      <c r="N254" s="2107"/>
      <c r="O254" s="2107"/>
      <c r="P254" s="2107"/>
      <c r="Q254" s="2107"/>
      <c r="R254" s="2107"/>
      <c r="S254" s="2107"/>
      <c r="T254" s="2107"/>
      <c r="U254" s="2107"/>
      <c r="V254" s="2107"/>
      <c r="W254" s="2107"/>
      <c r="X254" s="2107"/>
      <c r="Y254" s="2107"/>
      <c r="Z254" s="2107"/>
      <c r="AA254" s="2107"/>
      <c r="AB254" s="903"/>
    </row>
    <row r="255" spans="1:28" ht="15.75" customHeight="1">
      <c r="A255" s="906"/>
      <c r="B255" s="906"/>
      <c r="C255" s="906"/>
      <c r="D255" s="906"/>
      <c r="E255" s="906"/>
      <c r="F255" s="2107"/>
      <c r="G255" s="2107"/>
      <c r="H255" s="2107"/>
      <c r="I255" s="2107"/>
      <c r="J255" s="2107"/>
      <c r="K255" s="2107"/>
      <c r="L255" s="2107"/>
      <c r="M255" s="2107"/>
      <c r="N255" s="2107"/>
      <c r="O255" s="2107"/>
      <c r="P255" s="2107"/>
      <c r="Q255" s="2107"/>
      <c r="R255" s="2107"/>
      <c r="S255" s="2107"/>
      <c r="T255" s="2107"/>
      <c r="U255" s="2107"/>
      <c r="V255" s="2107"/>
      <c r="W255" s="2107"/>
      <c r="X255" s="2107"/>
      <c r="Y255" s="2107"/>
      <c r="Z255" s="2107"/>
      <c r="AA255" s="2107"/>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69"/>
      <c r="B260" s="1669"/>
      <c r="C260" s="1669"/>
      <c r="D260" s="1669"/>
      <c r="E260" s="1669"/>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4"/>
      <c r="K264" s="1764"/>
      <c r="L264" s="1764"/>
      <c r="M264" s="1764"/>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4"/>
      <c r="K265" s="1764"/>
      <c r="L265" s="1764"/>
      <c r="M265" s="1764"/>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4"/>
      <c r="K266" s="1764"/>
      <c r="L266" s="1764"/>
      <c r="M266" s="1764"/>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4"/>
      <c r="K267" s="1764"/>
      <c r="L267" s="1764"/>
      <c r="M267" s="1764"/>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69"/>
      <c r="E269" s="1669"/>
      <c r="F269" s="1669"/>
      <c r="G269" s="1669"/>
      <c r="H269" s="975"/>
      <c r="I269" s="1669"/>
      <c r="J269" s="1669"/>
      <c r="K269" s="1669"/>
      <c r="L269" s="1669"/>
      <c r="M269" s="1669"/>
      <c r="N269" s="1669"/>
      <c r="O269" s="1669"/>
      <c r="P269" s="1669"/>
      <c r="Q269" s="1669"/>
      <c r="R269" s="1669"/>
      <c r="S269" s="1669"/>
      <c r="T269" s="1669"/>
      <c r="U269" s="1669"/>
      <c r="V269" s="975"/>
      <c r="W269" s="975"/>
      <c r="X269" s="1669"/>
      <c r="Y269" s="1669"/>
      <c r="Z269" s="1669"/>
      <c r="AA269" s="906"/>
      <c r="AB269" s="903"/>
    </row>
    <row r="270" spans="1:28" ht="15.75" customHeight="1">
      <c r="A270" s="906"/>
      <c r="B270" s="906"/>
      <c r="C270" s="906"/>
      <c r="D270" s="975"/>
      <c r="E270" s="1698"/>
      <c r="F270" s="1698"/>
      <c r="G270" s="975"/>
      <c r="H270" s="975"/>
      <c r="I270" s="906"/>
      <c r="J270" s="906"/>
      <c r="K270" s="906"/>
      <c r="L270" s="903"/>
      <c r="M270" s="906"/>
      <c r="N270" s="906"/>
      <c r="O270" s="906"/>
      <c r="P270" s="906"/>
      <c r="Q270" s="906"/>
      <c r="R270" s="903"/>
      <c r="S270" s="903"/>
      <c r="T270" s="903"/>
      <c r="U270" s="903"/>
      <c r="V270" s="975"/>
      <c r="W270" s="975"/>
      <c r="X270" s="1760"/>
      <c r="Y270" s="1760"/>
      <c r="Z270" s="1760"/>
      <c r="AA270" s="906"/>
      <c r="AB270" s="903"/>
    </row>
    <row r="271" spans="1:28" ht="15.75" customHeight="1">
      <c r="A271" s="906"/>
      <c r="B271" s="906"/>
      <c r="C271" s="906"/>
      <c r="D271" s="975"/>
      <c r="E271" s="1698"/>
      <c r="F271" s="1698"/>
      <c r="G271" s="975"/>
      <c r="H271" s="975"/>
      <c r="I271" s="906"/>
      <c r="J271" s="906"/>
      <c r="K271" s="906"/>
      <c r="L271" s="903"/>
      <c r="M271" s="906"/>
      <c r="N271" s="906"/>
      <c r="O271" s="906"/>
      <c r="P271" s="906"/>
      <c r="Q271" s="906"/>
      <c r="R271" s="903"/>
      <c r="S271" s="903"/>
      <c r="T271" s="903"/>
      <c r="U271" s="903"/>
      <c r="V271" s="975"/>
      <c r="W271" s="975"/>
      <c r="X271" s="1760"/>
      <c r="Y271" s="1760"/>
      <c r="Z271" s="1760"/>
      <c r="AA271" s="906"/>
      <c r="AB271" s="903"/>
    </row>
    <row r="272" spans="1:28" ht="15.75" customHeight="1">
      <c r="A272" s="906"/>
      <c r="B272" s="906"/>
      <c r="C272" s="906"/>
      <c r="D272" s="975"/>
      <c r="E272" s="1698"/>
      <c r="F272" s="1698"/>
      <c r="G272" s="975"/>
      <c r="H272" s="975"/>
      <c r="I272" s="906"/>
      <c r="J272" s="906"/>
      <c r="K272" s="906"/>
      <c r="L272" s="903"/>
      <c r="M272" s="906"/>
      <c r="N272" s="906"/>
      <c r="O272" s="906"/>
      <c r="P272" s="906"/>
      <c r="Q272" s="906"/>
      <c r="R272" s="903"/>
      <c r="S272" s="903"/>
      <c r="T272" s="903"/>
      <c r="U272" s="903"/>
      <c r="V272" s="975"/>
      <c r="W272" s="975"/>
      <c r="X272" s="1760"/>
      <c r="Y272" s="1760"/>
      <c r="Z272" s="1760"/>
      <c r="AA272" s="906"/>
      <c r="AB272" s="903"/>
    </row>
    <row r="273" spans="1:28" ht="15.75" customHeight="1">
      <c r="A273" s="906"/>
      <c r="B273" s="906"/>
      <c r="C273" s="906"/>
      <c r="D273" s="975"/>
      <c r="E273" s="1698"/>
      <c r="F273" s="1698"/>
      <c r="G273" s="975"/>
      <c r="H273" s="975"/>
      <c r="I273" s="906"/>
      <c r="J273" s="906"/>
      <c r="K273" s="906"/>
      <c r="L273" s="903"/>
      <c r="M273" s="906"/>
      <c r="N273" s="906"/>
      <c r="O273" s="906"/>
      <c r="P273" s="906"/>
      <c r="Q273" s="906"/>
      <c r="R273" s="903"/>
      <c r="S273" s="903"/>
      <c r="T273" s="903"/>
      <c r="U273" s="903"/>
      <c r="V273" s="975"/>
      <c r="W273" s="975"/>
      <c r="X273" s="1760"/>
      <c r="Y273" s="1760"/>
      <c r="Z273" s="1760"/>
      <c r="AA273" s="906"/>
      <c r="AB273" s="903"/>
    </row>
    <row r="274" spans="1:28" ht="15.75" customHeight="1">
      <c r="A274" s="906"/>
      <c r="B274" s="906"/>
      <c r="C274" s="906"/>
      <c r="D274" s="975"/>
      <c r="E274" s="1698"/>
      <c r="F274" s="1698"/>
      <c r="G274" s="975"/>
      <c r="H274" s="975"/>
      <c r="I274" s="906"/>
      <c r="J274" s="906"/>
      <c r="K274" s="906"/>
      <c r="L274" s="903"/>
      <c r="M274" s="906"/>
      <c r="N274" s="906"/>
      <c r="O274" s="906"/>
      <c r="P274" s="906"/>
      <c r="Q274" s="906"/>
      <c r="R274" s="903"/>
      <c r="S274" s="903"/>
      <c r="T274" s="903"/>
      <c r="U274" s="903"/>
      <c r="V274" s="975"/>
      <c r="W274" s="975"/>
      <c r="X274" s="1760"/>
      <c r="Y274" s="1760"/>
      <c r="Z274" s="1760"/>
      <c r="AA274" s="906"/>
      <c r="AB274" s="903"/>
    </row>
    <row r="275" spans="1:28" ht="15.75" customHeight="1">
      <c r="A275" s="906"/>
      <c r="B275" s="906"/>
      <c r="C275" s="906"/>
      <c r="D275" s="975"/>
      <c r="E275" s="1698"/>
      <c r="F275" s="1698"/>
      <c r="G275" s="975"/>
      <c r="H275" s="975"/>
      <c r="I275" s="906"/>
      <c r="J275" s="906"/>
      <c r="K275" s="906"/>
      <c r="L275" s="903"/>
      <c r="M275" s="906"/>
      <c r="N275" s="906"/>
      <c r="O275" s="906"/>
      <c r="P275" s="906"/>
      <c r="Q275" s="906"/>
      <c r="R275" s="903"/>
      <c r="S275" s="903"/>
      <c r="T275" s="903"/>
      <c r="U275" s="903"/>
      <c r="V275" s="975"/>
      <c r="W275" s="975"/>
      <c r="X275" s="1760"/>
      <c r="Y275" s="1760"/>
      <c r="Z275" s="1760"/>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07"/>
      <c r="G277" s="2107"/>
      <c r="H277" s="2107"/>
      <c r="I277" s="2107"/>
      <c r="J277" s="2107"/>
      <c r="K277" s="2107"/>
      <c r="L277" s="2107"/>
      <c r="M277" s="2107"/>
      <c r="N277" s="2107"/>
      <c r="O277" s="2107"/>
      <c r="P277" s="2107"/>
      <c r="Q277" s="2107"/>
      <c r="R277" s="2107"/>
      <c r="S277" s="2107"/>
      <c r="T277" s="2107"/>
      <c r="U277" s="2107"/>
      <c r="V277" s="2107"/>
      <c r="W277" s="2107"/>
      <c r="X277" s="2107"/>
      <c r="Y277" s="2107"/>
      <c r="Z277" s="2107"/>
      <c r="AA277" s="2107"/>
      <c r="AB277" s="903"/>
    </row>
    <row r="278" spans="1:28" ht="15.75" customHeight="1">
      <c r="A278" s="906"/>
      <c r="B278" s="906"/>
      <c r="C278" s="906"/>
      <c r="D278" s="906"/>
      <c r="E278" s="906"/>
      <c r="F278" s="2107"/>
      <c r="G278" s="2107"/>
      <c r="H278" s="2107"/>
      <c r="I278" s="2107"/>
      <c r="J278" s="2107"/>
      <c r="K278" s="2107"/>
      <c r="L278" s="2107"/>
      <c r="M278" s="2107"/>
      <c r="N278" s="2107"/>
      <c r="O278" s="2107"/>
      <c r="P278" s="2107"/>
      <c r="Q278" s="2107"/>
      <c r="R278" s="2107"/>
      <c r="S278" s="2107"/>
      <c r="T278" s="2107"/>
      <c r="U278" s="2107"/>
      <c r="V278" s="2107"/>
      <c r="W278" s="2107"/>
      <c r="X278" s="2107"/>
      <c r="Y278" s="2107"/>
      <c r="Z278" s="2107"/>
      <c r="AA278" s="2107"/>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07"/>
      <c r="G280" s="2107"/>
      <c r="H280" s="2107"/>
      <c r="I280" s="2107"/>
      <c r="J280" s="2107"/>
      <c r="K280" s="2107"/>
      <c r="L280" s="2107"/>
      <c r="M280" s="2107"/>
      <c r="N280" s="2107"/>
      <c r="O280" s="2107"/>
      <c r="P280" s="2107"/>
      <c r="Q280" s="2107"/>
      <c r="R280" s="2107"/>
      <c r="S280" s="2107"/>
      <c r="T280" s="2107"/>
      <c r="U280" s="2107"/>
      <c r="V280" s="2107"/>
      <c r="W280" s="2107"/>
      <c r="X280" s="2107"/>
      <c r="Y280" s="2107"/>
      <c r="Z280" s="2107"/>
      <c r="AA280" s="2107"/>
      <c r="AB280" s="903"/>
    </row>
    <row r="281" spans="1:28" ht="15.75" customHeight="1">
      <c r="A281" s="906"/>
      <c r="B281" s="906"/>
      <c r="C281" s="906"/>
      <c r="D281" s="906"/>
      <c r="E281" s="906"/>
      <c r="F281" s="2107"/>
      <c r="G281" s="2107"/>
      <c r="H281" s="2107"/>
      <c r="I281" s="2107"/>
      <c r="J281" s="2107"/>
      <c r="K281" s="2107"/>
      <c r="L281" s="2107"/>
      <c r="M281" s="2107"/>
      <c r="N281" s="2107"/>
      <c r="O281" s="2107"/>
      <c r="P281" s="2107"/>
      <c r="Q281" s="2107"/>
      <c r="R281" s="2107"/>
      <c r="S281" s="2107"/>
      <c r="T281" s="2107"/>
      <c r="U281" s="2107"/>
      <c r="V281" s="2107"/>
      <c r="W281" s="2107"/>
      <c r="X281" s="2107"/>
      <c r="Y281" s="2107"/>
      <c r="Z281" s="2107"/>
      <c r="AA281" s="2107"/>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69"/>
      <c r="B288" s="1669"/>
      <c r="C288" s="1669"/>
      <c r="D288" s="1669"/>
      <c r="E288" s="1669"/>
      <c r="F288" s="1669"/>
      <c r="G288" s="1669"/>
      <c r="H288" s="1669"/>
      <c r="I288" s="1669"/>
      <c r="J288" s="1669"/>
      <c r="K288" s="1669"/>
      <c r="L288" s="1669"/>
      <c r="M288" s="1669"/>
      <c r="N288" s="1669"/>
      <c r="O288" s="1669"/>
      <c r="P288" s="1669"/>
      <c r="Q288" s="1669"/>
      <c r="R288" s="1669"/>
      <c r="S288" s="1669"/>
      <c r="T288" s="1669"/>
      <c r="U288" s="1669"/>
      <c r="V288" s="1669"/>
      <c r="W288" s="1669"/>
      <c r="X288" s="1669"/>
      <c r="Y288" s="1669"/>
      <c r="Z288" s="1669"/>
      <c r="AA288" s="1669"/>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4"/>
      <c r="K292" s="1764"/>
      <c r="L292" s="1764"/>
      <c r="M292" s="1764"/>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4"/>
      <c r="K293" s="1764"/>
      <c r="L293" s="1764"/>
      <c r="M293" s="1764"/>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4"/>
      <c r="K294" s="1764"/>
      <c r="L294" s="1764"/>
      <c r="M294" s="1764"/>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4"/>
      <c r="K295" s="1764"/>
      <c r="L295" s="1764"/>
      <c r="M295" s="1764"/>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69"/>
      <c r="E297" s="1669"/>
      <c r="F297" s="1669"/>
      <c r="G297" s="1669"/>
      <c r="H297" s="975"/>
      <c r="I297" s="1669"/>
      <c r="J297" s="1669"/>
      <c r="K297" s="1669"/>
      <c r="L297" s="1669"/>
      <c r="M297" s="1669"/>
      <c r="N297" s="1669"/>
      <c r="O297" s="1669"/>
      <c r="P297" s="1669"/>
      <c r="Q297" s="1669"/>
      <c r="R297" s="1669"/>
      <c r="S297" s="1669"/>
      <c r="T297" s="1669"/>
      <c r="U297" s="1669"/>
      <c r="V297" s="975"/>
      <c r="W297" s="975"/>
      <c r="X297" s="1669"/>
      <c r="Y297" s="1669"/>
      <c r="Z297" s="1669"/>
      <c r="AA297" s="906"/>
      <c r="AB297" s="903"/>
    </row>
    <row r="298" spans="1:28" ht="15.75" customHeight="1">
      <c r="A298" s="906"/>
      <c r="B298" s="906"/>
      <c r="C298" s="906"/>
      <c r="D298" s="975"/>
      <c r="E298" s="1698"/>
      <c r="F298" s="1698"/>
      <c r="G298" s="975"/>
      <c r="H298" s="975"/>
      <c r="I298" s="906"/>
      <c r="J298" s="906"/>
      <c r="K298" s="906"/>
      <c r="L298" s="903"/>
      <c r="M298" s="906"/>
      <c r="N298" s="906"/>
      <c r="O298" s="906"/>
      <c r="P298" s="906"/>
      <c r="Q298" s="906"/>
      <c r="R298" s="903"/>
      <c r="S298" s="903"/>
      <c r="T298" s="903"/>
      <c r="U298" s="903"/>
      <c r="V298" s="975"/>
      <c r="W298" s="975"/>
      <c r="X298" s="1760"/>
      <c r="Y298" s="1760"/>
      <c r="Z298" s="1760"/>
      <c r="AA298" s="906"/>
      <c r="AB298" s="903"/>
    </row>
    <row r="299" spans="1:28" ht="15.75" customHeight="1">
      <c r="A299" s="906"/>
      <c r="B299" s="906"/>
      <c r="C299" s="906"/>
      <c r="D299" s="975"/>
      <c r="E299" s="1698"/>
      <c r="F299" s="1698"/>
      <c r="G299" s="975"/>
      <c r="H299" s="975"/>
      <c r="I299" s="906"/>
      <c r="J299" s="906"/>
      <c r="K299" s="906"/>
      <c r="L299" s="903"/>
      <c r="M299" s="906"/>
      <c r="N299" s="906"/>
      <c r="O299" s="906"/>
      <c r="P299" s="906"/>
      <c r="Q299" s="906"/>
      <c r="R299" s="903"/>
      <c r="S299" s="903"/>
      <c r="T299" s="903"/>
      <c r="U299" s="903"/>
      <c r="V299" s="975"/>
      <c r="W299" s="975"/>
      <c r="X299" s="1760"/>
      <c r="Y299" s="1760"/>
      <c r="Z299" s="1760"/>
      <c r="AA299" s="906"/>
      <c r="AB299" s="903"/>
    </row>
    <row r="300" spans="1:28" ht="15.75" customHeight="1">
      <c r="A300" s="906"/>
      <c r="B300" s="906"/>
      <c r="C300" s="906"/>
      <c r="D300" s="975"/>
      <c r="E300" s="1698"/>
      <c r="F300" s="1698"/>
      <c r="G300" s="975"/>
      <c r="H300" s="975"/>
      <c r="I300" s="906"/>
      <c r="J300" s="906"/>
      <c r="K300" s="906"/>
      <c r="L300" s="903"/>
      <c r="M300" s="906"/>
      <c r="N300" s="906"/>
      <c r="O300" s="906"/>
      <c r="P300" s="906"/>
      <c r="Q300" s="906"/>
      <c r="R300" s="903"/>
      <c r="S300" s="903"/>
      <c r="T300" s="903"/>
      <c r="U300" s="903"/>
      <c r="V300" s="975"/>
      <c r="W300" s="975"/>
      <c r="X300" s="1760"/>
      <c r="Y300" s="1760"/>
      <c r="Z300" s="1760"/>
      <c r="AA300" s="906"/>
      <c r="AB300" s="903"/>
    </row>
    <row r="301" spans="1:28" ht="15.75" customHeight="1">
      <c r="A301" s="906"/>
      <c r="B301" s="906"/>
      <c r="C301" s="906"/>
      <c r="D301" s="975"/>
      <c r="E301" s="1698"/>
      <c r="F301" s="1698"/>
      <c r="G301" s="975"/>
      <c r="H301" s="975"/>
      <c r="I301" s="906"/>
      <c r="J301" s="906"/>
      <c r="K301" s="906"/>
      <c r="L301" s="903"/>
      <c r="M301" s="906"/>
      <c r="N301" s="906"/>
      <c r="O301" s="906"/>
      <c r="P301" s="906"/>
      <c r="Q301" s="906"/>
      <c r="R301" s="903"/>
      <c r="S301" s="903"/>
      <c r="T301" s="903"/>
      <c r="U301" s="903"/>
      <c r="V301" s="975"/>
      <c r="W301" s="975"/>
      <c r="X301" s="1760"/>
      <c r="Y301" s="1760"/>
      <c r="Z301" s="1760"/>
      <c r="AA301" s="906"/>
      <c r="AB301" s="903"/>
    </row>
    <row r="302" spans="1:28" ht="15.75" customHeight="1">
      <c r="A302" s="906"/>
      <c r="B302" s="906"/>
      <c r="C302" s="906"/>
      <c r="D302" s="975"/>
      <c r="E302" s="1698"/>
      <c r="F302" s="1698"/>
      <c r="G302" s="975"/>
      <c r="H302" s="975"/>
      <c r="I302" s="906"/>
      <c r="J302" s="906"/>
      <c r="K302" s="906"/>
      <c r="L302" s="903"/>
      <c r="M302" s="906"/>
      <c r="N302" s="906"/>
      <c r="O302" s="906"/>
      <c r="P302" s="906"/>
      <c r="Q302" s="906"/>
      <c r="R302" s="903"/>
      <c r="S302" s="903"/>
      <c r="T302" s="903"/>
      <c r="U302" s="903"/>
      <c r="V302" s="975"/>
      <c r="W302" s="975"/>
      <c r="X302" s="1760"/>
      <c r="Y302" s="1760"/>
      <c r="Z302" s="1760"/>
      <c r="AA302" s="906"/>
      <c r="AB302" s="903"/>
    </row>
    <row r="303" spans="1:28" ht="15.75" customHeight="1">
      <c r="A303" s="906"/>
      <c r="B303" s="906"/>
      <c r="C303" s="906"/>
      <c r="D303" s="975"/>
      <c r="E303" s="1698"/>
      <c r="F303" s="1698"/>
      <c r="G303" s="975"/>
      <c r="H303" s="975"/>
      <c r="I303" s="906"/>
      <c r="J303" s="906"/>
      <c r="K303" s="906"/>
      <c r="L303" s="903"/>
      <c r="M303" s="906"/>
      <c r="N303" s="906"/>
      <c r="O303" s="906"/>
      <c r="P303" s="906"/>
      <c r="Q303" s="906"/>
      <c r="R303" s="903"/>
      <c r="S303" s="903"/>
      <c r="T303" s="903"/>
      <c r="U303" s="903"/>
      <c r="V303" s="975"/>
      <c r="W303" s="975"/>
      <c r="X303" s="1760"/>
      <c r="Y303" s="1760"/>
      <c r="Z303" s="1760"/>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07"/>
      <c r="G305" s="2107"/>
      <c r="H305" s="2107"/>
      <c r="I305" s="2107"/>
      <c r="J305" s="2107"/>
      <c r="K305" s="2107"/>
      <c r="L305" s="2107"/>
      <c r="M305" s="2107"/>
      <c r="N305" s="2107"/>
      <c r="O305" s="2107"/>
      <c r="P305" s="2107"/>
      <c r="Q305" s="2107"/>
      <c r="R305" s="2107"/>
      <c r="S305" s="2107"/>
      <c r="T305" s="2107"/>
      <c r="U305" s="2107"/>
      <c r="V305" s="2107"/>
      <c r="W305" s="2107"/>
      <c r="X305" s="2107"/>
      <c r="Y305" s="2107"/>
      <c r="Z305" s="2107"/>
      <c r="AA305" s="2107"/>
      <c r="AB305" s="903"/>
    </row>
    <row r="306" spans="1:28" ht="15.75" customHeight="1">
      <c r="A306" s="906"/>
      <c r="B306" s="906"/>
      <c r="C306" s="906"/>
      <c r="D306" s="906"/>
      <c r="E306" s="906"/>
      <c r="F306" s="2107"/>
      <c r="G306" s="2107"/>
      <c r="H306" s="2107"/>
      <c r="I306" s="2107"/>
      <c r="J306" s="2107"/>
      <c r="K306" s="2107"/>
      <c r="L306" s="2107"/>
      <c r="M306" s="2107"/>
      <c r="N306" s="2107"/>
      <c r="O306" s="2107"/>
      <c r="P306" s="2107"/>
      <c r="Q306" s="2107"/>
      <c r="R306" s="2107"/>
      <c r="S306" s="2107"/>
      <c r="T306" s="2107"/>
      <c r="U306" s="2107"/>
      <c r="V306" s="2107"/>
      <c r="W306" s="2107"/>
      <c r="X306" s="2107"/>
      <c r="Y306" s="2107"/>
      <c r="Z306" s="2107"/>
      <c r="AA306" s="2107"/>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07"/>
      <c r="G308" s="2107"/>
      <c r="H308" s="2107"/>
      <c r="I308" s="2107"/>
      <c r="J308" s="2107"/>
      <c r="K308" s="2107"/>
      <c r="L308" s="2107"/>
      <c r="M308" s="2107"/>
      <c r="N308" s="2107"/>
      <c r="O308" s="2107"/>
      <c r="P308" s="2107"/>
      <c r="Q308" s="2107"/>
      <c r="R308" s="2107"/>
      <c r="S308" s="2107"/>
      <c r="T308" s="2107"/>
      <c r="U308" s="2107"/>
      <c r="V308" s="2107"/>
      <c r="W308" s="2107"/>
      <c r="X308" s="2107"/>
      <c r="Y308" s="2107"/>
      <c r="Z308" s="2107"/>
      <c r="AA308" s="2107"/>
      <c r="AB308" s="903"/>
    </row>
    <row r="309" spans="1:28" ht="15.75" customHeight="1">
      <c r="A309" s="906"/>
      <c r="B309" s="906"/>
      <c r="C309" s="906"/>
      <c r="D309" s="906"/>
      <c r="E309" s="906"/>
      <c r="F309" s="2107"/>
      <c r="G309" s="2107"/>
      <c r="H309" s="2107"/>
      <c r="I309" s="2107"/>
      <c r="J309" s="2107"/>
      <c r="K309" s="2107"/>
      <c r="L309" s="2107"/>
      <c r="M309" s="2107"/>
      <c r="N309" s="2107"/>
      <c r="O309" s="2107"/>
      <c r="P309" s="2107"/>
      <c r="Q309" s="2107"/>
      <c r="R309" s="2107"/>
      <c r="S309" s="2107"/>
      <c r="T309" s="2107"/>
      <c r="U309" s="2107"/>
      <c r="V309" s="2107"/>
      <c r="W309" s="2107"/>
      <c r="X309" s="2107"/>
      <c r="Y309" s="2107"/>
      <c r="Z309" s="2107"/>
      <c r="AA309" s="2107"/>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69"/>
      <c r="B314" s="1669"/>
      <c r="C314" s="1669"/>
      <c r="D314" s="1669"/>
      <c r="E314" s="1669"/>
      <c r="F314" s="1669"/>
      <c r="G314" s="1669"/>
      <c r="H314" s="1669"/>
      <c r="I314" s="1669"/>
      <c r="J314" s="1669"/>
      <c r="K314" s="1669"/>
      <c r="L314" s="1669"/>
      <c r="M314" s="1669"/>
      <c r="N314" s="1669"/>
      <c r="O314" s="1669"/>
      <c r="P314" s="1669"/>
      <c r="Q314" s="1669"/>
      <c r="R314" s="1669"/>
      <c r="S314" s="1669"/>
      <c r="T314" s="1669"/>
      <c r="U314" s="1669"/>
      <c r="V314" s="1669"/>
      <c r="W314" s="1669"/>
      <c r="X314" s="1669"/>
      <c r="Y314" s="1669"/>
      <c r="Z314" s="1669"/>
      <c r="AA314" s="1669"/>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4"/>
      <c r="K318" s="1764"/>
      <c r="L318" s="1764"/>
      <c r="M318" s="1764"/>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4"/>
      <c r="K319" s="1764"/>
      <c r="L319" s="1764"/>
      <c r="M319" s="1764"/>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4"/>
      <c r="K320" s="1764"/>
      <c r="L320" s="1764"/>
      <c r="M320" s="1764"/>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4"/>
      <c r="K321" s="1764"/>
      <c r="L321" s="1764"/>
      <c r="M321" s="1764"/>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69"/>
      <c r="E323" s="1669"/>
      <c r="F323" s="1669"/>
      <c r="G323" s="1669"/>
      <c r="H323" s="975"/>
      <c r="I323" s="1669"/>
      <c r="J323" s="1669"/>
      <c r="K323" s="1669"/>
      <c r="L323" s="1669"/>
      <c r="M323" s="1669"/>
      <c r="N323" s="1669"/>
      <c r="O323" s="1669"/>
      <c r="P323" s="1669"/>
      <c r="Q323" s="1669"/>
      <c r="R323" s="1669"/>
      <c r="S323" s="1669"/>
      <c r="T323" s="1669"/>
      <c r="U323" s="1669"/>
      <c r="V323" s="975"/>
      <c r="W323" s="975"/>
      <c r="X323" s="1669"/>
      <c r="Y323" s="1669"/>
      <c r="Z323" s="1669"/>
      <c r="AA323" s="906"/>
      <c r="AB323" s="903"/>
    </row>
    <row r="324" spans="1:28" ht="15.75" customHeight="1">
      <c r="A324" s="906"/>
      <c r="B324" s="906"/>
      <c r="C324" s="906"/>
      <c r="D324" s="975"/>
      <c r="E324" s="1698"/>
      <c r="F324" s="1698"/>
      <c r="G324" s="975"/>
      <c r="H324" s="975"/>
      <c r="I324" s="906"/>
      <c r="J324" s="906"/>
      <c r="K324" s="906"/>
      <c r="L324" s="903"/>
      <c r="M324" s="906"/>
      <c r="N324" s="906"/>
      <c r="O324" s="906"/>
      <c r="P324" s="906"/>
      <c r="Q324" s="906"/>
      <c r="R324" s="903"/>
      <c r="S324" s="903"/>
      <c r="T324" s="903"/>
      <c r="U324" s="903"/>
      <c r="V324" s="975"/>
      <c r="W324" s="975"/>
      <c r="X324" s="1760"/>
      <c r="Y324" s="1760"/>
      <c r="Z324" s="1760"/>
      <c r="AA324" s="906"/>
      <c r="AB324" s="903"/>
    </row>
    <row r="325" spans="1:28" ht="15.75" customHeight="1">
      <c r="A325" s="906"/>
      <c r="B325" s="906"/>
      <c r="C325" s="906"/>
      <c r="D325" s="975"/>
      <c r="E325" s="1698"/>
      <c r="F325" s="1698"/>
      <c r="G325" s="975"/>
      <c r="H325" s="975"/>
      <c r="I325" s="906"/>
      <c r="J325" s="906"/>
      <c r="K325" s="906"/>
      <c r="L325" s="903"/>
      <c r="M325" s="906"/>
      <c r="N325" s="906"/>
      <c r="O325" s="906"/>
      <c r="P325" s="906"/>
      <c r="Q325" s="906"/>
      <c r="R325" s="903"/>
      <c r="S325" s="903"/>
      <c r="T325" s="903"/>
      <c r="U325" s="903"/>
      <c r="V325" s="975"/>
      <c r="W325" s="975"/>
      <c r="X325" s="1760"/>
      <c r="Y325" s="1760"/>
      <c r="Z325" s="1760"/>
      <c r="AA325" s="906"/>
      <c r="AB325" s="903"/>
    </row>
    <row r="326" spans="1:28" ht="15.75" customHeight="1">
      <c r="A326" s="906"/>
      <c r="B326" s="906"/>
      <c r="C326" s="906"/>
      <c r="D326" s="975"/>
      <c r="E326" s="1698"/>
      <c r="F326" s="1698"/>
      <c r="G326" s="975"/>
      <c r="H326" s="975"/>
      <c r="I326" s="906"/>
      <c r="J326" s="906"/>
      <c r="K326" s="906"/>
      <c r="L326" s="903"/>
      <c r="M326" s="906"/>
      <c r="N326" s="906"/>
      <c r="O326" s="906"/>
      <c r="P326" s="906"/>
      <c r="Q326" s="906"/>
      <c r="R326" s="903"/>
      <c r="S326" s="903"/>
      <c r="T326" s="903"/>
      <c r="U326" s="903"/>
      <c r="V326" s="975"/>
      <c r="W326" s="975"/>
      <c r="X326" s="1760"/>
      <c r="Y326" s="1760"/>
      <c r="Z326" s="1760"/>
      <c r="AA326" s="906"/>
      <c r="AB326" s="903"/>
    </row>
    <row r="327" spans="1:28" ht="15.75" customHeight="1">
      <c r="A327" s="906"/>
      <c r="B327" s="906"/>
      <c r="C327" s="906"/>
      <c r="D327" s="975"/>
      <c r="E327" s="1698"/>
      <c r="F327" s="1698"/>
      <c r="G327" s="975"/>
      <c r="H327" s="975"/>
      <c r="I327" s="906"/>
      <c r="J327" s="906"/>
      <c r="K327" s="906"/>
      <c r="L327" s="903"/>
      <c r="M327" s="906"/>
      <c r="N327" s="906"/>
      <c r="O327" s="906"/>
      <c r="P327" s="906"/>
      <c r="Q327" s="906"/>
      <c r="R327" s="903"/>
      <c r="S327" s="903"/>
      <c r="T327" s="903"/>
      <c r="U327" s="903"/>
      <c r="V327" s="975"/>
      <c r="W327" s="975"/>
      <c r="X327" s="1760"/>
      <c r="Y327" s="1760"/>
      <c r="Z327" s="1760"/>
      <c r="AA327" s="906"/>
      <c r="AB327" s="903"/>
    </row>
    <row r="328" spans="1:28" ht="15.75" customHeight="1">
      <c r="A328" s="906"/>
      <c r="B328" s="906"/>
      <c r="C328" s="906"/>
      <c r="D328" s="975"/>
      <c r="E328" s="1698"/>
      <c r="F328" s="1698"/>
      <c r="G328" s="975"/>
      <c r="H328" s="975"/>
      <c r="I328" s="906"/>
      <c r="J328" s="906"/>
      <c r="K328" s="906"/>
      <c r="L328" s="903"/>
      <c r="M328" s="906"/>
      <c r="N328" s="906"/>
      <c r="O328" s="906"/>
      <c r="P328" s="906"/>
      <c r="Q328" s="906"/>
      <c r="R328" s="903"/>
      <c r="S328" s="903"/>
      <c r="T328" s="903"/>
      <c r="U328" s="903"/>
      <c r="V328" s="975"/>
      <c r="W328" s="975"/>
      <c r="X328" s="1760"/>
      <c r="Y328" s="1760"/>
      <c r="Z328" s="1760"/>
      <c r="AA328" s="906"/>
      <c r="AB328" s="903"/>
    </row>
    <row r="329" spans="1:28" ht="15.75" customHeight="1">
      <c r="A329" s="906"/>
      <c r="B329" s="906"/>
      <c r="C329" s="906"/>
      <c r="D329" s="975"/>
      <c r="E329" s="1698"/>
      <c r="F329" s="1698"/>
      <c r="G329" s="975"/>
      <c r="H329" s="975"/>
      <c r="I329" s="906"/>
      <c r="J329" s="906"/>
      <c r="K329" s="906"/>
      <c r="L329" s="903"/>
      <c r="M329" s="906"/>
      <c r="N329" s="906"/>
      <c r="O329" s="906"/>
      <c r="P329" s="906"/>
      <c r="Q329" s="906"/>
      <c r="R329" s="903"/>
      <c r="S329" s="903"/>
      <c r="T329" s="903"/>
      <c r="U329" s="903"/>
      <c r="V329" s="975"/>
      <c r="W329" s="975"/>
      <c r="X329" s="1760"/>
      <c r="Y329" s="1760"/>
      <c r="Z329" s="1760"/>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07"/>
      <c r="G331" s="2107"/>
      <c r="H331" s="2107"/>
      <c r="I331" s="2107"/>
      <c r="J331" s="2107"/>
      <c r="K331" s="2107"/>
      <c r="L331" s="2107"/>
      <c r="M331" s="2107"/>
      <c r="N331" s="2107"/>
      <c r="O331" s="2107"/>
      <c r="P331" s="2107"/>
      <c r="Q331" s="2107"/>
      <c r="R331" s="2107"/>
      <c r="S331" s="2107"/>
      <c r="T331" s="2107"/>
      <c r="U331" s="2107"/>
      <c r="V331" s="2107"/>
      <c r="W331" s="2107"/>
      <c r="X331" s="2107"/>
      <c r="Y331" s="2107"/>
      <c r="Z331" s="2107"/>
      <c r="AA331" s="2107"/>
      <c r="AB331" s="903"/>
    </row>
    <row r="332" spans="1:28" ht="15.75" customHeight="1">
      <c r="A332" s="906"/>
      <c r="B332" s="906"/>
      <c r="C332" s="906"/>
      <c r="D332" s="906"/>
      <c r="E332" s="906"/>
      <c r="F332" s="2107"/>
      <c r="G332" s="2107"/>
      <c r="H332" s="2107"/>
      <c r="I332" s="2107"/>
      <c r="J332" s="2107"/>
      <c r="K332" s="2107"/>
      <c r="L332" s="2107"/>
      <c r="M332" s="2107"/>
      <c r="N332" s="2107"/>
      <c r="O332" s="2107"/>
      <c r="P332" s="2107"/>
      <c r="Q332" s="2107"/>
      <c r="R332" s="2107"/>
      <c r="S332" s="2107"/>
      <c r="T332" s="2107"/>
      <c r="U332" s="2107"/>
      <c r="V332" s="2107"/>
      <c r="W332" s="2107"/>
      <c r="X332" s="2107"/>
      <c r="Y332" s="2107"/>
      <c r="Z332" s="2107"/>
      <c r="AA332" s="2107"/>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07"/>
      <c r="G334" s="2107"/>
      <c r="H334" s="2107"/>
      <c r="I334" s="2107"/>
      <c r="J334" s="2107"/>
      <c r="K334" s="2107"/>
      <c r="L334" s="2107"/>
      <c r="M334" s="2107"/>
      <c r="N334" s="2107"/>
      <c r="O334" s="2107"/>
      <c r="P334" s="2107"/>
      <c r="Q334" s="2107"/>
      <c r="R334" s="2107"/>
      <c r="S334" s="2107"/>
      <c r="T334" s="2107"/>
      <c r="U334" s="2107"/>
      <c r="V334" s="2107"/>
      <c r="W334" s="2107"/>
      <c r="X334" s="2107"/>
      <c r="Y334" s="2107"/>
      <c r="Z334" s="2107"/>
      <c r="AA334" s="2107"/>
      <c r="AB334" s="903"/>
    </row>
    <row r="335" spans="1:28" ht="15.75" customHeight="1">
      <c r="A335" s="906"/>
      <c r="B335" s="906"/>
      <c r="C335" s="906"/>
      <c r="D335" s="906"/>
      <c r="E335" s="906"/>
      <c r="F335" s="2107"/>
      <c r="G335" s="2107"/>
      <c r="H335" s="2107"/>
      <c r="I335" s="2107"/>
      <c r="J335" s="2107"/>
      <c r="K335" s="2107"/>
      <c r="L335" s="2107"/>
      <c r="M335" s="2107"/>
      <c r="N335" s="2107"/>
      <c r="O335" s="2107"/>
      <c r="P335" s="2107"/>
      <c r="Q335" s="2107"/>
      <c r="R335" s="2107"/>
      <c r="S335" s="2107"/>
      <c r="T335" s="2107"/>
      <c r="U335" s="2107"/>
      <c r="V335" s="2107"/>
      <c r="W335" s="2107"/>
      <c r="X335" s="2107"/>
      <c r="Y335" s="2107"/>
      <c r="Z335" s="2107"/>
      <c r="AA335" s="2107"/>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mergeCells count="235">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H132:K132"/>
    <mergeCell ref="M132:P132"/>
    <mergeCell ref="R132:U132"/>
    <mergeCell ref="W132:Z132"/>
    <mergeCell ref="H133:K133"/>
    <mergeCell ref="M133:P133"/>
    <mergeCell ref="R133:U133"/>
    <mergeCell ref="W133:Z133"/>
    <mergeCell ref="R134:U134"/>
    <mergeCell ref="W134:Z134"/>
    <mergeCell ref="H136:K136"/>
    <mergeCell ref="M136:P136"/>
    <mergeCell ref="R136:U136"/>
    <mergeCell ref="W136:Z136"/>
    <mergeCell ref="N139:Q139"/>
    <mergeCell ref="N140:Q140"/>
    <mergeCell ref="H134:K134"/>
    <mergeCell ref="M134:P134"/>
    <mergeCell ref="H138:K138"/>
    <mergeCell ref="M138:P138"/>
    <mergeCell ref="R138:U138"/>
    <mergeCell ref="W138:Z138"/>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J152:N152"/>
    <mergeCell ref="P152:T152"/>
    <mergeCell ref="V152:Z152"/>
    <mergeCell ref="J153:N153"/>
    <mergeCell ref="P153:T153"/>
    <mergeCell ref="V153:Z153"/>
    <mergeCell ref="J155:N155"/>
    <mergeCell ref="P155:T155"/>
    <mergeCell ref="V155:Z155"/>
    <mergeCell ref="V156:Z156"/>
    <mergeCell ref="V157:Z157"/>
    <mergeCell ref="J157:N157"/>
    <mergeCell ref="P157:T157"/>
    <mergeCell ref="J164:N164"/>
    <mergeCell ref="P164:T164"/>
    <mergeCell ref="J156:N156"/>
    <mergeCell ref="P156:T156"/>
    <mergeCell ref="M158:Q158"/>
    <mergeCell ref="M159:Q159"/>
    <mergeCell ref="L161:O161"/>
    <mergeCell ref="J165:N165"/>
    <mergeCell ref="P165:T165"/>
    <mergeCell ref="L162:O162"/>
    <mergeCell ref="J163:N163"/>
    <mergeCell ref="P163:T163"/>
    <mergeCell ref="J166:N166"/>
    <mergeCell ref="P166:T166"/>
    <mergeCell ref="I167:O167"/>
    <mergeCell ref="P167:V167"/>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E247:F247"/>
    <mergeCell ref="X247:Z247"/>
    <mergeCell ref="E248:F248"/>
    <mergeCell ref="X248:Z248"/>
    <mergeCell ref="F251:AA252"/>
    <mergeCell ref="F254:AA255"/>
    <mergeCell ref="A260:AA260"/>
    <mergeCell ref="J264:M264"/>
    <mergeCell ref="E249:F249"/>
    <mergeCell ref="X249:Z249"/>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J295:M295"/>
    <mergeCell ref="D297:G297"/>
    <mergeCell ref="I297:U297"/>
    <mergeCell ref="X297:Z297"/>
    <mergeCell ref="A288:AA288"/>
    <mergeCell ref="J292:M292"/>
    <mergeCell ref="J293:M293"/>
    <mergeCell ref="J294:M294"/>
    <mergeCell ref="X298:Z298"/>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AN95"/>
  <sheetViews>
    <sheetView topLeftCell="A64" workbookViewId="0">
      <selection activeCell="X2" sqref="X2:AB2"/>
    </sheetView>
  </sheetViews>
  <sheetFormatPr defaultColWidth="2.83203125" defaultRowHeight="16" customHeight="1"/>
  <cols>
    <col min="1" max="1" width="2.83203125" style="955" customWidth="1"/>
    <col min="2" max="16384" width="2.83203125" style="955"/>
  </cols>
  <sheetData>
    <row r="1" spans="1:40" s="1232" customFormat="1" ht="19" customHeight="1">
      <c r="B1" s="2148" t="s">
        <v>2456</v>
      </c>
      <c r="C1" s="2148"/>
      <c r="D1" s="2148"/>
      <c r="E1" s="2148"/>
      <c r="F1" s="2148"/>
      <c r="G1" s="2148"/>
      <c r="H1" s="2148"/>
      <c r="I1" s="2148"/>
      <c r="J1" s="2148"/>
      <c r="K1" s="2148"/>
      <c r="L1" s="2148"/>
      <c r="M1" s="2148"/>
      <c r="AD1" s="2145" t="s">
        <v>2455</v>
      </c>
      <c r="AE1" s="2145"/>
      <c r="AF1" s="2145"/>
      <c r="AG1" s="2145"/>
      <c r="AH1" s="2145"/>
      <c r="AI1" s="2145"/>
      <c r="AJ1" s="2145"/>
      <c r="AK1" s="2145"/>
      <c r="AL1" s="2145"/>
      <c r="AM1" s="2145"/>
      <c r="AN1" s="2145"/>
    </row>
    <row r="2" spans="1:40" s="1233" customFormat="1" ht="19" customHeight="1" thickBot="1">
      <c r="B2" s="2149"/>
      <c r="C2" s="2149"/>
      <c r="D2" s="2149"/>
      <c r="E2" s="2149"/>
      <c r="F2" s="2149"/>
      <c r="G2" s="2149"/>
      <c r="H2" s="2149"/>
      <c r="I2" s="2149"/>
      <c r="J2" s="2149"/>
      <c r="K2" s="2149"/>
      <c r="L2" s="2149"/>
      <c r="M2" s="2149"/>
      <c r="X2" s="2150" t="s">
        <v>2111</v>
      </c>
      <c r="Y2" s="2150"/>
      <c r="Z2" s="2150"/>
      <c r="AA2" s="2150"/>
      <c r="AB2" s="2150"/>
      <c r="AD2" s="2146"/>
      <c r="AE2" s="2146"/>
      <c r="AF2" s="2146"/>
      <c r="AG2" s="2146"/>
      <c r="AH2" s="2146"/>
      <c r="AI2" s="2146"/>
      <c r="AJ2" s="2146"/>
      <c r="AK2" s="2146"/>
      <c r="AL2" s="2146"/>
      <c r="AM2" s="2146"/>
      <c r="AN2" s="2146"/>
    </row>
    <row r="3" spans="1:40" ht="16" customHeight="1" thickTop="1"/>
    <row r="4" spans="1:40" ht="16" customHeight="1">
      <c r="A4" s="1234" t="str">
        <f>IF(作業メニュー!AM13=TRUE, "第四十二号の二十一様式（第八条の二の二関係）（Ａ４）", "第三十四号様式（第四条の十六関係）（Ａ４）")</f>
        <v>第三十四号様式（第四条の十六関係）（Ａ４）</v>
      </c>
    </row>
    <row r="7" spans="1:40" ht="20.149999999999999" customHeight="1">
      <c r="A7" s="1257" t="s">
        <v>2454</v>
      </c>
      <c r="B7" s="1044"/>
      <c r="C7" s="1044"/>
      <c r="D7" s="1044"/>
      <c r="E7" s="1044"/>
      <c r="F7" s="1044"/>
      <c r="G7" s="1044"/>
      <c r="H7" s="1044"/>
      <c r="I7" s="1044"/>
      <c r="J7" s="1044"/>
      <c r="K7" s="1044"/>
      <c r="L7" s="1044"/>
      <c r="M7" s="1044"/>
      <c r="N7" s="1044"/>
      <c r="O7" s="1044"/>
      <c r="P7" s="1044"/>
      <c r="Q7" s="1044"/>
      <c r="R7" s="1044"/>
      <c r="S7" s="1044"/>
      <c r="T7" s="1044"/>
      <c r="U7" s="1044"/>
      <c r="V7" s="1044"/>
      <c r="W7" s="1044"/>
      <c r="X7" s="1044"/>
      <c r="Y7" s="1044"/>
      <c r="Z7" s="1044"/>
      <c r="AA7" s="1044"/>
      <c r="AB7" s="1044"/>
    </row>
    <row r="8" spans="1:40" ht="16" customHeight="1">
      <c r="A8" s="1044" t="s">
        <v>649</v>
      </c>
      <c r="B8" s="1044"/>
      <c r="C8" s="1044"/>
      <c r="D8" s="1044"/>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row>
    <row r="13" spans="1:40" ht="16" customHeight="1">
      <c r="A13" s="2151"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151"/>
      <c r="C13" s="2151"/>
      <c r="D13" s="2151"/>
      <c r="E13" s="2151"/>
      <c r="F13" s="2151"/>
      <c r="G13" s="2151"/>
      <c r="H13" s="2151"/>
      <c r="I13" s="2151"/>
      <c r="J13" s="2151"/>
      <c r="K13" s="2151"/>
      <c r="L13" s="2151"/>
      <c r="M13" s="2151"/>
      <c r="N13" s="2151"/>
      <c r="O13" s="2151"/>
      <c r="P13" s="2151"/>
      <c r="Q13" s="2151"/>
      <c r="R13" s="2151"/>
      <c r="S13" s="2151"/>
      <c r="T13" s="2151"/>
      <c r="U13" s="2151"/>
      <c r="V13" s="2151"/>
      <c r="W13" s="2151"/>
      <c r="X13" s="2151"/>
      <c r="Y13" s="2151"/>
      <c r="Z13" s="2151"/>
      <c r="AA13" s="2151"/>
      <c r="AB13" s="2151"/>
    </row>
    <row r="14" spans="1:40" ht="16" customHeight="1">
      <c r="A14" s="2151"/>
      <c r="B14" s="2151"/>
      <c r="C14" s="2151"/>
      <c r="D14" s="2151"/>
      <c r="E14" s="2151"/>
      <c r="F14" s="2151"/>
      <c r="G14" s="2151"/>
      <c r="H14" s="2151"/>
      <c r="I14" s="2151"/>
      <c r="J14" s="2151"/>
      <c r="K14" s="2151"/>
      <c r="L14" s="2151"/>
      <c r="M14" s="2151"/>
      <c r="N14" s="2151"/>
      <c r="O14" s="2151"/>
      <c r="P14" s="2151"/>
      <c r="Q14" s="2151"/>
      <c r="R14" s="2151"/>
      <c r="S14" s="2151"/>
      <c r="T14" s="2151"/>
      <c r="U14" s="2151"/>
      <c r="V14" s="2151"/>
      <c r="W14" s="2151"/>
      <c r="X14" s="2151"/>
      <c r="Y14" s="2151"/>
      <c r="Z14" s="2151"/>
      <c r="AA14" s="2151"/>
      <c r="AB14" s="2151"/>
    </row>
    <row r="17" spans="1:28" ht="16" customHeight="1">
      <c r="A17" s="1783" t="s">
        <v>2453</v>
      </c>
      <c r="B17" s="1783"/>
      <c r="C17" s="1783"/>
      <c r="D17" s="1783"/>
      <c r="E17" s="1783"/>
      <c r="F17" s="1783"/>
      <c r="G17" s="1783"/>
      <c r="H17" s="1783"/>
      <c r="I17" s="1783"/>
      <c r="J17" s="1783"/>
      <c r="K17" s="1783"/>
      <c r="L17" s="1783"/>
      <c r="M17" s="1783"/>
      <c r="N17" s="1783"/>
      <c r="O17" s="1783"/>
      <c r="P17" s="1783"/>
    </row>
    <row r="18" spans="1:28" ht="16" customHeight="1">
      <c r="A18" s="1783"/>
      <c r="B18" s="1783"/>
      <c r="C18" s="1783"/>
      <c r="D18" s="1783"/>
      <c r="E18" s="1783"/>
      <c r="F18" s="1783"/>
      <c r="G18" s="1783"/>
      <c r="H18" s="1783"/>
      <c r="I18" s="1783"/>
      <c r="J18" s="1783"/>
      <c r="K18" s="1783"/>
      <c r="L18" s="1783"/>
      <c r="M18" s="1783"/>
      <c r="N18" s="1783"/>
      <c r="O18" s="1783"/>
      <c r="P18" s="1783"/>
      <c r="V18" s="1235"/>
    </row>
    <row r="21" spans="1:28" ht="16" customHeight="1">
      <c r="V21" s="908" t="str">
        <f>IF(作業メニュー!AM13=TRUE, "第", "")</f>
        <v/>
      </c>
      <c r="W21" s="2165"/>
      <c r="X21" s="2165"/>
      <c r="Y21" s="2165"/>
      <c r="Z21" s="2165"/>
      <c r="AA21" s="2165"/>
      <c r="AB21" s="907" t="str">
        <f>IF(作業メニュー!AM13=TRUE, "号", "")</f>
        <v/>
      </c>
    </row>
    <row r="22" spans="1:28" ht="16" customHeight="1">
      <c r="T22" s="2147" t="s">
        <v>2822</v>
      </c>
      <c r="U22" s="2147"/>
      <c r="V22" s="2147"/>
      <c r="W22" s="2147"/>
      <c r="X22" s="2147"/>
      <c r="Y22" s="2147"/>
      <c r="Z22" s="2147"/>
      <c r="AA22" s="2147"/>
      <c r="AB22" s="2147"/>
    </row>
    <row r="26" spans="1:28" ht="16" customHeight="1">
      <c r="P26" s="955" t="str">
        <f>項目一覧!$C$183</f>
        <v/>
      </c>
    </row>
    <row r="27" spans="1:28" ht="16" customHeight="1">
      <c r="J27" s="1236" t="str">
        <f>IF(作業メニュー!AM13=TRUE, "　申　請　者　官　職", "　申　請　者　　氏　　名")</f>
        <v>　申　請　者　　氏　　名</v>
      </c>
      <c r="O27" s="1007"/>
      <c r="P27" s="955" t="str">
        <f>建築主氏名１</f>
        <v/>
      </c>
    </row>
    <row r="33" spans="1:28" ht="16" customHeight="1">
      <c r="A33" s="955" t="s">
        <v>2452</v>
      </c>
    </row>
    <row r="34" spans="1:28" ht="16" customHeight="1">
      <c r="B34" s="1007" t="s">
        <v>618</v>
      </c>
      <c r="C34" s="955" t="s">
        <v>646</v>
      </c>
      <c r="J34" s="1007" t="s">
        <v>2449</v>
      </c>
      <c r="K34" s="955" t="s">
        <v>645</v>
      </c>
      <c r="T34" s="1007" t="s">
        <v>618</v>
      </c>
      <c r="U34" s="955" t="s">
        <v>2451</v>
      </c>
    </row>
    <row r="35" spans="1:28" ht="16" customHeight="1">
      <c r="B35" s="1007" t="s">
        <v>618</v>
      </c>
      <c r="C35" s="955" t="s">
        <v>2450</v>
      </c>
      <c r="J35" s="1007" t="s">
        <v>2449</v>
      </c>
      <c r="K35" s="955" t="s">
        <v>2448</v>
      </c>
      <c r="T35" s="1007" t="s">
        <v>618</v>
      </c>
      <c r="U35" s="955" t="s">
        <v>2447</v>
      </c>
    </row>
    <row r="38" spans="1:28" ht="16" customHeight="1">
      <c r="A38" s="2152" t="s">
        <v>643</v>
      </c>
      <c r="B38" s="1768"/>
      <c r="C38" s="1768"/>
      <c r="D38" s="1768"/>
      <c r="E38" s="1768"/>
      <c r="F38" s="1768"/>
      <c r="G38" s="2153"/>
      <c r="H38" s="2152" t="s">
        <v>640</v>
      </c>
      <c r="I38" s="1768"/>
      <c r="J38" s="1768"/>
      <c r="K38" s="1768"/>
      <c r="L38" s="1768"/>
      <c r="M38" s="1768"/>
      <c r="N38" s="2153"/>
      <c r="O38" s="2152" t="s">
        <v>2446</v>
      </c>
      <c r="P38" s="1768"/>
      <c r="Q38" s="1768"/>
      <c r="R38" s="1768"/>
      <c r="S38" s="1768"/>
      <c r="T38" s="1768"/>
      <c r="U38" s="2153"/>
      <c r="V38" s="2152" t="s">
        <v>2445</v>
      </c>
      <c r="W38" s="1768"/>
      <c r="X38" s="1768"/>
      <c r="Y38" s="1768"/>
      <c r="Z38" s="1768"/>
      <c r="AA38" s="1768"/>
      <c r="AB38" s="2153"/>
    </row>
    <row r="39" spans="1:28" ht="16" customHeight="1">
      <c r="A39" s="2162"/>
      <c r="B39" s="2163"/>
      <c r="C39" s="2163"/>
      <c r="D39" s="2163"/>
      <c r="E39" s="2163"/>
      <c r="F39" s="2163"/>
      <c r="G39" s="2164"/>
      <c r="H39" s="2154" t="s">
        <v>2444</v>
      </c>
      <c r="I39" s="2155"/>
      <c r="J39" s="2155"/>
      <c r="K39" s="2155"/>
      <c r="L39" s="2155"/>
      <c r="M39" s="2155"/>
      <c r="N39" s="2156"/>
      <c r="O39" s="2171" t="s">
        <v>2811</v>
      </c>
      <c r="P39" s="2172"/>
      <c r="Q39" s="2172"/>
      <c r="R39" s="2172"/>
      <c r="S39" s="2172"/>
      <c r="T39" s="2172"/>
      <c r="U39" s="2173"/>
      <c r="V39" s="1237"/>
      <c r="AB39" s="1238"/>
    </row>
    <row r="40" spans="1:28" ht="16" customHeight="1">
      <c r="A40" s="1237"/>
      <c r="G40" s="1239"/>
      <c r="H40" s="2157"/>
      <c r="I40" s="1684"/>
      <c r="J40" s="1684"/>
      <c r="K40" s="1684"/>
      <c r="L40" s="1684"/>
      <c r="M40" s="1684"/>
      <c r="N40" s="2158"/>
      <c r="O40" s="2174"/>
      <c r="P40" s="2175"/>
      <c r="Q40" s="2175"/>
      <c r="R40" s="2175"/>
      <c r="S40" s="2175"/>
      <c r="T40" s="2175"/>
      <c r="U40" s="2176"/>
      <c r="V40" s="1237"/>
      <c r="AB40" s="1238"/>
    </row>
    <row r="41" spans="1:28" ht="16" customHeight="1">
      <c r="A41" s="1237"/>
      <c r="G41" s="1238"/>
      <c r="H41" s="2157"/>
      <c r="I41" s="1684"/>
      <c r="J41" s="1684"/>
      <c r="K41" s="1684"/>
      <c r="L41" s="1684"/>
      <c r="M41" s="1684"/>
      <c r="N41" s="2158"/>
      <c r="O41" s="1240" t="s">
        <v>2443</v>
      </c>
      <c r="P41" s="1241"/>
      <c r="Q41" s="1241"/>
      <c r="R41" s="1241"/>
      <c r="S41" s="1241"/>
      <c r="T41" s="1241"/>
      <c r="U41" s="1242"/>
      <c r="AB41" s="1238"/>
    </row>
    <row r="42" spans="1:28" ht="16" customHeight="1">
      <c r="A42" s="1237"/>
      <c r="G42" s="1238"/>
      <c r="H42" s="2157"/>
      <c r="I42" s="1684"/>
      <c r="J42" s="1684"/>
      <c r="K42" s="1684"/>
      <c r="L42" s="1684"/>
      <c r="M42" s="1684"/>
      <c r="N42" s="2158"/>
      <c r="O42" s="1237"/>
      <c r="U42" s="1238" t="s">
        <v>2437</v>
      </c>
      <c r="AB42" s="1238"/>
    </row>
    <row r="43" spans="1:28" ht="16" customHeight="1">
      <c r="A43" s="1237"/>
      <c r="G43" s="1238"/>
      <c r="H43" s="2157"/>
      <c r="I43" s="1684"/>
      <c r="J43" s="1684"/>
      <c r="K43" s="1684"/>
      <c r="L43" s="1684"/>
      <c r="M43" s="1684"/>
      <c r="N43" s="2158"/>
      <c r="O43" s="2179" t="s">
        <v>2620</v>
      </c>
      <c r="P43" s="2180"/>
      <c r="Q43" s="2180"/>
      <c r="R43" s="2180"/>
      <c r="S43" s="2180"/>
      <c r="T43" s="2180"/>
      <c r="U43" s="2181"/>
      <c r="AB43" s="1238"/>
    </row>
    <row r="44" spans="1:28" ht="16" customHeight="1">
      <c r="A44" s="1243"/>
      <c r="B44" s="1024"/>
      <c r="C44" s="1024"/>
      <c r="D44" s="1024"/>
      <c r="E44" s="1024"/>
      <c r="F44" s="1024"/>
      <c r="G44" s="1244"/>
      <c r="H44" s="2159"/>
      <c r="I44" s="2160"/>
      <c r="J44" s="2160"/>
      <c r="K44" s="2160"/>
      <c r="L44" s="2160"/>
      <c r="M44" s="2160"/>
      <c r="N44" s="2161"/>
      <c r="O44" s="2182"/>
      <c r="P44" s="2183"/>
      <c r="Q44" s="2183"/>
      <c r="R44" s="2183"/>
      <c r="S44" s="2183"/>
      <c r="T44" s="2183"/>
      <c r="U44" s="2184"/>
      <c r="V44" s="1024"/>
      <c r="W44" s="1024"/>
      <c r="X44" s="1024"/>
      <c r="Y44" s="1024"/>
      <c r="Z44" s="1024"/>
      <c r="AA44" s="1024"/>
      <c r="AB44" s="1244"/>
    </row>
    <row r="48" spans="1:28" ht="16" customHeight="1">
      <c r="A48" s="1044" t="s">
        <v>550</v>
      </c>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row>
    <row r="49" spans="1:28" ht="16" customHeight="1">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row>
    <row r="50" spans="1:28" ht="16" customHeight="1">
      <c r="A50" s="955" t="s">
        <v>2442</v>
      </c>
    </row>
    <row r="51" spans="1:28" ht="16" customHeight="1">
      <c r="B51" s="955" t="s">
        <v>2441</v>
      </c>
      <c r="G51" s="906" t="str">
        <f>建築主氏名１フリガナ</f>
        <v/>
      </c>
      <c r="H51" s="904"/>
      <c r="I51" s="906"/>
      <c r="J51" s="906"/>
      <c r="K51" s="906"/>
      <c r="L51" s="906"/>
      <c r="M51" s="906"/>
      <c r="N51" s="906"/>
      <c r="O51" s="906"/>
      <c r="P51" s="906"/>
      <c r="Q51" s="906"/>
      <c r="R51" s="906"/>
      <c r="S51" s="906"/>
      <c r="T51" s="906"/>
      <c r="U51" s="906"/>
      <c r="V51" s="906"/>
      <c r="W51" s="906"/>
      <c r="X51" s="906"/>
      <c r="Y51" s="906"/>
      <c r="Z51" s="906"/>
      <c r="AA51" s="904"/>
    </row>
    <row r="52" spans="1:28" ht="16" customHeight="1">
      <c r="B52" s="955" t="s">
        <v>208</v>
      </c>
      <c r="G52" s="938" t="str">
        <f>建築主氏名１</f>
        <v/>
      </c>
      <c r="H52" s="939"/>
      <c r="I52" s="938"/>
      <c r="J52" s="938"/>
      <c r="K52" s="938"/>
      <c r="L52" s="938"/>
      <c r="M52" s="938"/>
      <c r="N52" s="938"/>
      <c r="O52" s="938"/>
      <c r="P52" s="938"/>
      <c r="Q52" s="938"/>
      <c r="R52" s="938"/>
      <c r="S52" s="938"/>
      <c r="T52" s="938"/>
      <c r="U52" s="938"/>
      <c r="V52" s="938"/>
      <c r="W52" s="938"/>
      <c r="X52" s="938"/>
      <c r="Y52" s="938"/>
      <c r="Z52" s="938"/>
      <c r="AA52" s="939"/>
    </row>
    <row r="53" spans="1:28" ht="16" customHeight="1">
      <c r="B53" s="955" t="s">
        <v>195</v>
      </c>
      <c r="G53" s="938" t="str">
        <f>建築主郵便番号</f>
        <v/>
      </c>
      <c r="H53" s="939"/>
      <c r="I53" s="938"/>
      <c r="J53" s="938"/>
      <c r="K53" s="938"/>
      <c r="L53" s="938"/>
      <c r="M53" s="938"/>
      <c r="N53" s="938"/>
      <c r="O53" s="938"/>
      <c r="P53" s="938"/>
      <c r="Q53" s="938"/>
      <c r="R53" s="938"/>
      <c r="S53" s="938"/>
      <c r="T53" s="938"/>
      <c r="U53" s="938"/>
      <c r="V53" s="938"/>
      <c r="W53" s="938"/>
      <c r="X53" s="938"/>
      <c r="Y53" s="938"/>
      <c r="Z53" s="938"/>
      <c r="AA53" s="939"/>
    </row>
    <row r="54" spans="1:28" ht="16" customHeight="1">
      <c r="B54" s="955" t="s">
        <v>227</v>
      </c>
      <c r="G54" s="1707" t="str">
        <f>建築主住所</f>
        <v/>
      </c>
      <c r="H54" s="1707"/>
      <c r="I54" s="1707"/>
      <c r="J54" s="1707"/>
      <c r="K54" s="1707"/>
      <c r="L54" s="1707"/>
      <c r="M54" s="1707"/>
      <c r="N54" s="1707"/>
      <c r="O54" s="1707"/>
      <c r="P54" s="1707"/>
      <c r="Q54" s="1707"/>
      <c r="R54" s="1707"/>
      <c r="S54" s="1707"/>
      <c r="T54" s="1707"/>
      <c r="U54" s="1707"/>
      <c r="V54" s="1707"/>
      <c r="W54" s="1707"/>
      <c r="X54" s="1707"/>
      <c r="Y54" s="1707"/>
      <c r="Z54" s="1707"/>
      <c r="AA54" s="1707"/>
    </row>
    <row r="55" spans="1:28" ht="16" customHeight="1">
      <c r="B55" s="955" t="s">
        <v>194</v>
      </c>
      <c r="G55" s="938" t="str">
        <f>建築主電話番号</f>
        <v/>
      </c>
      <c r="H55" s="939"/>
      <c r="I55" s="938"/>
      <c r="J55" s="938"/>
      <c r="K55" s="938"/>
      <c r="L55" s="938"/>
      <c r="M55" s="938"/>
      <c r="N55" s="938"/>
      <c r="O55" s="938"/>
      <c r="P55" s="938"/>
      <c r="Q55" s="938"/>
      <c r="R55" s="938"/>
      <c r="S55" s="938"/>
      <c r="T55" s="938"/>
      <c r="U55" s="938"/>
      <c r="V55" s="938"/>
      <c r="W55" s="938"/>
      <c r="X55" s="938"/>
      <c r="Y55" s="938"/>
      <c r="Z55" s="938"/>
      <c r="AA55" s="939"/>
    </row>
    <row r="56" spans="1:28" ht="16" customHeight="1">
      <c r="A56" s="1024"/>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row>
    <row r="57" spans="1:28" ht="16" customHeight="1">
      <c r="A57" s="955" t="s">
        <v>2440</v>
      </c>
    </row>
    <row r="58" spans="1:28" ht="16" customHeight="1">
      <c r="B58" s="955" t="s">
        <v>2439</v>
      </c>
      <c r="H58" s="944" t="str">
        <f>"("&amp;代理者資格&amp;") 建築士  （"&amp;代理者登録種類&amp;"）登録　第　"&amp;代理者登録番号&amp;" 　号"</f>
        <v>() 建築士  （）登録　第　 　号</v>
      </c>
      <c r="I58" s="939"/>
      <c r="J58" s="938"/>
      <c r="K58" s="938"/>
      <c r="L58" s="938"/>
      <c r="M58" s="938"/>
      <c r="N58" s="938"/>
      <c r="O58" s="938"/>
      <c r="P58" s="938"/>
      <c r="Q58" s="938"/>
      <c r="R58" s="938"/>
      <c r="S58" s="938"/>
      <c r="T58" s="938"/>
      <c r="U58" s="938"/>
      <c r="V58" s="938"/>
      <c r="W58" s="938"/>
      <c r="X58" s="938"/>
      <c r="Y58" s="938"/>
      <c r="Z58" s="938"/>
      <c r="AA58" s="938"/>
      <c r="AB58" s="939"/>
    </row>
    <row r="59" spans="1:28" ht="16" customHeight="1">
      <c r="B59" s="955" t="s">
        <v>208</v>
      </c>
      <c r="H59" s="938" t="str">
        <f>代理者氏名</f>
        <v/>
      </c>
      <c r="I59" s="939"/>
      <c r="J59" s="938"/>
      <c r="K59" s="938"/>
      <c r="L59" s="938"/>
      <c r="M59" s="938"/>
      <c r="N59" s="938"/>
      <c r="O59" s="938"/>
      <c r="P59" s="938"/>
      <c r="Q59" s="938"/>
      <c r="R59" s="938"/>
      <c r="S59" s="938"/>
      <c r="T59" s="938"/>
      <c r="U59" s="938"/>
      <c r="V59" s="938"/>
      <c r="W59" s="938"/>
      <c r="X59" s="938"/>
      <c r="Y59" s="938"/>
      <c r="Z59" s="938"/>
      <c r="AA59" s="938"/>
      <c r="AB59" s="939"/>
    </row>
    <row r="60" spans="1:28" ht="16" customHeight="1">
      <c r="B60" s="955" t="s">
        <v>2438</v>
      </c>
      <c r="H60" s="944" t="str">
        <f>"("&amp;代理者事務所名資格&amp;") 建築士事務所  （"&amp;代理者事務所名登録種類&amp;"）知事登録　第　"&amp;代理者事務所登録番号&amp;"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6" customHeight="1">
      <c r="H61" s="938" t="str">
        <f>代理者事務所名</f>
        <v/>
      </c>
      <c r="I61" s="939"/>
      <c r="J61" s="938"/>
      <c r="K61" s="938"/>
      <c r="L61" s="938"/>
      <c r="M61" s="938"/>
      <c r="N61" s="938"/>
      <c r="O61" s="938"/>
      <c r="P61" s="938"/>
      <c r="Q61" s="938"/>
      <c r="R61" s="938"/>
      <c r="S61" s="938"/>
      <c r="T61" s="938"/>
      <c r="U61" s="938"/>
      <c r="V61" s="938"/>
      <c r="W61" s="938"/>
      <c r="X61" s="938"/>
      <c r="Y61" s="938"/>
      <c r="Z61" s="938"/>
      <c r="AA61" s="938"/>
      <c r="AB61" s="939"/>
    </row>
    <row r="62" spans="1:28" ht="16" customHeight="1">
      <c r="B62" s="955" t="s">
        <v>205</v>
      </c>
      <c r="H62" s="938" t="str">
        <f>代理者郵便番号</f>
        <v/>
      </c>
      <c r="I62" s="939"/>
      <c r="J62" s="938"/>
      <c r="K62" s="938"/>
      <c r="L62" s="938"/>
      <c r="M62" s="938"/>
      <c r="N62" s="938"/>
      <c r="O62" s="938"/>
      <c r="P62" s="938"/>
      <c r="Q62" s="938"/>
      <c r="R62" s="938"/>
      <c r="S62" s="938"/>
      <c r="T62" s="938"/>
      <c r="U62" s="938"/>
      <c r="V62" s="938"/>
      <c r="W62" s="938"/>
      <c r="X62" s="938"/>
      <c r="Y62" s="938"/>
      <c r="Z62" s="938"/>
      <c r="AA62" s="938"/>
      <c r="AB62" s="939"/>
    </row>
    <row r="63" spans="1:28" ht="16" customHeight="1">
      <c r="B63" s="955" t="s">
        <v>204</v>
      </c>
      <c r="H63" s="1707" t="str">
        <f>代理者所在地</f>
        <v/>
      </c>
      <c r="I63" s="1707"/>
      <c r="J63" s="1707"/>
      <c r="K63" s="1707"/>
      <c r="L63" s="1707"/>
      <c r="M63" s="1707"/>
      <c r="N63" s="1707"/>
      <c r="O63" s="1707"/>
      <c r="P63" s="1707"/>
      <c r="Q63" s="1707"/>
      <c r="R63" s="1707"/>
      <c r="S63" s="1707"/>
      <c r="T63" s="1707"/>
      <c r="U63" s="1707"/>
      <c r="V63" s="1707"/>
      <c r="W63" s="1707"/>
      <c r="X63" s="1707"/>
      <c r="Y63" s="1707"/>
      <c r="Z63" s="1707"/>
      <c r="AA63" s="1707"/>
      <c r="AB63" s="1707"/>
    </row>
    <row r="64" spans="1:28" ht="16" customHeight="1">
      <c r="B64" s="955" t="s">
        <v>203</v>
      </c>
      <c r="H64" s="938" t="str">
        <f>代理者電話番号</f>
        <v/>
      </c>
      <c r="I64" s="939"/>
      <c r="J64" s="938"/>
      <c r="K64" s="938"/>
      <c r="L64" s="938"/>
      <c r="M64" s="938"/>
      <c r="N64" s="938"/>
      <c r="O64" s="938"/>
      <c r="P64" s="938"/>
      <c r="Q64" s="938"/>
      <c r="R64" s="938"/>
      <c r="S64" s="938"/>
      <c r="T64" s="938"/>
      <c r="U64" s="938"/>
      <c r="V64" s="938"/>
      <c r="W64" s="938"/>
      <c r="X64" s="938"/>
      <c r="Y64" s="938"/>
      <c r="Z64" s="938"/>
      <c r="AA64" s="938"/>
      <c r="AB64" s="939"/>
    </row>
    <row r="65" spans="1:28" ht="16" customHeight="1">
      <c r="A65" s="1024"/>
      <c r="B65" s="1024"/>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row>
    <row r="66" spans="1:28" ht="16" customHeight="1">
      <c r="A66" s="955" t="s">
        <v>2436</v>
      </c>
    </row>
    <row r="67" spans="1:28" ht="16" customHeight="1">
      <c r="B67" s="955" t="s">
        <v>2435</v>
      </c>
      <c r="J67" s="955" t="s">
        <v>2434</v>
      </c>
      <c r="K67" s="1684"/>
      <c r="L67" s="1684"/>
      <c r="M67" s="1684"/>
      <c r="N67" s="1684"/>
      <c r="O67" s="1684"/>
      <c r="P67" s="1684"/>
      <c r="Q67" s="1684"/>
      <c r="R67" s="1684"/>
      <c r="S67" s="955" t="s">
        <v>2433</v>
      </c>
    </row>
    <row r="68" spans="1:28" ht="16" customHeight="1">
      <c r="B68" s="955" t="s">
        <v>2432</v>
      </c>
      <c r="J68" s="2178" t="s">
        <v>2811</v>
      </c>
      <c r="K68" s="2178"/>
      <c r="L68" s="2178"/>
      <c r="M68" s="2178"/>
      <c r="N68" s="2178"/>
      <c r="O68" s="2178"/>
      <c r="P68" s="2178"/>
      <c r="Q68" s="2178"/>
    </row>
    <row r="69" spans="1:28" ht="16" customHeight="1">
      <c r="B69" s="955" t="s">
        <v>2431</v>
      </c>
    </row>
    <row r="70" spans="1:28" ht="16" customHeight="1">
      <c r="A70" s="1024"/>
      <c r="B70" s="1024"/>
      <c r="C70" s="1024"/>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row>
    <row r="71" spans="1:28" ht="16" customHeight="1">
      <c r="A71" s="955" t="s">
        <v>2430</v>
      </c>
    </row>
    <row r="72" spans="1:28" ht="16" customHeight="1">
      <c r="B72" s="955" t="s">
        <v>2429</v>
      </c>
      <c r="F72" s="2167" t="str">
        <f>地名地番県&amp;地名地番市町&amp;地名地番その他</f>
        <v/>
      </c>
      <c r="G72" s="2167"/>
      <c r="H72" s="2167"/>
      <c r="I72" s="2167"/>
      <c r="J72" s="2167"/>
      <c r="K72" s="2167"/>
      <c r="L72" s="2167"/>
      <c r="M72" s="2167"/>
      <c r="N72" s="2167"/>
      <c r="O72" s="2167"/>
      <c r="P72" s="2167"/>
      <c r="Q72" s="2167"/>
      <c r="R72" s="2167"/>
      <c r="S72" s="2167"/>
      <c r="T72" s="2167"/>
      <c r="U72" s="2167"/>
      <c r="V72" s="2167"/>
      <c r="W72" s="2167"/>
      <c r="X72" s="2167"/>
      <c r="Y72" s="2167"/>
      <c r="Z72" s="2167"/>
      <c r="AA72" s="2167"/>
      <c r="AB72" s="2167"/>
    </row>
    <row r="73" spans="1:28" ht="16" customHeight="1">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2167"/>
      <c r="AB73" s="2167"/>
    </row>
    <row r="74" spans="1:28" ht="16" customHeight="1">
      <c r="B74" s="955" t="s">
        <v>2428</v>
      </c>
      <c r="F74" s="2167" t="str">
        <f>住居表示県&amp;住居表示市町&amp;住居表示その他</f>
        <v/>
      </c>
      <c r="G74" s="2167"/>
      <c r="H74" s="2167"/>
      <c r="I74" s="2167"/>
      <c r="J74" s="2167"/>
      <c r="K74" s="2167"/>
      <c r="L74" s="2167"/>
      <c r="M74" s="2167"/>
      <c r="N74" s="2167"/>
      <c r="O74" s="2167"/>
      <c r="P74" s="2167"/>
      <c r="Q74" s="2167"/>
      <c r="R74" s="2167"/>
      <c r="S74" s="2167"/>
      <c r="T74" s="2167"/>
      <c r="U74" s="2167"/>
      <c r="V74" s="2167"/>
      <c r="W74" s="2167"/>
      <c r="X74" s="2167"/>
      <c r="Y74" s="2167"/>
      <c r="Z74" s="2167"/>
      <c r="AA74" s="2167"/>
      <c r="AB74" s="2167"/>
    </row>
    <row r="75" spans="1:28" ht="16" customHeight="1">
      <c r="A75" s="1024"/>
      <c r="B75" s="1024"/>
      <c r="C75" s="1024"/>
      <c r="D75" s="1024"/>
      <c r="E75" s="1024"/>
      <c r="F75" s="2177"/>
      <c r="G75" s="2177"/>
      <c r="H75" s="2177"/>
      <c r="I75" s="2177"/>
      <c r="J75" s="2177"/>
      <c r="K75" s="2177"/>
      <c r="L75" s="2177"/>
      <c r="M75" s="2177"/>
      <c r="N75" s="2177"/>
      <c r="O75" s="2177"/>
      <c r="P75" s="2177"/>
      <c r="Q75" s="2177"/>
      <c r="R75" s="2177"/>
      <c r="S75" s="2177"/>
      <c r="T75" s="2177"/>
      <c r="U75" s="2177"/>
      <c r="V75" s="2177"/>
      <c r="W75" s="2177"/>
      <c r="X75" s="2177"/>
      <c r="Y75" s="2177"/>
      <c r="Z75" s="2177"/>
      <c r="AA75" s="2177"/>
      <c r="AB75" s="2177"/>
    </row>
    <row r="76" spans="1:28" ht="16" customHeight="1">
      <c r="A76" s="955" t="s">
        <v>2427</v>
      </c>
    </row>
    <row r="77" spans="1:28" ht="16" customHeight="1">
      <c r="B77" s="955" t="s">
        <v>2426</v>
      </c>
    </row>
    <row r="78" spans="1:28" ht="16" customHeight="1">
      <c r="B78" s="955" t="s">
        <v>2425</v>
      </c>
      <c r="G78" s="955" t="str">
        <f>建築名称フリガナ</f>
        <v/>
      </c>
    </row>
    <row r="79" spans="1:28" ht="16" customHeight="1">
      <c r="B79" s="955" t="s">
        <v>2424</v>
      </c>
      <c r="G79" s="955" t="str">
        <f>建築名称</f>
        <v/>
      </c>
    </row>
    <row r="80" spans="1:28" ht="16" customHeight="1">
      <c r="A80" s="1024"/>
      <c r="B80" s="1024"/>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row>
    <row r="81" spans="1:28" ht="16" customHeight="1">
      <c r="A81" s="955" t="s">
        <v>2423</v>
      </c>
      <c r="F81" s="2168"/>
      <c r="G81" s="2168"/>
      <c r="H81" s="2168"/>
      <c r="I81" s="2168"/>
      <c r="J81" s="2168"/>
      <c r="K81" s="2168"/>
      <c r="L81" s="2168"/>
      <c r="M81" s="2168"/>
      <c r="N81" s="2168"/>
      <c r="O81" s="2168"/>
      <c r="P81" s="2168"/>
      <c r="Q81" s="2168"/>
      <c r="R81" s="2168"/>
      <c r="S81" s="2168"/>
      <c r="T81" s="2168"/>
      <c r="U81" s="2168"/>
      <c r="V81" s="2168"/>
      <c r="W81" s="2168"/>
      <c r="X81" s="2168"/>
      <c r="Y81" s="2168"/>
      <c r="Z81" s="2168"/>
      <c r="AA81" s="2168"/>
      <c r="AB81" s="2168"/>
    </row>
    <row r="82" spans="1:28" ht="16" customHeight="1">
      <c r="F82" s="2169"/>
      <c r="G82" s="2169"/>
      <c r="H82" s="2169"/>
      <c r="I82" s="2169"/>
      <c r="J82" s="2169"/>
      <c r="K82" s="2169"/>
      <c r="L82" s="2169"/>
      <c r="M82" s="2169"/>
      <c r="N82" s="2169"/>
      <c r="O82" s="2169"/>
      <c r="P82" s="2169"/>
      <c r="Q82" s="2169"/>
      <c r="R82" s="2169"/>
      <c r="S82" s="2169"/>
      <c r="T82" s="2169"/>
      <c r="U82" s="2169"/>
      <c r="V82" s="2169"/>
      <c r="W82" s="2169"/>
      <c r="X82" s="2169"/>
      <c r="Y82" s="2169"/>
      <c r="Z82" s="2169"/>
      <c r="AA82" s="2169"/>
      <c r="AB82" s="2169"/>
    </row>
    <row r="83" spans="1:28" ht="16" customHeight="1">
      <c r="A83" s="1024"/>
      <c r="B83" s="1024"/>
      <c r="C83" s="1024"/>
      <c r="D83" s="1024"/>
      <c r="E83" s="1024"/>
      <c r="F83" s="2170"/>
      <c r="G83" s="2170"/>
      <c r="H83" s="2170"/>
      <c r="I83" s="2170"/>
      <c r="J83" s="2170"/>
      <c r="K83" s="2170"/>
      <c r="L83" s="2170"/>
      <c r="M83" s="2170"/>
      <c r="N83" s="2170"/>
      <c r="O83" s="2170"/>
      <c r="P83" s="2170"/>
      <c r="Q83" s="2170"/>
      <c r="R83" s="2170"/>
      <c r="S83" s="2170"/>
      <c r="T83" s="2170"/>
      <c r="U83" s="2170"/>
      <c r="V83" s="2170"/>
      <c r="W83" s="2170"/>
      <c r="X83" s="2170"/>
      <c r="Y83" s="2170"/>
      <c r="Z83" s="2170"/>
      <c r="AA83" s="2170"/>
      <c r="AB83" s="2170"/>
    </row>
    <row r="84" spans="1:28" ht="16" customHeight="1">
      <c r="A84" s="955" t="s">
        <v>2422</v>
      </c>
      <c r="J84" s="2166" t="s">
        <v>2811</v>
      </c>
      <c r="K84" s="2166"/>
      <c r="L84" s="2166"/>
      <c r="M84" s="2166"/>
      <c r="N84" s="2166"/>
      <c r="O84" s="2166"/>
      <c r="P84" s="2166"/>
      <c r="Q84" s="2166"/>
    </row>
    <row r="85" spans="1:28" ht="16" customHeight="1">
      <c r="A85" s="1024"/>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row>
    <row r="86" spans="1:28" ht="16" customHeight="1">
      <c r="A86" s="955" t="s">
        <v>2421</v>
      </c>
      <c r="H86" s="2178" t="s">
        <v>2811</v>
      </c>
      <c r="I86" s="2178"/>
      <c r="J86" s="2178"/>
      <c r="K86" s="2178"/>
      <c r="L86" s="2178"/>
      <c r="M86" s="2178"/>
      <c r="N86" s="2178"/>
      <c r="O86" s="2178"/>
      <c r="P86" s="955" t="s">
        <v>2420</v>
      </c>
      <c r="R86" s="2178" t="s">
        <v>2811</v>
      </c>
      <c r="S86" s="2178"/>
      <c r="T86" s="2178"/>
      <c r="U86" s="2178"/>
      <c r="V86" s="2178"/>
      <c r="W86" s="2178"/>
      <c r="X86" s="2178"/>
      <c r="Y86" s="2178"/>
      <c r="Z86" s="955" t="s">
        <v>2419</v>
      </c>
    </row>
    <row r="87" spans="1:28" ht="16" customHeight="1">
      <c r="A87" s="1024"/>
      <c r="B87" s="1024"/>
      <c r="C87" s="1024"/>
      <c r="D87" s="1024"/>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row>
    <row r="88" spans="1:28" ht="16" customHeight="1">
      <c r="A88" s="955" t="s">
        <v>2418</v>
      </c>
      <c r="F88" s="2168"/>
      <c r="G88" s="2168"/>
      <c r="H88" s="2168"/>
      <c r="I88" s="2168"/>
      <c r="J88" s="2168"/>
      <c r="K88" s="2168"/>
      <c r="L88" s="2168"/>
      <c r="M88" s="2168"/>
      <c r="N88" s="2168"/>
      <c r="O88" s="2168"/>
      <c r="P88" s="2168"/>
      <c r="Q88" s="2168"/>
      <c r="R88" s="2168"/>
      <c r="S88" s="2168"/>
      <c r="T88" s="2168"/>
      <c r="U88" s="2168"/>
      <c r="V88" s="2168"/>
      <c r="W88" s="2168"/>
      <c r="X88" s="2168"/>
      <c r="Y88" s="2168"/>
      <c r="Z88" s="2168"/>
      <c r="AA88" s="2168"/>
      <c r="AB88" s="2168"/>
    </row>
    <row r="89" spans="1:28" ht="16" customHeight="1">
      <c r="F89" s="2169"/>
      <c r="G89" s="2169"/>
      <c r="H89" s="2169"/>
      <c r="I89" s="2169"/>
      <c r="J89" s="2169"/>
      <c r="K89" s="2169"/>
      <c r="L89" s="2169"/>
      <c r="M89" s="2169"/>
      <c r="N89" s="2169"/>
      <c r="O89" s="2169"/>
      <c r="P89" s="2169"/>
      <c r="Q89" s="2169"/>
      <c r="R89" s="2169"/>
      <c r="S89" s="2169"/>
      <c r="T89" s="2169"/>
      <c r="U89" s="2169"/>
      <c r="V89" s="2169"/>
      <c r="W89" s="2169"/>
      <c r="X89" s="2169"/>
      <c r="Y89" s="2169"/>
      <c r="Z89" s="2169"/>
      <c r="AA89" s="2169"/>
      <c r="AB89" s="2169"/>
    </row>
    <row r="90" spans="1:28" ht="16" customHeight="1">
      <c r="A90" s="1024"/>
      <c r="B90" s="1024"/>
      <c r="C90" s="1024"/>
      <c r="D90" s="1024"/>
      <c r="E90" s="1024"/>
      <c r="F90" s="2170"/>
      <c r="G90" s="2170"/>
      <c r="H90" s="2170"/>
      <c r="I90" s="2170"/>
      <c r="J90" s="2170"/>
      <c r="K90" s="2170"/>
      <c r="L90" s="2170"/>
      <c r="M90" s="2170"/>
      <c r="N90" s="2170"/>
      <c r="O90" s="2170"/>
      <c r="P90" s="2170"/>
      <c r="Q90" s="2170"/>
      <c r="R90" s="2170"/>
      <c r="S90" s="2170"/>
      <c r="T90" s="2170"/>
      <c r="U90" s="2170"/>
      <c r="V90" s="2170"/>
      <c r="W90" s="2170"/>
      <c r="X90" s="2170"/>
      <c r="Y90" s="2170"/>
      <c r="Z90" s="2170"/>
      <c r="AA90" s="2170"/>
      <c r="AB90" s="2170"/>
    </row>
    <row r="91" spans="1:28" ht="16" customHeight="1">
      <c r="A91" s="955" t="s">
        <v>2417</v>
      </c>
      <c r="D91" s="2168"/>
      <c r="E91" s="2168"/>
      <c r="F91" s="2168"/>
      <c r="G91" s="2168"/>
      <c r="H91" s="2168"/>
      <c r="I91" s="2168"/>
      <c r="J91" s="2168"/>
      <c r="K91" s="2168"/>
      <c r="L91" s="2168"/>
      <c r="M91" s="2168"/>
      <c r="N91" s="2168"/>
      <c r="O91" s="2168"/>
      <c r="P91" s="2168"/>
      <c r="Q91" s="2168"/>
      <c r="R91" s="2168"/>
      <c r="S91" s="2168"/>
      <c r="T91" s="2168"/>
      <c r="U91" s="2168"/>
      <c r="V91" s="2168"/>
      <c r="W91" s="2168"/>
      <c r="X91" s="2168"/>
      <c r="Y91" s="2168"/>
      <c r="Z91" s="2168"/>
      <c r="AA91" s="2168"/>
      <c r="AB91" s="2168"/>
    </row>
    <row r="92" spans="1:28" ht="16" customHeight="1">
      <c r="D92" s="2169"/>
      <c r="E92" s="2169"/>
      <c r="F92" s="2169"/>
      <c r="G92" s="2169"/>
      <c r="H92" s="2169"/>
      <c r="I92" s="2169"/>
      <c r="J92" s="2169"/>
      <c r="K92" s="2169"/>
      <c r="L92" s="2169"/>
      <c r="M92" s="2169"/>
      <c r="N92" s="2169"/>
      <c r="O92" s="2169"/>
      <c r="P92" s="2169"/>
      <c r="Q92" s="2169"/>
      <c r="R92" s="2169"/>
      <c r="S92" s="2169"/>
      <c r="T92" s="2169"/>
      <c r="U92" s="2169"/>
      <c r="V92" s="2169"/>
      <c r="W92" s="2169"/>
      <c r="X92" s="2169"/>
      <c r="Y92" s="2169"/>
      <c r="Z92" s="2169"/>
      <c r="AA92" s="2169"/>
      <c r="AB92" s="2169"/>
    </row>
    <row r="93" spans="1:28" ht="16" customHeight="1">
      <c r="D93" s="2169"/>
      <c r="E93" s="2169"/>
      <c r="F93" s="2169"/>
      <c r="G93" s="2169"/>
      <c r="H93" s="2169"/>
      <c r="I93" s="2169"/>
      <c r="J93" s="2169"/>
      <c r="K93" s="2169"/>
      <c r="L93" s="2169"/>
      <c r="M93" s="2169"/>
      <c r="N93" s="2169"/>
      <c r="O93" s="2169"/>
      <c r="P93" s="2169"/>
      <c r="Q93" s="2169"/>
      <c r="R93" s="2169"/>
      <c r="S93" s="2169"/>
      <c r="T93" s="2169"/>
      <c r="U93" s="2169"/>
      <c r="V93" s="2169"/>
      <c r="W93" s="2169"/>
      <c r="X93" s="2169"/>
      <c r="Y93" s="2169"/>
      <c r="Z93" s="2169"/>
      <c r="AA93" s="2169"/>
      <c r="AB93" s="2169"/>
    </row>
    <row r="94" spans="1:28" ht="16" customHeight="1">
      <c r="D94" s="2169"/>
      <c r="E94" s="2169"/>
      <c r="F94" s="2169"/>
      <c r="G94" s="2169"/>
      <c r="H94" s="2169"/>
      <c r="I94" s="2169"/>
      <c r="J94" s="2169"/>
      <c r="K94" s="2169"/>
      <c r="L94" s="2169"/>
      <c r="M94" s="2169"/>
      <c r="N94" s="2169"/>
      <c r="O94" s="2169"/>
      <c r="P94" s="2169"/>
      <c r="Q94" s="2169"/>
      <c r="R94" s="2169"/>
      <c r="S94" s="2169"/>
      <c r="T94" s="2169"/>
      <c r="U94" s="2169"/>
      <c r="V94" s="2169"/>
      <c r="W94" s="2169"/>
      <c r="X94" s="2169"/>
      <c r="Y94" s="2169"/>
      <c r="Z94" s="2169"/>
      <c r="AA94" s="2169"/>
      <c r="AB94" s="2169"/>
    </row>
    <row r="95" spans="1:28" ht="16" customHeight="1">
      <c r="A95" s="1024"/>
      <c r="B95" s="1024"/>
      <c r="C95" s="1024"/>
      <c r="D95" s="2170"/>
      <c r="E95" s="2170"/>
      <c r="F95" s="2170"/>
      <c r="G95" s="2170"/>
      <c r="H95" s="2170"/>
      <c r="I95" s="2170"/>
      <c r="J95" s="2170"/>
      <c r="K95" s="2170"/>
      <c r="L95" s="2170"/>
      <c r="M95" s="2170"/>
      <c r="N95" s="2170"/>
      <c r="O95" s="2170"/>
      <c r="P95" s="2170"/>
      <c r="Q95" s="2170"/>
      <c r="R95" s="2170"/>
      <c r="S95" s="2170"/>
      <c r="T95" s="2170"/>
      <c r="U95" s="2170"/>
      <c r="V95" s="2170"/>
      <c r="W95" s="2170"/>
      <c r="X95" s="2170"/>
      <c r="Y95" s="2170"/>
      <c r="Z95" s="2170"/>
      <c r="AA95" s="2170"/>
      <c r="AB95" s="2170"/>
    </row>
  </sheetData>
  <mergeCells count="27">
    <mergeCell ref="J84:Q84"/>
    <mergeCell ref="F72:AB73"/>
    <mergeCell ref="D91:AB95"/>
    <mergeCell ref="O39:U40"/>
    <mergeCell ref="H63:AB63"/>
    <mergeCell ref="F74:AB75"/>
    <mergeCell ref="F81:AB83"/>
    <mergeCell ref="H86:O86"/>
    <mergeCell ref="R86:Y86"/>
    <mergeCell ref="J68:Q68"/>
    <mergeCell ref="K67:R67"/>
    <mergeCell ref="O43:U44"/>
    <mergeCell ref="F88:AB90"/>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AM62"/>
  <sheetViews>
    <sheetView topLeftCell="A4" zoomScaleNormal="100" workbookViewId="0">
      <selection activeCell="Q56" sqref="Q56"/>
    </sheetView>
  </sheetViews>
  <sheetFormatPr defaultColWidth="2.83203125" defaultRowHeight="15"/>
  <cols>
    <col min="1" max="25" width="3.83203125" style="542" customWidth="1"/>
    <col min="26" max="16384" width="2.83203125" style="542"/>
  </cols>
  <sheetData>
    <row r="1" spans="1:35" s="366" customFormat="1" ht="38.25" customHeight="1" thickBot="1">
      <c r="A1" s="631" t="s">
        <v>1905</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3705</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149999999999999" customHeight="1">
      <c r="A3" s="641" t="s">
        <v>3706</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3707</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3749</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3708</v>
      </c>
      <c r="B8" s="651"/>
      <c r="C8" s="651"/>
      <c r="D8" s="651"/>
      <c r="E8" s="651"/>
      <c r="F8" s="651"/>
      <c r="G8" s="651"/>
      <c r="H8" s="651"/>
      <c r="I8" s="651"/>
      <c r="J8" s="651"/>
      <c r="K8" s="651"/>
      <c r="L8" s="651"/>
      <c r="M8" s="651"/>
      <c r="N8" s="651"/>
      <c r="O8" s="651"/>
      <c r="P8" s="651"/>
      <c r="Q8" s="651"/>
      <c r="R8" s="653"/>
      <c r="S8" s="653"/>
      <c r="T8" s="640"/>
      <c r="U8" s="323"/>
      <c r="V8" s="323"/>
      <c r="W8" s="640"/>
      <c r="X8" s="323"/>
      <c r="Y8" s="844"/>
      <c r="Z8" s="543"/>
      <c r="AA8" s="543"/>
      <c r="AB8" s="543"/>
      <c r="AC8" s="543"/>
      <c r="AD8" s="543"/>
      <c r="AE8" s="543"/>
    </row>
    <row r="9" spans="1:35" s="544" customFormat="1" ht="19.5" customHeight="1">
      <c r="A9" s="655"/>
      <c r="B9" s="2193" t="s">
        <v>2955</v>
      </c>
      <c r="C9" s="2194"/>
      <c r="D9" s="2194"/>
      <c r="E9" s="2194"/>
      <c r="F9" s="2194"/>
      <c r="G9" s="2194"/>
      <c r="H9" s="2194"/>
      <c r="I9" s="2194"/>
      <c r="J9" s="2194"/>
      <c r="K9" s="2194"/>
      <c r="L9" s="2194"/>
      <c r="M9" s="2194"/>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93"/>
      <c r="C10" s="2194"/>
      <c r="D10" s="2194"/>
      <c r="E10" s="2194"/>
      <c r="F10" s="2194"/>
      <c r="G10" s="2194"/>
      <c r="H10" s="2194"/>
      <c r="I10" s="2194"/>
      <c r="J10" s="2194"/>
      <c r="K10" s="2194"/>
      <c r="L10" s="2194"/>
      <c r="M10" s="2194"/>
      <c r="N10" s="651"/>
      <c r="O10" s="651"/>
      <c r="P10" s="651"/>
      <c r="Q10" s="651"/>
      <c r="R10" s="660" t="s">
        <v>2956</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2468</v>
      </c>
      <c r="N12" s="651"/>
      <c r="O12" s="651"/>
      <c r="P12" s="651"/>
      <c r="Q12" s="651"/>
      <c r="R12" s="640" t="s">
        <v>2467</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2466</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95" t="s">
        <v>2465</v>
      </c>
      <c r="B15" s="2196"/>
      <c r="C15" s="667" t="s">
        <v>2502</v>
      </c>
      <c r="D15" s="667"/>
      <c r="E15" s="667"/>
      <c r="F15" s="667"/>
      <c r="G15" s="667"/>
      <c r="H15" s="668"/>
      <c r="I15" s="667"/>
      <c r="J15" s="667" t="s">
        <v>2956</v>
      </c>
      <c r="K15" s="667"/>
      <c r="L15" s="667"/>
      <c r="M15" s="667"/>
      <c r="N15" s="667"/>
      <c r="O15" s="667"/>
      <c r="P15" s="667"/>
      <c r="Q15" s="667"/>
      <c r="R15" s="663" t="s">
        <v>2462</v>
      </c>
      <c r="S15" s="663"/>
      <c r="T15" s="669"/>
      <c r="U15" s="663"/>
      <c r="V15" s="663"/>
      <c r="W15" s="669"/>
      <c r="X15" s="663"/>
      <c r="Y15" s="670" t="s">
        <v>113</v>
      </c>
      <c r="Z15" s="543"/>
      <c r="AA15" s="543"/>
      <c r="AB15" s="543"/>
      <c r="AC15" s="543"/>
      <c r="AD15" s="543"/>
      <c r="AE15" s="543"/>
    </row>
    <row r="16" spans="1:35" s="544" customFormat="1" ht="19.5" customHeight="1">
      <c r="A16" s="2195" t="s">
        <v>2568</v>
      </c>
      <c r="B16" s="2196"/>
      <c r="C16" s="667" t="s">
        <v>2957</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95" t="s">
        <v>2567</v>
      </c>
      <c r="B17" s="2196"/>
      <c r="C17" s="667" t="s">
        <v>2459</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97" t="s">
        <v>2566</v>
      </c>
      <c r="B18" s="2198"/>
      <c r="C18" s="671" t="s">
        <v>3709</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199" t="s">
        <v>3710</v>
      </c>
      <c r="B30" s="2200"/>
      <c r="C30" s="671" t="s">
        <v>3711</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9" customHeight="1">
      <c r="A36" s="2199" t="s">
        <v>2494</v>
      </c>
      <c r="B36" s="2200"/>
      <c r="C36" s="662" t="s">
        <v>3712</v>
      </c>
      <c r="D36" s="662"/>
      <c r="E36" s="662"/>
      <c r="F36" s="662"/>
      <c r="G36" s="662"/>
      <c r="H36" s="662"/>
      <c r="I36" s="662"/>
      <c r="J36" s="662"/>
      <c r="K36" s="662"/>
      <c r="L36" s="662"/>
      <c r="M36" s="662"/>
      <c r="N36" s="662"/>
      <c r="O36" s="662"/>
      <c r="P36" s="662"/>
      <c r="Q36" s="662"/>
      <c r="R36" s="662"/>
      <c r="S36" s="662"/>
      <c r="T36" s="662"/>
      <c r="U36" s="662"/>
      <c r="V36" s="662"/>
      <c r="W36" s="662"/>
      <c r="X36" s="662"/>
      <c r="Y36" s="674"/>
      <c r="Z36" s="822"/>
      <c r="AA36" s="822"/>
      <c r="AB36" s="822"/>
      <c r="AC36" s="822"/>
      <c r="AD36" s="822"/>
      <c r="AE36" s="822"/>
      <c r="AF36" s="822"/>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23"/>
      <c r="AA37" s="823"/>
      <c r="AB37" s="823"/>
      <c r="AC37" s="823"/>
      <c r="AD37" s="823"/>
      <c r="AE37" s="40"/>
    </row>
    <row r="38" spans="1:33" s="505" customFormat="1" ht="15" customHeight="1" thickTop="1">
      <c r="A38" s="845" t="s">
        <v>2958</v>
      </c>
      <c r="B38" s="846"/>
      <c r="C38" s="847"/>
      <c r="D38" s="847"/>
      <c r="E38" s="846"/>
      <c r="F38" s="846"/>
      <c r="G38" s="846"/>
      <c r="H38" s="846"/>
      <c r="I38" s="846"/>
      <c r="J38" s="846"/>
      <c r="K38" s="846"/>
      <c r="L38" s="846"/>
      <c r="M38" s="846"/>
      <c r="N38" s="846"/>
      <c r="O38" s="846"/>
      <c r="P38" s="846"/>
      <c r="Q38" s="846"/>
      <c r="R38" s="846"/>
      <c r="S38" s="2185" t="s">
        <v>3713</v>
      </c>
      <c r="T38" s="2186"/>
      <c r="U38" s="2186"/>
      <c r="V38" s="2186"/>
      <c r="W38" s="2186"/>
      <c r="X38" s="2186"/>
      <c r="Y38" s="2187"/>
      <c r="Z38" s="824"/>
      <c r="AA38" s="824"/>
      <c r="AB38" s="824"/>
      <c r="AC38" s="824"/>
      <c r="AD38" s="824"/>
      <c r="AE38" s="40"/>
    </row>
    <row r="39" spans="1:33" s="505" customFormat="1" ht="15" customHeight="1">
      <c r="A39" s="2191" t="s">
        <v>2959</v>
      </c>
      <c r="B39" s="848" t="s">
        <v>5</v>
      </c>
      <c r="C39" s="849" t="s">
        <v>2960</v>
      </c>
      <c r="D39" s="850" t="s">
        <v>2961</v>
      </c>
      <c r="E39" s="850"/>
      <c r="F39" s="850"/>
      <c r="G39" s="850"/>
      <c r="H39" s="851"/>
      <c r="I39" s="852"/>
      <c r="J39" s="1349"/>
      <c r="K39" s="848" t="s">
        <v>5</v>
      </c>
      <c r="L39" s="849" t="s">
        <v>2976</v>
      </c>
      <c r="M39" s="850" t="s">
        <v>2973</v>
      </c>
      <c r="N39" s="850"/>
      <c r="O39" s="850"/>
      <c r="P39" s="850"/>
      <c r="Q39" s="850"/>
      <c r="R39" s="851"/>
      <c r="S39" s="2188"/>
      <c r="T39" s="2189"/>
      <c r="U39" s="2189"/>
      <c r="V39" s="2189"/>
      <c r="W39" s="2189"/>
      <c r="X39" s="2189"/>
      <c r="Y39" s="2190"/>
      <c r="Z39" s="824"/>
      <c r="AA39" s="824"/>
      <c r="AB39" s="824"/>
      <c r="AC39" s="824"/>
      <c r="AD39" s="824"/>
      <c r="AE39" s="40"/>
    </row>
    <row r="40" spans="1:33" s="505" customFormat="1" ht="15" customHeight="1">
      <c r="A40" s="2192"/>
      <c r="B40" s="848" t="s">
        <v>5</v>
      </c>
      <c r="C40" s="849" t="s">
        <v>2965</v>
      </c>
      <c r="D40" s="850" t="s">
        <v>2966</v>
      </c>
      <c r="E40" s="850"/>
      <c r="F40" s="850"/>
      <c r="G40" s="850"/>
      <c r="H40" s="851"/>
      <c r="I40" s="852"/>
      <c r="J40" s="1349"/>
      <c r="K40" s="848" t="s">
        <v>5</v>
      </c>
      <c r="L40" s="849" t="s">
        <v>2981</v>
      </c>
      <c r="M40" s="850" t="s">
        <v>2977</v>
      </c>
      <c r="N40" s="850"/>
      <c r="O40" s="850"/>
      <c r="P40" s="850"/>
      <c r="Q40" s="850"/>
      <c r="R40" s="851"/>
      <c r="S40" s="853"/>
      <c r="T40" s="837"/>
      <c r="U40" s="838"/>
      <c r="V40" s="838"/>
      <c r="W40" s="838"/>
      <c r="X40" s="838"/>
      <c r="Y40" s="854"/>
      <c r="Z40" s="825"/>
      <c r="AA40" s="825"/>
      <c r="AB40" s="825"/>
      <c r="AC40" s="825"/>
      <c r="AD40" s="825"/>
      <c r="AE40" s="40"/>
    </row>
    <row r="41" spans="1:33" s="505" customFormat="1" ht="15" customHeight="1">
      <c r="A41" s="2192"/>
      <c r="B41" s="848" t="s">
        <v>5</v>
      </c>
      <c r="C41" s="849" t="s">
        <v>2970</v>
      </c>
      <c r="D41" s="850" t="s">
        <v>2971</v>
      </c>
      <c r="E41" s="850"/>
      <c r="F41" s="850"/>
      <c r="G41" s="850"/>
      <c r="H41" s="851"/>
      <c r="I41" s="852"/>
      <c r="J41" s="1349"/>
      <c r="K41" s="848" t="s">
        <v>5</v>
      </c>
      <c r="L41" s="849" t="s">
        <v>2986</v>
      </c>
      <c r="M41" s="850" t="s">
        <v>2982</v>
      </c>
      <c r="N41" s="850"/>
      <c r="O41" s="850"/>
      <c r="P41" s="850"/>
      <c r="Q41" s="850"/>
      <c r="R41" s="851"/>
      <c r="S41" s="855"/>
      <c r="T41" s="838"/>
      <c r="U41" s="838"/>
      <c r="V41" s="838"/>
      <c r="W41" s="838"/>
      <c r="X41" s="838"/>
      <c r="Y41" s="854"/>
      <c r="Z41" s="825"/>
      <c r="AA41" s="825"/>
      <c r="AB41" s="825"/>
      <c r="AC41" s="825"/>
      <c r="AD41" s="825"/>
      <c r="AE41" s="40"/>
    </row>
    <row r="42" spans="1:33" s="505" customFormat="1" ht="15" customHeight="1">
      <c r="A42" s="2192"/>
      <c r="B42" s="848" t="s">
        <v>5</v>
      </c>
      <c r="C42" s="849" t="s">
        <v>2974</v>
      </c>
      <c r="D42" s="850" t="s">
        <v>2975</v>
      </c>
      <c r="E42" s="850"/>
      <c r="F42" s="850"/>
      <c r="G42" s="850"/>
      <c r="H42" s="851"/>
      <c r="I42" s="852"/>
      <c r="J42" s="1349"/>
      <c r="K42" s="848" t="s">
        <v>5</v>
      </c>
      <c r="L42" s="849" t="s">
        <v>2990</v>
      </c>
      <c r="M42" s="850" t="s">
        <v>2987</v>
      </c>
      <c r="N42" s="850"/>
      <c r="O42" s="850"/>
      <c r="P42" s="850"/>
      <c r="Q42" s="850"/>
      <c r="R42" s="851"/>
      <c r="S42" s="855"/>
      <c r="T42" s="836"/>
      <c r="U42" s="836"/>
      <c r="V42" s="836"/>
      <c r="W42" s="836"/>
      <c r="X42" s="836"/>
      <c r="Y42" s="856"/>
      <c r="Z42" s="825"/>
      <c r="AA42" s="825"/>
      <c r="AB42" s="825"/>
      <c r="AC42" s="825"/>
      <c r="AD42" s="825"/>
      <c r="AE42" s="40"/>
    </row>
    <row r="43" spans="1:33" s="505" customFormat="1" ht="15" customHeight="1">
      <c r="A43" s="2192"/>
      <c r="B43" s="848" t="s">
        <v>5</v>
      </c>
      <c r="C43" s="849" t="s">
        <v>2979</v>
      </c>
      <c r="D43" s="850" t="s">
        <v>2980</v>
      </c>
      <c r="E43" s="850"/>
      <c r="F43" s="850"/>
      <c r="G43" s="850"/>
      <c r="H43" s="851"/>
      <c r="I43" s="852"/>
      <c r="J43" s="1349"/>
      <c r="K43" s="848" t="s">
        <v>5</v>
      </c>
      <c r="L43" s="849" t="s">
        <v>2964</v>
      </c>
      <c r="M43" s="850" t="s">
        <v>2991</v>
      </c>
      <c r="N43" s="850"/>
      <c r="O43" s="850"/>
      <c r="P43" s="850"/>
      <c r="Q43" s="850"/>
      <c r="R43" s="851"/>
      <c r="S43" s="858"/>
      <c r="T43" s="839"/>
      <c r="U43" s="836"/>
      <c r="V43" s="836"/>
      <c r="W43" s="836"/>
      <c r="X43" s="836"/>
      <c r="Y43" s="856"/>
      <c r="Z43" s="826"/>
      <c r="AA43" s="826"/>
      <c r="AB43" s="826"/>
      <c r="AC43" s="826"/>
      <c r="AD43" s="827"/>
      <c r="AE43" s="40"/>
    </row>
    <row r="44" spans="1:33" s="505" customFormat="1" ht="15" customHeight="1">
      <c r="A44" s="2192"/>
      <c r="B44" s="848" t="s">
        <v>5</v>
      </c>
      <c r="C44" s="849" t="s">
        <v>2984</v>
      </c>
      <c r="D44" s="850" t="s">
        <v>2985</v>
      </c>
      <c r="E44" s="850"/>
      <c r="F44" s="850"/>
      <c r="G44" s="850"/>
      <c r="H44" s="851"/>
      <c r="I44" s="852"/>
      <c r="J44" s="1349"/>
      <c r="K44" s="860" t="s">
        <v>5</v>
      </c>
      <c r="L44" s="867" t="s">
        <v>2969</v>
      </c>
      <c r="M44" s="506" t="s">
        <v>3780</v>
      </c>
      <c r="N44" s="1353"/>
      <c r="O44" s="1353"/>
      <c r="P44" s="1353"/>
      <c r="Q44" s="1353"/>
      <c r="R44" s="1353"/>
      <c r="S44" s="853"/>
      <c r="T44" s="836"/>
      <c r="U44" s="836"/>
      <c r="V44" s="836"/>
      <c r="W44" s="836"/>
      <c r="X44" s="836"/>
      <c r="Y44" s="856"/>
      <c r="Z44" s="826"/>
      <c r="AA44" s="826"/>
      <c r="AB44" s="826"/>
      <c r="AC44" s="826"/>
      <c r="AD44" s="827"/>
      <c r="AE44" s="40"/>
    </row>
    <row r="45" spans="1:33" s="505" customFormat="1" ht="15" customHeight="1">
      <c r="A45" s="2192"/>
      <c r="B45" s="848" t="s">
        <v>5</v>
      </c>
      <c r="C45" s="849" t="s">
        <v>2988</v>
      </c>
      <c r="D45" s="850" t="s">
        <v>2989</v>
      </c>
      <c r="E45" s="850"/>
      <c r="F45" s="850"/>
      <c r="G45" s="850"/>
      <c r="H45" s="851"/>
      <c r="I45" s="852"/>
      <c r="J45" s="1349"/>
      <c r="K45" s="860" t="s">
        <v>5</v>
      </c>
      <c r="L45" s="867" t="s">
        <v>3778</v>
      </c>
      <c r="M45" s="2201" t="s">
        <v>3781</v>
      </c>
      <c r="N45" s="2201"/>
      <c r="O45" s="2201"/>
      <c r="P45" s="2201"/>
      <c r="Q45" s="2201"/>
      <c r="R45" s="2202"/>
      <c r="S45" s="853"/>
      <c r="T45" s="836"/>
      <c r="U45" s="834"/>
      <c r="V45" s="836"/>
      <c r="W45" s="836"/>
      <c r="X45" s="836"/>
      <c r="Y45" s="856"/>
      <c r="Z45" s="826"/>
      <c r="AA45" s="826"/>
      <c r="AB45" s="826"/>
      <c r="AC45" s="826"/>
      <c r="AD45" s="827"/>
      <c r="AE45" s="546"/>
      <c r="AF45" s="40"/>
    </row>
    <row r="46" spans="1:33" s="544" customFormat="1" ht="15" customHeight="1">
      <c r="A46" s="2192"/>
      <c r="B46" s="848" t="s">
        <v>5</v>
      </c>
      <c r="C46" s="849" t="s">
        <v>2962</v>
      </c>
      <c r="D46" s="850" t="s">
        <v>2963</v>
      </c>
      <c r="E46" s="850"/>
      <c r="F46" s="850"/>
      <c r="G46" s="850"/>
      <c r="H46" s="851"/>
      <c r="I46" s="852"/>
      <c r="J46" s="1350"/>
      <c r="K46" s="862"/>
      <c r="L46" s="863"/>
      <c r="M46" s="2203"/>
      <c r="N46" s="2203"/>
      <c r="O46" s="2203"/>
      <c r="P46" s="2203"/>
      <c r="Q46" s="2203"/>
      <c r="R46" s="2204"/>
      <c r="S46" s="853"/>
      <c r="T46" s="836"/>
      <c r="U46" s="836"/>
      <c r="V46" s="836"/>
      <c r="W46" s="836"/>
      <c r="X46" s="836"/>
      <c r="Y46" s="856"/>
      <c r="Z46" s="543"/>
      <c r="AA46" s="543"/>
      <c r="AB46" s="543"/>
      <c r="AC46" s="543"/>
      <c r="AD46" s="543"/>
      <c r="AE46" s="543"/>
    </row>
    <row r="47" spans="1:33" s="544" customFormat="1" ht="15" customHeight="1">
      <c r="A47" s="2192"/>
      <c r="B47" s="848" t="s">
        <v>5</v>
      </c>
      <c r="C47" s="849" t="s">
        <v>2967</v>
      </c>
      <c r="D47" s="850" t="s">
        <v>2968</v>
      </c>
      <c r="E47" s="857"/>
      <c r="F47" s="857"/>
      <c r="G47" s="857"/>
      <c r="H47" s="857"/>
      <c r="I47" s="852"/>
      <c r="J47" s="1350"/>
      <c r="K47" s="848" t="s">
        <v>5</v>
      </c>
      <c r="L47" s="850" t="s">
        <v>2978</v>
      </c>
      <c r="M47" s="864"/>
      <c r="N47" s="864"/>
      <c r="O47" s="864"/>
      <c r="P47" s="864"/>
      <c r="Q47" s="864"/>
      <c r="R47" s="864"/>
      <c r="S47" s="855"/>
      <c r="T47" s="840"/>
      <c r="U47" s="1352"/>
      <c r="V47" s="840"/>
      <c r="W47" s="840"/>
      <c r="X47" s="840"/>
      <c r="Y47" s="865"/>
    </row>
    <row r="48" spans="1:33" ht="20.149999999999999" customHeight="1">
      <c r="A48" s="2192"/>
      <c r="B48" s="848" t="s">
        <v>5</v>
      </c>
      <c r="C48" s="849" t="s">
        <v>2972</v>
      </c>
      <c r="D48" s="850" t="s">
        <v>3779</v>
      </c>
      <c r="E48" s="857"/>
      <c r="F48" s="857"/>
      <c r="G48" s="857"/>
      <c r="H48" s="857"/>
      <c r="I48" s="852"/>
      <c r="J48" s="1351"/>
      <c r="K48" s="848" t="s">
        <v>5</v>
      </c>
      <c r="L48" s="859" t="s">
        <v>2983</v>
      </c>
      <c r="M48" s="864"/>
      <c r="N48" s="864"/>
      <c r="O48" s="864"/>
      <c r="P48" s="864"/>
      <c r="Q48" s="864"/>
      <c r="R48" s="864"/>
      <c r="S48" s="855"/>
      <c r="T48" s="840"/>
      <c r="U48" s="840"/>
      <c r="V48" s="840"/>
      <c r="W48" s="840"/>
      <c r="X48" s="840"/>
      <c r="Y48" s="865"/>
    </row>
    <row r="49" spans="1:25" ht="20.149999999999999" customHeight="1">
      <c r="A49" s="866" t="s">
        <v>2992</v>
      </c>
      <c r="B49" s="861" t="s">
        <v>2993</v>
      </c>
      <c r="C49" s="867"/>
      <c r="D49" s="868"/>
      <c r="E49" s="868"/>
      <c r="F49" s="868"/>
      <c r="G49" s="868"/>
      <c r="H49" s="869"/>
      <c r="I49" s="870"/>
      <c r="J49" s="867"/>
      <c r="K49" s="868"/>
      <c r="L49" s="868"/>
      <c r="M49" s="868"/>
      <c r="N49" s="868"/>
      <c r="O49" s="868"/>
      <c r="P49" s="868"/>
      <c r="Q49" s="869"/>
      <c r="R49" s="867"/>
      <c r="S49" s="855"/>
      <c r="T49" s="840"/>
      <c r="U49" s="840"/>
      <c r="V49" s="840"/>
      <c r="W49" s="840"/>
      <c r="X49" s="840"/>
      <c r="Y49" s="865"/>
    </row>
    <row r="50" spans="1:25" ht="20.149999999999999" customHeight="1">
      <c r="A50" s="871" t="s">
        <v>2992</v>
      </c>
      <c r="B50" s="872"/>
      <c r="C50" s="873"/>
      <c r="D50" s="873"/>
      <c r="E50" s="873"/>
      <c r="F50" s="873"/>
      <c r="G50" s="873"/>
      <c r="H50" s="873"/>
      <c r="I50" s="873"/>
      <c r="J50" s="873"/>
      <c r="K50" s="873"/>
      <c r="L50" s="873"/>
      <c r="M50" s="873"/>
      <c r="N50" s="873"/>
      <c r="O50" s="873"/>
      <c r="P50" s="873"/>
      <c r="Q50" s="873"/>
      <c r="R50" s="873"/>
      <c r="S50" s="874"/>
      <c r="T50" s="875"/>
      <c r="U50" s="875"/>
      <c r="V50" s="876"/>
      <c r="W50" s="876"/>
      <c r="X50" s="876"/>
      <c r="Y50" s="877"/>
    </row>
    <row r="51" spans="1:25" ht="20.149999999999999" customHeight="1">
      <c r="A51" s="662" t="s">
        <v>3714</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149999999999999" customHeight="1"/>
    <row r="53" spans="1:25" ht="20.149999999999999" customHeight="1"/>
    <row r="54" spans="1:25" ht="20.149999999999999" customHeight="1"/>
    <row r="55" spans="1:25" ht="20.149999999999999" customHeight="1"/>
    <row r="56" spans="1:25" ht="20.149999999999999" customHeight="1"/>
    <row r="57" spans="1:25" ht="20.149999999999999" customHeight="1"/>
    <row r="58" spans="1:25" ht="20.149999999999999" customHeight="1"/>
    <row r="59" spans="1:25" ht="20.149999999999999" customHeight="1"/>
    <row r="60" spans="1:25" ht="20.149999999999999" customHeight="1"/>
    <row r="61" spans="1:25" ht="20.149999999999999" customHeight="1"/>
    <row r="62" spans="1:25" ht="20.149999999999999"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E0FF-27DB-4C8C-9977-3E3AFE7044FA}">
  <sheetPr codeName="Sheet66">
    <pageSetUpPr fitToPage="1"/>
  </sheetPr>
  <dimension ref="A1:AM67"/>
  <sheetViews>
    <sheetView zoomScaleNormal="100" zoomScaleSheetLayoutView="70" workbookViewId="0">
      <selection activeCell="S1" sqref="S1"/>
    </sheetView>
  </sheetViews>
  <sheetFormatPr defaultColWidth="2.83203125" defaultRowHeight="15"/>
  <cols>
    <col min="1" max="25" width="3.83203125" style="542" customWidth="1"/>
    <col min="26" max="16384" width="2.83203125" style="542"/>
  </cols>
  <sheetData>
    <row r="1" spans="1:35" s="366" customFormat="1" ht="38.25" customHeight="1" thickBot="1">
      <c r="A1" s="631" t="s">
        <v>3729</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3730</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149999999999999"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149999999999999" customHeight="1">
      <c r="A4" s="680" t="s">
        <v>3728</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205" t="s">
        <v>2471</v>
      </c>
      <c r="R6" s="2206"/>
      <c r="S6" s="2211" t="s">
        <v>2470</v>
      </c>
      <c r="T6" s="2212"/>
      <c r="U6" s="2212"/>
      <c r="V6" s="2212"/>
      <c r="W6" s="2212"/>
      <c r="X6" s="2212"/>
      <c r="Y6" s="2213"/>
      <c r="Z6" s="543"/>
      <c r="AA6" s="543"/>
      <c r="AB6" s="543"/>
      <c r="AC6" s="543"/>
      <c r="AD6" s="543"/>
      <c r="AE6" s="543"/>
    </row>
    <row r="7" spans="1:35" s="544" customFormat="1" ht="19.5" customHeight="1">
      <c r="A7" s="684"/>
      <c r="B7" s="685" t="s">
        <v>3731</v>
      </c>
      <c r="C7" s="660"/>
      <c r="D7" s="660"/>
      <c r="E7" s="660"/>
      <c r="F7" s="660"/>
      <c r="G7" s="660"/>
      <c r="H7" s="660"/>
      <c r="I7" s="660"/>
      <c r="J7" s="660"/>
      <c r="K7" s="660"/>
      <c r="L7" s="660"/>
      <c r="M7" s="660"/>
      <c r="N7" s="660"/>
      <c r="O7" s="660"/>
      <c r="P7" s="660"/>
      <c r="Q7" s="2207"/>
      <c r="R7" s="2208"/>
      <c r="S7" s="2214" t="s">
        <v>2469</v>
      </c>
      <c r="T7" s="2215"/>
      <c r="U7" s="2215"/>
      <c r="V7" s="2215"/>
      <c r="W7" s="2215"/>
      <c r="X7" s="2215"/>
      <c r="Y7" s="2216"/>
      <c r="Z7" s="543"/>
      <c r="AA7" s="543"/>
      <c r="AB7" s="543"/>
      <c r="AC7" s="543"/>
      <c r="AD7" s="543"/>
      <c r="AE7" s="543"/>
    </row>
    <row r="8" spans="1:35" s="544" customFormat="1" ht="19.5" customHeight="1">
      <c r="A8" s="684"/>
      <c r="B8" s="640" t="s">
        <v>3732</v>
      </c>
      <c r="C8" s="660"/>
      <c r="D8" s="660"/>
      <c r="E8" s="660"/>
      <c r="F8" s="660"/>
      <c r="G8" s="660"/>
      <c r="H8" s="660"/>
      <c r="I8" s="660"/>
      <c r="J8" s="660"/>
      <c r="K8" s="660"/>
      <c r="L8" s="660"/>
      <c r="M8" s="660"/>
      <c r="N8" s="660"/>
      <c r="O8" s="660"/>
      <c r="P8" s="660"/>
      <c r="Q8" s="2207"/>
      <c r="R8" s="2208"/>
      <c r="S8" s="660"/>
      <c r="T8" s="660"/>
      <c r="U8" s="660"/>
      <c r="V8" s="660"/>
      <c r="W8" s="660"/>
      <c r="X8" s="660"/>
      <c r="Y8" s="686"/>
      <c r="Z8" s="543"/>
      <c r="AA8" s="543"/>
      <c r="AB8" s="543"/>
      <c r="AC8" s="543"/>
      <c r="AD8" s="543"/>
      <c r="AE8" s="543"/>
    </row>
    <row r="9" spans="1:35" s="544" customFormat="1" ht="19.5" customHeight="1">
      <c r="A9" s="684"/>
      <c r="B9" s="640" t="s">
        <v>3733</v>
      </c>
      <c r="C9" s="660"/>
      <c r="D9" s="660"/>
      <c r="E9" s="660"/>
      <c r="F9" s="660"/>
      <c r="G9" s="660"/>
      <c r="H9" s="660"/>
      <c r="I9" s="660"/>
      <c r="J9" s="660"/>
      <c r="K9" s="660"/>
      <c r="L9" s="660"/>
      <c r="M9" s="660"/>
      <c r="N9" s="660"/>
      <c r="O9" s="660"/>
      <c r="P9" s="660"/>
      <c r="Q9" s="2207"/>
      <c r="R9" s="2208"/>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207"/>
      <c r="R10" s="2208"/>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207"/>
      <c r="R11" s="2208"/>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209"/>
      <c r="R12" s="2210"/>
      <c r="S12" s="687"/>
      <c r="T12" s="687"/>
      <c r="U12" s="687"/>
      <c r="V12" s="687"/>
      <c r="W12" s="687"/>
      <c r="X12" s="687"/>
      <c r="Y12" s="688"/>
      <c r="Z12" s="543"/>
      <c r="AA12" s="543"/>
      <c r="AB12" s="543"/>
      <c r="AC12" s="543"/>
      <c r="AD12" s="543"/>
      <c r="AE12" s="543"/>
    </row>
    <row r="13" spans="1:35" s="544" customFormat="1" ht="19.5" customHeight="1">
      <c r="A13" s="684"/>
      <c r="B13" s="2193" t="s">
        <v>3734</v>
      </c>
      <c r="C13" s="2217"/>
      <c r="D13" s="2217"/>
      <c r="E13" s="2217"/>
      <c r="F13" s="2217"/>
      <c r="G13" s="2217"/>
      <c r="H13" s="2217"/>
      <c r="I13" s="2217"/>
      <c r="J13" s="2217"/>
      <c r="K13" s="2217"/>
      <c r="L13" s="2217"/>
      <c r="M13" s="2217"/>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93"/>
      <c r="C14" s="2217"/>
      <c r="D14" s="2217"/>
      <c r="E14" s="2217"/>
      <c r="F14" s="2217"/>
      <c r="G14" s="2217"/>
      <c r="H14" s="2217"/>
      <c r="I14" s="2217"/>
      <c r="J14" s="2217"/>
      <c r="K14" s="2217"/>
      <c r="L14" s="2217"/>
      <c r="M14" s="2217"/>
      <c r="N14" s="656"/>
      <c r="O14" s="660"/>
      <c r="P14" s="660"/>
      <c r="Q14" s="660"/>
      <c r="R14" s="660" t="s">
        <v>3735</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2468</v>
      </c>
      <c r="M16" s="660"/>
      <c r="N16" s="660"/>
      <c r="O16" s="685"/>
      <c r="P16" s="685"/>
      <c r="Q16" s="660" t="s">
        <v>2467</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895"/>
      <c r="B18" s="660" t="s">
        <v>3736</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3737</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3738</v>
      </c>
      <c r="D21" s="660"/>
      <c r="E21" s="660"/>
      <c r="F21" s="687" t="s">
        <v>3739</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3339</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3328</v>
      </c>
      <c r="G23" s="692"/>
      <c r="H23" s="692"/>
      <c r="I23" s="692"/>
      <c r="J23" s="692"/>
      <c r="K23" s="692"/>
      <c r="L23" s="692"/>
      <c r="M23" s="692"/>
      <c r="N23" s="692"/>
      <c r="O23" s="660"/>
      <c r="P23" s="692" t="s">
        <v>3740</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2466</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2465</v>
      </c>
      <c r="B25" s="692"/>
      <c r="C25" s="692" t="s">
        <v>2502</v>
      </c>
      <c r="D25" s="692"/>
      <c r="E25" s="692"/>
      <c r="F25" s="692"/>
      <c r="G25" s="692"/>
      <c r="H25" s="695"/>
      <c r="I25" s="692"/>
      <c r="J25" s="692" t="s">
        <v>3735</v>
      </c>
      <c r="K25" s="692"/>
      <c r="L25" s="692"/>
      <c r="M25" s="692"/>
      <c r="N25" s="692"/>
      <c r="O25" s="692"/>
      <c r="P25" s="692"/>
      <c r="Q25" s="692"/>
      <c r="R25" s="692" t="s">
        <v>2462</v>
      </c>
      <c r="S25" s="692"/>
      <c r="T25" s="692"/>
      <c r="U25" s="692"/>
      <c r="V25" s="692"/>
      <c r="W25" s="692"/>
      <c r="X25" s="692"/>
      <c r="Y25" s="695" t="s">
        <v>113</v>
      </c>
      <c r="Z25" s="543"/>
      <c r="AA25" s="543"/>
      <c r="AB25" s="543"/>
      <c r="AC25" s="543"/>
      <c r="AD25" s="543"/>
      <c r="AE25" s="543"/>
    </row>
    <row r="26" spans="1:39" s="544" customFormat="1" ht="19.5" customHeight="1">
      <c r="A26" s="696" t="s">
        <v>2461</v>
      </c>
      <c r="B26" s="687"/>
      <c r="C26" s="687" t="s">
        <v>3741</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2567</v>
      </c>
      <c r="B27" s="692"/>
      <c r="C27" s="692" t="s">
        <v>2459</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2566</v>
      </c>
      <c r="B28" s="671"/>
      <c r="C28" s="671" t="s">
        <v>3742</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149999999999999"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149999999999999"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149999999999999"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149999999999999"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149999999999999"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149999999999999"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149999999999999"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149999999999999"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22"/>
      <c r="AA41" s="822"/>
      <c r="AB41" s="822"/>
      <c r="AC41" s="822"/>
      <c r="AD41" s="822"/>
      <c r="AE41" s="822"/>
      <c r="AF41" s="822"/>
      <c r="AG41" s="711"/>
    </row>
    <row r="42" spans="1:33" s="505" customFormat="1" ht="20.149999999999999"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23"/>
      <c r="AA42" s="823"/>
      <c r="AB42" s="823"/>
      <c r="AC42" s="823"/>
      <c r="AD42" s="823"/>
      <c r="AE42" s="40"/>
    </row>
    <row r="43" spans="1:33" s="505" customFormat="1" ht="20.149999999999999"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24"/>
      <c r="AA43" s="824"/>
      <c r="AB43" s="824"/>
      <c r="AC43" s="824"/>
      <c r="AD43" s="824"/>
      <c r="AE43" s="40"/>
    </row>
    <row r="44" spans="1:33" s="505" customFormat="1" ht="15" customHeight="1">
      <c r="A44" s="644" t="s">
        <v>2457</v>
      </c>
      <c r="B44" s="645"/>
      <c r="C44" s="645" t="s">
        <v>2493</v>
      </c>
      <c r="D44" s="645"/>
      <c r="E44" s="645"/>
      <c r="F44" s="645"/>
      <c r="G44" s="662"/>
      <c r="H44" s="662"/>
      <c r="I44" s="662"/>
      <c r="J44" s="662"/>
      <c r="K44" s="662"/>
      <c r="L44" s="662"/>
      <c r="M44" s="662"/>
      <c r="N44" s="662"/>
      <c r="O44" s="662"/>
      <c r="P44" s="662"/>
      <c r="Q44" s="662"/>
      <c r="R44" s="662"/>
      <c r="S44" s="662"/>
      <c r="T44" s="662"/>
      <c r="U44" s="662"/>
      <c r="V44" s="662"/>
      <c r="W44" s="662"/>
      <c r="X44" s="662"/>
      <c r="Y44" s="674"/>
      <c r="Z44" s="824"/>
      <c r="AA44" s="824"/>
      <c r="AB44" s="824"/>
      <c r="AC44" s="824"/>
      <c r="AD44" s="824"/>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25"/>
      <c r="AA45" s="825"/>
      <c r="AB45" s="825"/>
      <c r="AC45" s="825"/>
      <c r="AD45" s="825"/>
      <c r="AE45" s="40"/>
    </row>
    <row r="46" spans="1:33" s="505" customFormat="1" ht="15" customHeight="1">
      <c r="A46" s="697" t="s">
        <v>2518</v>
      </c>
      <c r="B46" s="685" t="s">
        <v>3743</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25"/>
      <c r="AA46" s="825"/>
      <c r="AB46" s="825"/>
      <c r="AC46" s="825"/>
      <c r="AD46" s="825"/>
      <c r="AE46" s="40"/>
    </row>
    <row r="47" spans="1:33" s="505" customFormat="1" ht="15" customHeight="1">
      <c r="A47" s="697" t="s">
        <v>2518</v>
      </c>
      <c r="B47" s="685" t="s">
        <v>3744</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25"/>
      <c r="AA47" s="825"/>
      <c r="AB47" s="825"/>
      <c r="AC47" s="825"/>
      <c r="AD47" s="825"/>
      <c r="AE47" s="40"/>
    </row>
    <row r="48" spans="1:33" s="505" customFormat="1" ht="15" customHeight="1">
      <c r="A48" s="697" t="s">
        <v>2560</v>
      </c>
      <c r="B48" s="685" t="s">
        <v>3745</v>
      </c>
      <c r="C48" s="685"/>
      <c r="D48" s="685"/>
      <c r="E48" s="685"/>
      <c r="F48" s="685"/>
      <c r="G48" s="685"/>
      <c r="H48" s="685"/>
      <c r="I48" s="685"/>
      <c r="J48" s="685"/>
      <c r="K48" s="685"/>
      <c r="L48" s="685"/>
      <c r="M48" s="685"/>
      <c r="N48" s="698" t="s">
        <v>2560</v>
      </c>
      <c r="O48" s="685" t="s">
        <v>3746</v>
      </c>
      <c r="P48" s="685"/>
      <c r="Q48" s="685"/>
      <c r="R48" s="685"/>
      <c r="S48" s="685"/>
      <c r="T48" s="685"/>
      <c r="U48" s="685"/>
      <c r="V48" s="685"/>
      <c r="W48" s="685"/>
      <c r="X48" s="685"/>
      <c r="Y48" s="685"/>
      <c r="Z48" s="826"/>
      <c r="AA48" s="826"/>
      <c r="AB48" s="826"/>
      <c r="AC48" s="826"/>
      <c r="AD48" s="827"/>
      <c r="AE48" s="40"/>
    </row>
    <row r="49" spans="1:32" s="505" customFormat="1" ht="15" customHeight="1">
      <c r="A49" s="828"/>
      <c r="B49" s="829"/>
      <c r="C49" s="830"/>
      <c r="D49" s="831"/>
      <c r="E49" s="831"/>
      <c r="F49" s="831"/>
      <c r="G49" s="831"/>
      <c r="H49" s="832"/>
      <c r="I49" s="829"/>
      <c r="J49" s="829"/>
      <c r="K49" s="833"/>
      <c r="L49" s="834"/>
      <c r="M49" s="835"/>
      <c r="N49" s="835"/>
      <c r="O49" s="835"/>
      <c r="P49" s="835"/>
      <c r="Q49" s="835"/>
      <c r="R49" s="829"/>
      <c r="S49" s="833"/>
      <c r="T49" s="836"/>
      <c r="U49" s="836"/>
      <c r="V49" s="836"/>
      <c r="W49" s="836"/>
      <c r="X49" s="836"/>
      <c r="Y49" s="836"/>
      <c r="Z49" s="826"/>
      <c r="AA49" s="826"/>
      <c r="AB49" s="826"/>
      <c r="AC49" s="826"/>
      <c r="AD49" s="827"/>
      <c r="AE49" s="40"/>
    </row>
    <row r="50" spans="1:32" s="505" customFormat="1" ht="15" customHeight="1">
      <c r="A50" s="828"/>
      <c r="B50" s="829"/>
      <c r="C50" s="830"/>
      <c r="D50" s="831"/>
      <c r="E50" s="831"/>
      <c r="F50" s="831"/>
      <c r="G50" s="831"/>
      <c r="H50" s="832"/>
      <c r="I50" s="829"/>
      <c r="J50" s="829"/>
      <c r="K50" s="833"/>
      <c r="L50" s="837"/>
      <c r="M50" s="838"/>
      <c r="N50" s="838"/>
      <c r="O50" s="838"/>
      <c r="P50" s="838"/>
      <c r="Q50" s="838"/>
      <c r="R50" s="829"/>
      <c r="S50" s="833"/>
      <c r="T50" s="836"/>
      <c r="U50" s="836"/>
      <c r="V50" s="836"/>
      <c r="W50" s="836"/>
      <c r="X50" s="836"/>
      <c r="Y50" s="836"/>
      <c r="Z50" s="826"/>
      <c r="AA50" s="826"/>
      <c r="AB50" s="826"/>
      <c r="AC50" s="826"/>
      <c r="AD50" s="827"/>
      <c r="AE50" s="546"/>
      <c r="AF50" s="40"/>
    </row>
    <row r="51" spans="1:32" s="544" customFormat="1" ht="15" customHeight="1">
      <c r="A51" s="828"/>
      <c r="B51" s="829"/>
      <c r="C51" s="830"/>
      <c r="D51" s="831"/>
      <c r="E51" s="831"/>
      <c r="F51" s="831"/>
      <c r="G51" s="831"/>
      <c r="H51" s="832"/>
      <c r="I51" s="829"/>
      <c r="J51" s="829"/>
      <c r="K51" s="831"/>
      <c r="L51" s="838"/>
      <c r="M51" s="838"/>
      <c r="N51" s="838"/>
      <c r="O51" s="838"/>
      <c r="P51" s="838"/>
      <c r="Q51" s="838"/>
      <c r="R51" s="829"/>
      <c r="S51" s="833"/>
      <c r="T51" s="836"/>
      <c r="U51" s="836"/>
      <c r="V51" s="836"/>
      <c r="W51" s="836"/>
      <c r="X51" s="836"/>
      <c r="Y51" s="836"/>
      <c r="Z51" s="543"/>
      <c r="AA51" s="543"/>
      <c r="AB51" s="543"/>
      <c r="AC51" s="543"/>
      <c r="AD51" s="543"/>
      <c r="AE51" s="543"/>
    </row>
    <row r="52" spans="1:32" s="544" customFormat="1" ht="15" customHeight="1">
      <c r="A52" s="828"/>
      <c r="B52" s="829"/>
      <c r="C52" s="830"/>
      <c r="D52" s="831"/>
      <c r="E52" s="839"/>
      <c r="F52" s="839"/>
      <c r="G52" s="839"/>
      <c r="H52" s="839"/>
      <c r="I52" s="829"/>
      <c r="J52" s="829"/>
      <c r="K52" s="831"/>
      <c r="L52" s="836"/>
      <c r="M52" s="836"/>
      <c r="N52" s="836"/>
      <c r="O52" s="836"/>
      <c r="P52" s="836"/>
      <c r="Q52" s="836"/>
      <c r="R52" s="830"/>
      <c r="S52" s="831"/>
      <c r="T52" s="840"/>
      <c r="U52" s="840"/>
      <c r="V52" s="840"/>
      <c r="W52" s="840"/>
      <c r="X52" s="840"/>
      <c r="Y52" s="830"/>
    </row>
    <row r="53" spans="1:32" ht="20.149999999999999" customHeight="1">
      <c r="A53" s="828"/>
      <c r="B53" s="829"/>
      <c r="C53" s="830"/>
      <c r="D53" s="831"/>
      <c r="E53" s="839"/>
      <c r="F53" s="839"/>
      <c r="G53" s="839"/>
      <c r="H53" s="839"/>
      <c r="I53" s="829"/>
      <c r="J53" s="829"/>
      <c r="K53" s="833"/>
      <c r="L53" s="836"/>
      <c r="M53" s="836"/>
      <c r="N53" s="836"/>
      <c r="O53" s="836"/>
      <c r="P53" s="836"/>
      <c r="Q53" s="836"/>
      <c r="R53" s="830"/>
      <c r="S53" s="831"/>
      <c r="T53" s="840"/>
      <c r="U53" s="840"/>
      <c r="V53" s="840"/>
      <c r="W53" s="840"/>
      <c r="X53" s="840"/>
      <c r="Y53" s="830"/>
    </row>
    <row r="54" spans="1:32" ht="20.149999999999999" customHeight="1">
      <c r="A54" s="841"/>
      <c r="B54" s="833"/>
      <c r="C54" s="830"/>
      <c r="D54" s="831"/>
      <c r="E54" s="831"/>
      <c r="F54" s="831"/>
      <c r="G54" s="831"/>
      <c r="H54" s="832"/>
      <c r="I54" s="829"/>
      <c r="J54" s="830"/>
      <c r="K54" s="831"/>
      <c r="L54" s="831"/>
      <c r="M54" s="831"/>
      <c r="N54" s="831"/>
      <c r="O54" s="831"/>
      <c r="P54" s="831"/>
      <c r="Q54" s="832"/>
      <c r="R54" s="830"/>
      <c r="S54" s="831"/>
      <c r="T54" s="840"/>
      <c r="U54" s="840"/>
      <c r="V54" s="840"/>
      <c r="W54" s="840"/>
      <c r="X54" s="840"/>
      <c r="Y54" s="830"/>
    </row>
    <row r="55" spans="1:32" ht="20.149999999999999" customHeight="1">
      <c r="A55" s="842"/>
      <c r="B55" s="843"/>
      <c r="C55" s="833"/>
      <c r="D55" s="833"/>
      <c r="E55" s="833"/>
      <c r="F55" s="833"/>
      <c r="G55" s="833"/>
      <c r="H55" s="833"/>
      <c r="I55" s="833"/>
      <c r="J55" s="833"/>
      <c r="K55" s="833"/>
      <c r="L55" s="833"/>
      <c r="M55" s="833"/>
      <c r="N55" s="833"/>
      <c r="O55" s="833"/>
      <c r="P55" s="833"/>
      <c r="Q55" s="833"/>
      <c r="R55" s="833"/>
      <c r="S55" s="833"/>
      <c r="T55" s="836"/>
      <c r="U55" s="836"/>
      <c r="V55" s="840"/>
      <c r="W55" s="840"/>
      <c r="X55" s="840"/>
      <c r="Y55" s="830"/>
    </row>
    <row r="56" spans="1:32" ht="20.149999999999999"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149999999999999" customHeight="1"/>
    <row r="58" spans="1:32" ht="20.149999999999999" customHeight="1"/>
    <row r="59" spans="1:32" ht="20.149999999999999" customHeight="1"/>
    <row r="60" spans="1:32" ht="20.149999999999999" customHeight="1"/>
    <row r="61" spans="1:32" ht="20.149999999999999" customHeight="1"/>
    <row r="62" spans="1:32" ht="20.149999999999999" customHeight="1"/>
    <row r="63" spans="1:32" ht="20.149999999999999" customHeight="1"/>
    <row r="64" spans="1:32" ht="20.149999999999999" customHeight="1"/>
    <row r="65" s="542" customFormat="1" ht="20.149999999999999" customHeight="1"/>
    <row r="66" s="542" customFormat="1" ht="20.149999999999999" customHeight="1"/>
    <row r="67" s="542" customFormat="1" ht="20.149999999999999" customHeight="1"/>
  </sheetData>
  <mergeCells count="4">
    <mergeCell ref="Q6:R12"/>
    <mergeCell ref="S6:Y6"/>
    <mergeCell ref="S7:Y7"/>
    <mergeCell ref="B13:M14"/>
  </mergeCells>
  <phoneticPr fontId="2"/>
  <hyperlinks>
    <hyperlink ref="R1:V1" location="作業メニュー!A1" display="作業メニュー" xr:uid="{110401A1-F1F4-43BA-8E2B-ECD56A3FA8BB}"/>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AD245"/>
  <sheetViews>
    <sheetView workbookViewId="0">
      <selection sqref="A1:XFD1048576"/>
    </sheetView>
  </sheetViews>
  <sheetFormatPr defaultColWidth="3.33203125" defaultRowHeight="15"/>
  <cols>
    <col min="1" max="16384" width="3.33203125" style="40"/>
  </cols>
  <sheetData>
    <row r="1" spans="1:30" s="366" customFormat="1" ht="38.25" customHeight="1" thickBot="1">
      <c r="A1" s="365" t="s">
        <v>27</v>
      </c>
      <c r="P1" s="368" t="s">
        <v>64</v>
      </c>
      <c r="Q1" s="368"/>
      <c r="R1" s="368"/>
      <c r="S1" s="368"/>
      <c r="U1" s="367" t="s">
        <v>549</v>
      </c>
      <c r="AD1" s="367"/>
    </row>
    <row r="2" spans="1:30" ht="12" customHeight="1" thickTop="1">
      <c r="A2" s="40" t="s">
        <v>2476</v>
      </c>
    </row>
    <row r="3" spans="1:30" s="505" customFormat="1" ht="12" customHeight="1">
      <c r="B3" s="506" t="s">
        <v>2475</v>
      </c>
      <c r="C3" s="506"/>
      <c r="D3" s="506"/>
      <c r="E3" s="506"/>
      <c r="AC3" s="40"/>
    </row>
    <row r="4" spans="1:30" s="505" customFormat="1" ht="19" customHeight="1">
      <c r="AC4" s="40"/>
    </row>
    <row r="5" spans="1:30" s="505" customFormat="1" ht="19"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 customHeight="1">
      <c r="B7" s="548"/>
      <c r="C7" s="549"/>
      <c r="D7" s="549"/>
      <c r="E7" s="549"/>
      <c r="F7" s="549"/>
      <c r="G7" s="549"/>
      <c r="H7" s="549"/>
      <c r="I7" s="549"/>
      <c r="J7" s="549"/>
      <c r="K7" s="549"/>
      <c r="L7" s="549"/>
      <c r="M7" s="549"/>
      <c r="N7" s="549"/>
      <c r="O7" s="549"/>
      <c r="P7" s="549"/>
      <c r="Q7" s="2227" t="s">
        <v>2471</v>
      </c>
      <c r="R7" s="2228"/>
      <c r="S7" s="2233" t="s">
        <v>2470</v>
      </c>
      <c r="T7" s="2234"/>
      <c r="U7" s="2234"/>
      <c r="V7" s="2234"/>
      <c r="W7" s="2234"/>
      <c r="X7" s="2234"/>
      <c r="Y7" s="2234"/>
      <c r="Z7" s="2235"/>
      <c r="AA7" s="546"/>
      <c r="AB7" s="546"/>
      <c r="AC7" s="40"/>
    </row>
    <row r="8" spans="1:30" s="505" customFormat="1" ht="16" customHeight="1">
      <c r="B8" s="552"/>
      <c r="P8" s="546"/>
      <c r="Q8" s="2229"/>
      <c r="R8" s="2230"/>
      <c r="S8" s="2236" t="s">
        <v>2469</v>
      </c>
      <c r="T8" s="2237"/>
      <c r="U8" s="2237"/>
      <c r="V8" s="2237"/>
      <c r="W8" s="2237"/>
      <c r="X8" s="2237"/>
      <c r="Y8" s="2237"/>
      <c r="Z8" s="2238"/>
      <c r="AA8" s="546"/>
      <c r="AB8" s="546"/>
      <c r="AC8" s="40"/>
    </row>
    <row r="9" spans="1:30" s="505" customFormat="1" ht="16" customHeight="1">
      <c r="B9" s="552"/>
      <c r="P9" s="546"/>
      <c r="Q9" s="2229"/>
      <c r="R9" s="2230"/>
      <c r="S9" s="725"/>
      <c r="T9" s="725"/>
      <c r="U9" s="725"/>
      <c r="V9" s="725"/>
      <c r="W9" s="725"/>
      <c r="X9" s="725"/>
      <c r="Y9" s="725"/>
      <c r="Z9" s="726"/>
      <c r="AA9" s="546"/>
      <c r="AB9" s="546"/>
      <c r="AC9" s="40"/>
    </row>
    <row r="10" spans="1:30" s="505" customFormat="1" ht="19" customHeight="1">
      <c r="B10" s="552"/>
      <c r="C10" s="2218" t="s">
        <v>3060</v>
      </c>
      <c r="D10" s="2219"/>
      <c r="E10" s="2219"/>
      <c r="F10" s="2219"/>
      <c r="G10" s="2219"/>
      <c r="H10" s="2219"/>
      <c r="I10" s="2219"/>
      <c r="J10" s="2219"/>
      <c r="K10" s="2219"/>
      <c r="L10" s="2219"/>
      <c r="M10" s="2219"/>
      <c r="N10" s="2219"/>
      <c r="O10" s="2219"/>
      <c r="P10" s="546"/>
      <c r="Q10" s="2229"/>
      <c r="R10" s="2230"/>
      <c r="S10" s="725"/>
      <c r="T10" s="725"/>
      <c r="U10" s="725"/>
      <c r="V10" s="725"/>
      <c r="W10" s="725"/>
      <c r="X10" s="725"/>
      <c r="Y10" s="725"/>
      <c r="Z10" s="726"/>
      <c r="AA10" s="546"/>
      <c r="AB10" s="546"/>
      <c r="AC10" s="40"/>
    </row>
    <row r="11" spans="1:30" s="505" customFormat="1" ht="19" customHeight="1">
      <c r="B11" s="552"/>
      <c r="C11" s="2219"/>
      <c r="D11" s="2219"/>
      <c r="E11" s="2219"/>
      <c r="F11" s="2219"/>
      <c r="G11" s="2219"/>
      <c r="H11" s="2219"/>
      <c r="I11" s="2219"/>
      <c r="J11" s="2219"/>
      <c r="K11" s="2219"/>
      <c r="L11" s="2219"/>
      <c r="M11" s="2219"/>
      <c r="N11" s="2219"/>
      <c r="O11" s="2219"/>
      <c r="P11" s="546"/>
      <c r="Q11" s="2229"/>
      <c r="R11" s="2230"/>
      <c r="S11" s="725"/>
      <c r="T11" s="725"/>
      <c r="U11" s="725"/>
      <c r="V11" s="725"/>
      <c r="W11" s="725"/>
      <c r="X11" s="725"/>
      <c r="Y11" s="725"/>
      <c r="Z11" s="726"/>
      <c r="AA11" s="546"/>
      <c r="AB11" s="546"/>
      <c r="AC11" s="40"/>
    </row>
    <row r="12" spans="1:30" s="505" customFormat="1" ht="19" customHeight="1">
      <c r="B12" s="552"/>
      <c r="C12" s="2219"/>
      <c r="D12" s="2219"/>
      <c r="E12" s="2219"/>
      <c r="F12" s="2219"/>
      <c r="G12" s="2219"/>
      <c r="H12" s="2219"/>
      <c r="I12" s="2219"/>
      <c r="J12" s="2219"/>
      <c r="K12" s="2219"/>
      <c r="L12" s="2219"/>
      <c r="M12" s="2219"/>
      <c r="N12" s="2219"/>
      <c r="O12" s="2219"/>
      <c r="P12" s="546"/>
      <c r="Q12" s="2229"/>
      <c r="R12" s="2230"/>
      <c r="S12" s="725"/>
      <c r="T12" s="725"/>
      <c r="U12" s="725"/>
      <c r="V12" s="725"/>
      <c r="W12" s="725"/>
      <c r="X12" s="725"/>
      <c r="Y12" s="725"/>
      <c r="Z12" s="726"/>
      <c r="AA12" s="546"/>
      <c r="AB12" s="546"/>
      <c r="AC12" s="40"/>
    </row>
    <row r="13" spans="1:30" s="505" customFormat="1" ht="19" customHeight="1">
      <c r="B13" s="552"/>
      <c r="C13" s="40"/>
      <c r="D13" s="40"/>
      <c r="E13" s="40"/>
      <c r="F13" s="40"/>
      <c r="G13" s="40"/>
      <c r="H13" s="40"/>
      <c r="I13" s="40"/>
      <c r="J13" s="40"/>
      <c r="K13" s="40"/>
      <c r="L13" s="40"/>
      <c r="M13" s="40"/>
      <c r="N13" s="40"/>
      <c r="O13" s="40"/>
      <c r="P13" s="546"/>
      <c r="Q13" s="2229"/>
      <c r="R13" s="2230"/>
      <c r="S13" s="725"/>
      <c r="T13" s="725"/>
      <c r="U13" s="725"/>
      <c r="V13" s="725"/>
      <c r="W13" s="725"/>
      <c r="X13" s="725"/>
      <c r="Y13" s="725"/>
      <c r="Z13" s="726"/>
      <c r="AA13" s="546"/>
      <c r="AB13" s="546"/>
      <c r="AC13" s="40"/>
    </row>
    <row r="14" spans="1:30" s="505" customFormat="1" ht="19" customHeight="1">
      <c r="B14" s="552"/>
      <c r="C14" s="40"/>
      <c r="D14" s="40"/>
      <c r="E14" s="40"/>
      <c r="F14" s="40"/>
      <c r="G14" s="40"/>
      <c r="H14" s="40"/>
      <c r="I14" s="40"/>
      <c r="J14" s="40"/>
      <c r="K14" s="40"/>
      <c r="L14" s="40"/>
      <c r="M14" s="40"/>
      <c r="N14" s="40"/>
      <c r="O14" s="40"/>
      <c r="P14" s="546"/>
      <c r="Q14" s="2231"/>
      <c r="R14" s="2232"/>
      <c r="S14" s="729"/>
      <c r="T14" s="729"/>
      <c r="U14" s="729"/>
      <c r="V14" s="729"/>
      <c r="W14" s="729"/>
      <c r="X14" s="729"/>
      <c r="Y14" s="729"/>
      <c r="Z14" s="730"/>
      <c r="AA14" s="546"/>
      <c r="AB14" s="546"/>
      <c r="AC14" s="40"/>
    </row>
    <row r="15" spans="1:30" s="505" customFormat="1" ht="19"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9" customHeight="1">
      <c r="B18" s="552"/>
      <c r="C18" s="546"/>
      <c r="D18" s="546"/>
      <c r="E18" s="546"/>
      <c r="F18" s="546"/>
      <c r="G18" s="546"/>
      <c r="H18" s="546"/>
      <c r="I18" s="546"/>
      <c r="J18" s="546"/>
      <c r="K18" s="546"/>
      <c r="L18" s="546"/>
      <c r="M18" s="546"/>
      <c r="N18" s="546"/>
      <c r="O18" s="546"/>
      <c r="P18" s="546"/>
      <c r="Q18" s="557"/>
      <c r="R18" s="40"/>
      <c r="S18" s="2220" t="s">
        <v>2797</v>
      </c>
      <c r="T18" s="2220"/>
      <c r="U18" s="558"/>
      <c r="V18" s="557" t="s">
        <v>603</v>
      </c>
      <c r="W18" s="559"/>
      <c r="X18" s="557" t="s">
        <v>602</v>
      </c>
      <c r="Y18" s="560"/>
      <c r="Z18" s="561" t="s">
        <v>601</v>
      </c>
      <c r="AA18" s="546"/>
      <c r="AB18" s="546"/>
      <c r="AC18" s="40"/>
    </row>
    <row r="19" spans="2:29" s="505" customFormat="1" ht="19"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9" customHeight="1">
      <c r="B20" s="552"/>
      <c r="C20" s="2222" t="s">
        <v>2453</v>
      </c>
      <c r="D20" s="2222"/>
      <c r="E20" s="2222"/>
      <c r="F20" s="2222"/>
      <c r="G20" s="2222"/>
      <c r="H20" s="2222"/>
      <c r="I20" s="2222"/>
      <c r="J20" s="2222"/>
      <c r="K20" s="2222"/>
      <c r="L20" s="2222"/>
      <c r="M20" s="2222"/>
      <c r="N20" s="2222"/>
      <c r="O20" s="2222"/>
      <c r="P20" s="546"/>
      <c r="Q20" s="546"/>
      <c r="R20" s="546"/>
      <c r="S20" s="546"/>
      <c r="T20" s="546"/>
      <c r="U20" s="546"/>
      <c r="V20" s="546"/>
      <c r="W20" s="546"/>
      <c r="X20" s="546"/>
      <c r="Y20" s="546"/>
      <c r="Z20" s="555"/>
      <c r="AA20" s="546"/>
      <c r="AB20" s="546"/>
      <c r="AC20" s="40"/>
    </row>
    <row r="21" spans="2:29" s="505" customFormat="1" ht="19" customHeight="1">
      <c r="B21" s="552"/>
      <c r="C21" s="2222"/>
      <c r="D21" s="2222"/>
      <c r="E21" s="2222"/>
      <c r="F21" s="2222"/>
      <c r="G21" s="2222"/>
      <c r="H21" s="2222"/>
      <c r="I21" s="2222"/>
      <c r="J21" s="2222"/>
      <c r="K21" s="2222"/>
      <c r="L21" s="2222"/>
      <c r="M21" s="2222"/>
      <c r="N21" s="2222"/>
      <c r="O21" s="2222"/>
      <c r="P21" s="546"/>
      <c r="Q21" s="546"/>
      <c r="R21" s="546"/>
      <c r="S21" s="546"/>
      <c r="T21" s="546"/>
      <c r="U21" s="546"/>
      <c r="V21" s="546"/>
      <c r="W21" s="546"/>
      <c r="X21" s="546"/>
      <c r="Y21" s="546"/>
      <c r="Z21" s="555"/>
      <c r="AA21" s="546"/>
      <c r="AB21" s="546"/>
      <c r="AC21" s="40"/>
    </row>
    <row r="22" spans="2:29" s="505" customFormat="1" ht="1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 customHeight="1">
      <c r="B35" s="548"/>
      <c r="C35" s="549"/>
      <c r="D35" s="566" t="s">
        <v>2473</v>
      </c>
      <c r="E35" s="566"/>
      <c r="F35" s="566"/>
      <c r="G35" s="566"/>
      <c r="H35" s="566"/>
      <c r="I35" s="567"/>
      <c r="J35" s="549"/>
      <c r="K35" s="549" t="s">
        <v>2799</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9"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9" customHeight="1">
      <c r="B37" s="552"/>
      <c r="C37" s="546"/>
      <c r="D37" s="568" t="s">
        <v>2472</v>
      </c>
      <c r="E37" s="568"/>
      <c r="F37" s="568"/>
      <c r="G37" s="568"/>
      <c r="H37" s="568"/>
      <c r="I37" s="569"/>
      <c r="J37" s="546"/>
      <c r="K37" s="546" t="s">
        <v>112</v>
      </c>
      <c r="L37" s="2221" t="s">
        <v>759</v>
      </c>
      <c r="M37" s="2221"/>
      <c r="N37" s="2221"/>
      <c r="O37" s="2221"/>
      <c r="P37" s="2221"/>
      <c r="Q37" s="2221"/>
      <c r="R37" s="2221"/>
      <c r="S37" s="2221"/>
      <c r="T37" s="546" t="s">
        <v>111</v>
      </c>
      <c r="U37" s="546"/>
      <c r="V37" s="546"/>
      <c r="W37" s="546"/>
      <c r="X37" s="546"/>
      <c r="Y37" s="546"/>
      <c r="Z37" s="555"/>
      <c r="AA37" s="546"/>
      <c r="AB37" s="546"/>
      <c r="AC37" s="40"/>
    </row>
    <row r="38" spans="1:29" s="505" customFormat="1" ht="19"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 customHeight="1">
      <c r="B42" s="552" t="s">
        <v>2460</v>
      </c>
      <c r="C42" s="546"/>
      <c r="D42" s="546" t="s">
        <v>2458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6"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 customHeight="1">
      <c r="A62" s="284"/>
      <c r="AC62" s="40"/>
    </row>
    <row r="63" spans="1:29" s="505" customFormat="1" ht="16" customHeight="1">
      <c r="A63" s="284"/>
      <c r="AC63" s="40"/>
    </row>
    <row r="64" spans="1:29" s="505" customFormat="1" ht="16" customHeight="1">
      <c r="A64" s="284"/>
      <c r="AC64" s="40"/>
    </row>
    <row r="65" spans="1:29" s="505" customFormat="1" ht="16" customHeight="1">
      <c r="A65" s="284"/>
      <c r="AC65" s="40"/>
    </row>
    <row r="66" spans="1:29" s="505" customFormat="1" ht="16" customHeight="1">
      <c r="A66" s="284"/>
      <c r="AC66" s="40"/>
    </row>
    <row r="67" spans="1:29" s="505" customFormat="1" ht="16"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4"/>
      <c r="S85" s="2224"/>
      <c r="T85" s="2224"/>
      <c r="U85" s="2224"/>
      <c r="V85" s="2224"/>
      <c r="W85" s="2224"/>
      <c r="X85" s="2224"/>
      <c r="Y85" s="2224"/>
      <c r="Z85" s="574"/>
    </row>
    <row r="86" spans="1:26" ht="15" customHeight="1">
      <c r="A86" s="89"/>
      <c r="B86" s="89"/>
      <c r="C86" s="89"/>
      <c r="D86" s="574"/>
      <c r="E86" s="2224"/>
      <c r="F86" s="2224"/>
      <c r="G86" s="2224"/>
      <c r="H86" s="574"/>
      <c r="I86" s="89"/>
      <c r="J86" s="96"/>
      <c r="K86" s="96"/>
      <c r="L86" s="96"/>
      <c r="M86" s="96"/>
      <c r="N86" s="96"/>
      <c r="O86" s="96"/>
      <c r="P86" s="96"/>
      <c r="Q86" s="574"/>
      <c r="R86" s="2224"/>
      <c r="S86" s="2224"/>
      <c r="T86" s="2224"/>
      <c r="U86" s="2224"/>
      <c r="V86" s="2224"/>
      <c r="W86" s="2224"/>
      <c r="X86" s="2224"/>
      <c r="Y86" s="2224"/>
      <c r="Z86" s="575"/>
    </row>
    <row r="87" spans="1:26" ht="15" customHeight="1">
      <c r="A87" s="89"/>
      <c r="B87" s="89"/>
      <c r="C87" s="89"/>
      <c r="D87" s="574"/>
      <c r="E87" s="2224"/>
      <c r="F87" s="2224"/>
      <c r="G87" s="2224"/>
      <c r="H87" s="574"/>
      <c r="I87" s="89"/>
      <c r="J87" s="96"/>
      <c r="K87" s="96"/>
      <c r="L87" s="96"/>
      <c r="M87" s="96"/>
      <c r="N87" s="96"/>
      <c r="O87" s="96"/>
      <c r="P87" s="96"/>
      <c r="Q87" s="574"/>
      <c r="R87" s="2224"/>
      <c r="S87" s="2224"/>
      <c r="T87" s="2224"/>
      <c r="U87" s="2224"/>
      <c r="V87" s="2224"/>
      <c r="W87" s="2224"/>
      <c r="X87" s="2224"/>
      <c r="Y87" s="2224"/>
      <c r="Z87" s="575"/>
    </row>
    <row r="88" spans="1:26" ht="13.5" customHeight="1">
      <c r="A88" s="96"/>
      <c r="B88" s="96"/>
      <c r="C88" s="96"/>
      <c r="D88" s="96"/>
      <c r="E88" s="96"/>
      <c r="F88" s="96"/>
      <c r="G88" s="96"/>
      <c r="H88" s="2223"/>
      <c r="I88" s="2223"/>
      <c r="J88" s="2223"/>
      <c r="K88" s="2223"/>
      <c r="L88" s="2223"/>
      <c r="M88" s="2223"/>
      <c r="N88" s="2223"/>
      <c r="O88" s="2223"/>
      <c r="P88" s="2223"/>
      <c r="Q88" s="2223"/>
      <c r="R88" s="2223"/>
      <c r="S88" s="2223"/>
      <c r="T88" s="2223"/>
      <c r="U88" s="2223"/>
      <c r="V88" s="2223"/>
      <c r="W88" s="2223"/>
      <c r="X88" s="2223"/>
      <c r="Y88" s="2223"/>
      <c r="Z88" s="2223"/>
    </row>
    <row r="89" spans="1:26" ht="15.75" customHeight="1">
      <c r="A89" s="89"/>
      <c r="B89" s="89"/>
      <c r="C89" s="89"/>
      <c r="D89" s="89"/>
      <c r="E89" s="89"/>
      <c r="F89" s="89"/>
      <c r="G89" s="89"/>
      <c r="H89" s="2223"/>
      <c r="I89" s="2223"/>
      <c r="J89" s="2223"/>
      <c r="K89" s="2223"/>
      <c r="L89" s="2223"/>
      <c r="M89" s="2223"/>
      <c r="N89" s="2223"/>
      <c r="O89" s="2223"/>
      <c r="P89" s="2223"/>
      <c r="Q89" s="2223"/>
      <c r="R89" s="2223"/>
      <c r="S89" s="2223"/>
      <c r="T89" s="2223"/>
      <c r="U89" s="2223"/>
      <c r="V89" s="2223"/>
      <c r="W89" s="2223"/>
      <c r="X89" s="2223"/>
      <c r="Y89" s="2223"/>
      <c r="Z89" s="2223"/>
    </row>
    <row r="90" spans="1:26" ht="15.75" customHeight="1">
      <c r="A90" s="96"/>
      <c r="B90" s="96"/>
      <c r="C90" s="96"/>
      <c r="D90" s="96"/>
      <c r="E90" s="96"/>
      <c r="F90" s="96"/>
      <c r="G90" s="96"/>
      <c r="H90" s="2223"/>
      <c r="I90" s="2219"/>
      <c r="J90" s="2219"/>
      <c r="K90" s="2219"/>
      <c r="L90" s="2219"/>
      <c r="M90" s="2219"/>
      <c r="N90" s="2219"/>
      <c r="O90" s="2219"/>
      <c r="P90" s="2219"/>
      <c r="Q90" s="2219"/>
      <c r="R90" s="2219"/>
      <c r="S90" s="2219"/>
      <c r="T90" s="2219"/>
      <c r="U90" s="2219"/>
      <c r="V90" s="2219"/>
      <c r="W90" s="2219"/>
      <c r="X90" s="2219"/>
      <c r="Y90" s="2219"/>
      <c r="Z90" s="2219"/>
    </row>
    <row r="91" spans="1:26" ht="15.75" customHeight="1">
      <c r="A91" s="89"/>
      <c r="B91" s="89"/>
      <c r="C91" s="89"/>
      <c r="D91" s="89"/>
      <c r="E91" s="89"/>
      <c r="F91" s="89"/>
      <c r="G91" s="89"/>
      <c r="H91" s="2219"/>
      <c r="I91" s="2219"/>
      <c r="J91" s="2219"/>
      <c r="K91" s="2219"/>
      <c r="L91" s="2219"/>
      <c r="M91" s="2219"/>
      <c r="N91" s="2219"/>
      <c r="O91" s="2219"/>
      <c r="P91" s="2219"/>
      <c r="Q91" s="2219"/>
      <c r="R91" s="2219"/>
      <c r="S91" s="2219"/>
      <c r="T91" s="2219"/>
      <c r="U91" s="2219"/>
      <c r="V91" s="2219"/>
      <c r="W91" s="2219"/>
      <c r="X91" s="2219"/>
      <c r="Y91" s="2219"/>
      <c r="Z91" s="2219"/>
    </row>
    <row r="92" spans="1:26" ht="18" customHeight="1">
      <c r="A92" s="2226"/>
      <c r="B92" s="2226"/>
      <c r="C92" s="2226"/>
      <c r="D92" s="2226"/>
      <c r="E92" s="2226"/>
      <c r="F92" s="2226"/>
      <c r="G92" s="2226"/>
      <c r="H92" s="2226"/>
      <c r="I92" s="2226"/>
      <c r="J92" s="2226"/>
      <c r="K92" s="2226"/>
      <c r="L92" s="2226"/>
      <c r="M92" s="2226"/>
      <c r="N92" s="2226"/>
      <c r="O92" s="2226"/>
      <c r="P92" s="2226"/>
      <c r="Q92" s="2226"/>
      <c r="R92" s="2226"/>
      <c r="S92" s="2226"/>
      <c r="T92" s="2226"/>
      <c r="U92" s="2226"/>
      <c r="V92" s="2226"/>
      <c r="W92" s="2226"/>
      <c r="X92" s="2226"/>
      <c r="Y92" s="2226"/>
      <c r="Z92" s="2226"/>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4"/>
      <c r="F94" s="2224"/>
      <c r="G94" s="2224"/>
      <c r="H94" s="2224"/>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4"/>
      <c r="G95" s="2224"/>
      <c r="H95" s="96"/>
      <c r="I95" s="2225"/>
      <c r="J95" s="2225"/>
      <c r="K95" s="2225"/>
      <c r="L95" s="2225"/>
      <c r="M95" s="2225"/>
      <c r="N95" s="2225"/>
      <c r="O95" s="2225"/>
      <c r="P95" s="2225"/>
      <c r="Q95" s="2225"/>
      <c r="R95" s="2225"/>
      <c r="S95" s="2225"/>
      <c r="T95" s="2225"/>
      <c r="U95" s="2225"/>
      <c r="V95" s="2225"/>
      <c r="W95" s="2225"/>
      <c r="X95" s="2225"/>
      <c r="Y95" s="2225"/>
      <c r="Z95" s="2225"/>
    </row>
    <row r="96" spans="1:26" ht="15.75" customHeight="1">
      <c r="A96" s="96"/>
      <c r="B96" s="96"/>
      <c r="C96" s="96"/>
      <c r="D96" s="96"/>
      <c r="E96" s="96"/>
      <c r="F96" s="2224"/>
      <c r="G96" s="2224"/>
      <c r="H96" s="96"/>
      <c r="I96" s="2225"/>
      <c r="J96" s="2225"/>
      <c r="K96" s="2225"/>
      <c r="L96" s="2225"/>
      <c r="M96" s="2225"/>
      <c r="N96" s="2225"/>
      <c r="O96" s="2225"/>
      <c r="P96" s="2225"/>
      <c r="Q96" s="2225"/>
      <c r="R96" s="2225"/>
      <c r="S96" s="2225"/>
      <c r="T96" s="2225"/>
      <c r="U96" s="2225"/>
      <c r="V96" s="2225"/>
      <c r="W96" s="2225"/>
      <c r="X96" s="2225"/>
      <c r="Y96" s="2225"/>
      <c r="Z96" s="2225"/>
    </row>
    <row r="97" spans="1:26" ht="15.75" customHeight="1">
      <c r="A97" s="96"/>
      <c r="B97" s="96"/>
      <c r="C97" s="96"/>
      <c r="D97" s="96"/>
      <c r="E97" s="96"/>
      <c r="F97" s="2224"/>
      <c r="G97" s="2224"/>
      <c r="H97" s="96"/>
      <c r="I97" s="2225"/>
      <c r="J97" s="2225"/>
      <c r="K97" s="2225"/>
      <c r="L97" s="2225"/>
      <c r="M97" s="2225"/>
      <c r="N97" s="2225"/>
      <c r="O97" s="2225"/>
      <c r="P97" s="2225"/>
      <c r="Q97" s="2225"/>
      <c r="R97" s="2225"/>
      <c r="S97" s="2225"/>
      <c r="T97" s="2225"/>
      <c r="U97" s="2225"/>
      <c r="V97" s="2225"/>
      <c r="W97" s="2225"/>
      <c r="X97" s="2225"/>
      <c r="Y97" s="2225"/>
      <c r="Z97" s="2225"/>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4"/>
      <c r="K104" s="2224"/>
      <c r="L104" s="2224"/>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4"/>
      <c r="K105" s="2224"/>
      <c r="L105" s="2224"/>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4"/>
      <c r="K106" s="2224"/>
      <c r="L106" s="2224"/>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4"/>
      <c r="K107" s="2224"/>
      <c r="L107" s="2224"/>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40"/>
      <c r="K109" s="2240"/>
      <c r="L109" s="2240"/>
      <c r="M109" s="2240"/>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40"/>
      <c r="K110" s="2240"/>
      <c r="L110" s="2240"/>
      <c r="M110" s="2240"/>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4"/>
      <c r="J121" s="2224"/>
      <c r="K121" s="2224"/>
      <c r="L121" s="2224"/>
      <c r="M121" s="574"/>
      <c r="N121" s="574"/>
      <c r="O121" s="2224"/>
      <c r="P121" s="2224"/>
      <c r="Q121" s="2224"/>
      <c r="R121" s="2224"/>
      <c r="S121" s="574"/>
      <c r="T121" s="574"/>
      <c r="U121" s="2224"/>
      <c r="V121" s="2224"/>
      <c r="W121" s="2224"/>
      <c r="X121" s="2224"/>
      <c r="Y121" s="576"/>
      <c r="Z121" s="96"/>
    </row>
    <row r="122" spans="1:26" ht="15.75" customHeight="1">
      <c r="A122" s="96"/>
      <c r="B122" s="96"/>
      <c r="C122" s="574"/>
      <c r="D122" s="2224"/>
      <c r="E122" s="2224"/>
      <c r="F122" s="574"/>
      <c r="G122" s="96"/>
      <c r="H122" s="574"/>
      <c r="I122" s="2239"/>
      <c r="J122" s="2239"/>
      <c r="K122" s="2239"/>
      <c r="L122" s="2239"/>
      <c r="M122" s="574"/>
      <c r="N122" s="574"/>
      <c r="O122" s="2239"/>
      <c r="P122" s="2239"/>
      <c r="Q122" s="2239"/>
      <c r="R122" s="2239"/>
      <c r="S122" s="574"/>
      <c r="T122" s="574"/>
      <c r="U122" s="2241"/>
      <c r="V122" s="2241"/>
      <c r="W122" s="2241"/>
      <c r="X122" s="2241"/>
      <c r="Y122" s="96"/>
      <c r="Z122" s="96"/>
    </row>
    <row r="123" spans="1:26" ht="15.75" customHeight="1">
      <c r="A123" s="96"/>
      <c r="B123" s="96"/>
      <c r="C123" s="574"/>
      <c r="D123" s="2224"/>
      <c r="E123" s="2224"/>
      <c r="F123" s="574"/>
      <c r="G123" s="96"/>
      <c r="H123" s="574"/>
      <c r="I123" s="2239"/>
      <c r="J123" s="2239"/>
      <c r="K123" s="2239"/>
      <c r="L123" s="2239"/>
      <c r="M123" s="574"/>
      <c r="N123" s="574"/>
      <c r="O123" s="2239"/>
      <c r="P123" s="2239"/>
      <c r="Q123" s="2239"/>
      <c r="R123" s="2239"/>
      <c r="S123" s="574"/>
      <c r="T123" s="574"/>
      <c r="U123" s="2241"/>
      <c r="V123" s="2241"/>
      <c r="W123" s="2241"/>
      <c r="X123" s="2241"/>
      <c r="Y123" s="96"/>
      <c r="Z123" s="96"/>
    </row>
    <row r="124" spans="1:26" ht="15.75" customHeight="1">
      <c r="A124" s="96"/>
      <c r="B124" s="96"/>
      <c r="C124" s="574"/>
      <c r="D124" s="2224"/>
      <c r="E124" s="2224"/>
      <c r="F124" s="574"/>
      <c r="G124" s="96"/>
      <c r="H124" s="574"/>
      <c r="I124" s="2239"/>
      <c r="J124" s="2239"/>
      <c r="K124" s="2239"/>
      <c r="L124" s="2239"/>
      <c r="M124" s="574"/>
      <c r="N124" s="574"/>
      <c r="O124" s="2239"/>
      <c r="P124" s="2239"/>
      <c r="Q124" s="2239"/>
      <c r="R124" s="2239"/>
      <c r="S124" s="574"/>
      <c r="T124" s="574"/>
      <c r="U124" s="2241"/>
      <c r="V124" s="2241"/>
      <c r="W124" s="2241"/>
      <c r="X124" s="2241"/>
      <c r="Y124" s="96"/>
      <c r="Z124" s="96"/>
    </row>
    <row r="125" spans="1:26" ht="15.75" customHeight="1">
      <c r="A125" s="96"/>
      <c r="B125" s="96"/>
      <c r="C125" s="574"/>
      <c r="D125" s="2224"/>
      <c r="E125" s="2224"/>
      <c r="F125" s="574"/>
      <c r="G125" s="96"/>
      <c r="H125" s="574"/>
      <c r="I125" s="2239"/>
      <c r="J125" s="2239"/>
      <c r="K125" s="2239"/>
      <c r="L125" s="2239"/>
      <c r="M125" s="574"/>
      <c r="N125" s="574"/>
      <c r="O125" s="2239"/>
      <c r="P125" s="2239"/>
      <c r="Q125" s="2239"/>
      <c r="R125" s="2239"/>
      <c r="S125" s="574"/>
      <c r="T125" s="574"/>
      <c r="U125" s="2241"/>
      <c r="V125" s="2241"/>
      <c r="W125" s="2241"/>
      <c r="X125" s="2241"/>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39"/>
      <c r="J130" s="2239"/>
      <c r="K130" s="2239"/>
      <c r="L130" s="2239"/>
      <c r="M130" s="574"/>
      <c r="N130" s="574"/>
      <c r="O130" s="2239"/>
      <c r="P130" s="2239"/>
      <c r="Q130" s="2239"/>
      <c r="R130" s="2239"/>
      <c r="S130" s="574"/>
      <c r="T130" s="574"/>
      <c r="U130" s="2239"/>
      <c r="V130" s="2239"/>
      <c r="W130" s="2239"/>
      <c r="X130" s="2239"/>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42"/>
      <c r="J134" s="2242"/>
      <c r="K134" s="2242"/>
      <c r="L134" s="2242"/>
      <c r="M134" s="2242"/>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4"/>
      <c r="L135" s="2224"/>
      <c r="M135" s="2224"/>
      <c r="N135" s="2224"/>
      <c r="O135" s="2224"/>
      <c r="P135" s="2224"/>
      <c r="Q135" s="96"/>
      <c r="R135" s="96"/>
      <c r="S135" s="96"/>
      <c r="T135" s="96"/>
      <c r="U135" s="96"/>
      <c r="V135" s="96"/>
      <c r="W135" s="96"/>
      <c r="X135" s="96"/>
      <c r="Y135" s="96"/>
      <c r="Z135" s="96"/>
    </row>
    <row r="136" spans="1:27" ht="15.75" customHeight="1">
      <c r="A136" s="96"/>
      <c r="B136" s="96"/>
      <c r="C136" s="96"/>
      <c r="D136" s="96"/>
      <c r="E136" s="96"/>
      <c r="F136" s="96"/>
      <c r="G136" s="96"/>
      <c r="H136" s="2243"/>
      <c r="I136" s="2243"/>
      <c r="J136" s="2243"/>
      <c r="K136" s="2243"/>
      <c r="L136" s="2243"/>
      <c r="M136" s="2243"/>
      <c r="N136" s="2243"/>
      <c r="O136" s="2243"/>
      <c r="P136" s="2243"/>
      <c r="Q136" s="2243"/>
      <c r="R136" s="2243"/>
      <c r="S136" s="2243"/>
      <c r="T136" s="2243"/>
      <c r="U136" s="2243"/>
      <c r="V136" s="2243"/>
      <c r="W136" s="2243"/>
      <c r="X136" s="2243"/>
      <c r="Y136" s="2243"/>
      <c r="Z136" s="2243"/>
    </row>
    <row r="137" spans="1:27">
      <c r="H137" s="2244"/>
      <c r="I137" s="2244"/>
      <c r="J137" s="2244"/>
      <c r="K137" s="2244"/>
      <c r="L137" s="2244"/>
      <c r="M137" s="2244"/>
      <c r="N137" s="2244"/>
      <c r="O137" s="2244"/>
      <c r="P137" s="2244"/>
      <c r="Q137" s="2244"/>
      <c r="R137" s="2244"/>
      <c r="S137" s="2244"/>
      <c r="T137" s="2244"/>
      <c r="U137" s="2244"/>
      <c r="V137" s="2244"/>
      <c r="W137" s="2244"/>
      <c r="X137" s="2244"/>
      <c r="Y137" s="2244"/>
      <c r="Z137" s="2244"/>
    </row>
    <row r="138" spans="1:27" ht="13.5" customHeight="1">
      <c r="A138" s="96"/>
      <c r="B138" s="96"/>
      <c r="C138" s="96"/>
      <c r="D138" s="96"/>
      <c r="E138" s="2243"/>
      <c r="F138" s="2243"/>
      <c r="G138" s="2243"/>
      <c r="H138" s="2243"/>
      <c r="I138" s="2243"/>
      <c r="J138" s="2243"/>
      <c r="K138" s="2243"/>
      <c r="L138" s="2243"/>
      <c r="M138" s="2243"/>
      <c r="N138" s="2243"/>
      <c r="O138" s="2243"/>
      <c r="P138" s="2243"/>
      <c r="Q138" s="2243"/>
      <c r="R138" s="2243"/>
      <c r="S138" s="2243"/>
      <c r="T138" s="2243"/>
      <c r="U138" s="2243"/>
      <c r="V138" s="2243"/>
      <c r="W138" s="2243"/>
      <c r="X138" s="2243"/>
      <c r="Y138" s="2243"/>
      <c r="Z138" s="2243"/>
    </row>
    <row r="139" spans="1:27">
      <c r="A139" s="96"/>
      <c r="B139" s="96"/>
      <c r="C139" s="96"/>
      <c r="D139" s="96"/>
      <c r="E139" s="2245"/>
      <c r="F139" s="2245"/>
      <c r="G139" s="2245"/>
      <c r="H139" s="2245"/>
      <c r="I139" s="2245"/>
      <c r="J139" s="2245"/>
      <c r="K139" s="2245"/>
      <c r="L139" s="2245"/>
      <c r="M139" s="2245"/>
      <c r="N139" s="2245"/>
      <c r="O139" s="2245"/>
      <c r="P139" s="2245"/>
      <c r="Q139" s="2245"/>
      <c r="R139" s="2245"/>
      <c r="S139" s="2245"/>
      <c r="T139" s="2245"/>
      <c r="U139" s="2245"/>
      <c r="V139" s="2245"/>
      <c r="W139" s="2245"/>
      <c r="X139" s="2245"/>
      <c r="Y139" s="2245"/>
      <c r="Z139" s="2245"/>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4"/>
      <c r="B143" s="2224"/>
      <c r="C143" s="2224"/>
      <c r="D143" s="2224"/>
      <c r="E143" s="2224"/>
      <c r="F143" s="2224"/>
      <c r="G143" s="2224"/>
      <c r="H143" s="2224"/>
      <c r="I143" s="2224"/>
      <c r="J143" s="2224"/>
      <c r="K143" s="2224"/>
      <c r="L143" s="2224"/>
      <c r="M143" s="2224"/>
      <c r="N143" s="2224"/>
      <c r="O143" s="2224"/>
      <c r="P143" s="2224"/>
      <c r="Q143" s="2224"/>
      <c r="R143" s="2224"/>
      <c r="S143" s="2224"/>
      <c r="T143" s="2224"/>
      <c r="U143" s="2224"/>
      <c r="V143" s="2224"/>
      <c r="W143" s="2224"/>
      <c r="X143" s="2224"/>
      <c r="Y143" s="2224"/>
      <c r="Z143" s="2224"/>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42"/>
      <c r="J147" s="2242"/>
      <c r="K147" s="2242"/>
      <c r="L147" s="2242"/>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42"/>
      <c r="J148" s="2242"/>
      <c r="K148" s="2242"/>
      <c r="L148" s="2242"/>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42"/>
      <c r="J149" s="2242"/>
      <c r="K149" s="2242"/>
      <c r="L149" s="2242"/>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2"/>
      <c r="J150" s="2242"/>
      <c r="K150" s="2242"/>
      <c r="L150" s="2242"/>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4"/>
      <c r="D152" s="2224"/>
      <c r="E152" s="2224"/>
      <c r="F152" s="2224"/>
      <c r="G152" s="574"/>
      <c r="H152" s="2224"/>
      <c r="I152" s="2224"/>
      <c r="J152" s="2224"/>
      <c r="K152" s="2224"/>
      <c r="L152" s="2224"/>
      <c r="M152" s="2224"/>
      <c r="N152" s="2224"/>
      <c r="O152" s="2224"/>
      <c r="P152" s="2224"/>
      <c r="Q152" s="2224"/>
      <c r="R152" s="2224"/>
      <c r="S152" s="2224"/>
      <c r="T152" s="2224"/>
      <c r="U152" s="574"/>
      <c r="V152" s="574"/>
      <c r="W152" s="2224"/>
      <c r="X152" s="2224"/>
      <c r="Y152" s="2224"/>
      <c r="Z152" s="96"/>
      <c r="AA152" s="89"/>
    </row>
    <row r="153" spans="1:27" ht="15.75" customHeight="1">
      <c r="A153" s="96"/>
      <c r="B153" s="96"/>
      <c r="C153" s="574"/>
      <c r="D153" s="2226"/>
      <c r="E153" s="2226"/>
      <c r="F153" s="574"/>
      <c r="G153" s="574"/>
      <c r="H153" s="96"/>
      <c r="I153" s="96"/>
      <c r="J153" s="96"/>
      <c r="K153" s="89"/>
      <c r="L153" s="96"/>
      <c r="M153" s="96"/>
      <c r="N153" s="96"/>
      <c r="O153" s="96"/>
      <c r="P153" s="96"/>
      <c r="Q153" s="89"/>
      <c r="R153" s="89"/>
      <c r="S153" s="89"/>
      <c r="T153" s="89"/>
      <c r="U153" s="574"/>
      <c r="V153" s="574"/>
      <c r="W153" s="2246"/>
      <c r="X153" s="2246"/>
      <c r="Y153" s="2246"/>
      <c r="Z153" s="96"/>
      <c r="AA153" s="89"/>
    </row>
    <row r="154" spans="1:27" ht="15.75" customHeight="1">
      <c r="A154" s="96"/>
      <c r="B154" s="96"/>
      <c r="C154" s="574"/>
      <c r="D154" s="2226"/>
      <c r="E154" s="2226"/>
      <c r="F154" s="574"/>
      <c r="G154" s="574"/>
      <c r="H154" s="96"/>
      <c r="I154" s="96"/>
      <c r="J154" s="96"/>
      <c r="K154" s="89"/>
      <c r="L154" s="96"/>
      <c r="M154" s="96"/>
      <c r="N154" s="96"/>
      <c r="O154" s="96"/>
      <c r="P154" s="96"/>
      <c r="Q154" s="89"/>
      <c r="R154" s="89"/>
      <c r="S154" s="89"/>
      <c r="T154" s="89"/>
      <c r="U154" s="574"/>
      <c r="V154" s="574"/>
      <c r="W154" s="2246"/>
      <c r="X154" s="2246"/>
      <c r="Y154" s="2246"/>
      <c r="Z154" s="96"/>
      <c r="AA154" s="89"/>
    </row>
    <row r="155" spans="1:27" ht="15.75" customHeight="1">
      <c r="A155" s="96"/>
      <c r="B155" s="96"/>
      <c r="C155" s="574"/>
      <c r="D155" s="2226"/>
      <c r="E155" s="2226"/>
      <c r="F155" s="574"/>
      <c r="G155" s="574"/>
      <c r="H155" s="96"/>
      <c r="I155" s="96"/>
      <c r="J155" s="96"/>
      <c r="K155" s="89"/>
      <c r="L155" s="96"/>
      <c r="M155" s="96"/>
      <c r="N155" s="96"/>
      <c r="O155" s="96"/>
      <c r="P155" s="96"/>
      <c r="Q155" s="89"/>
      <c r="R155" s="89"/>
      <c r="S155" s="89"/>
      <c r="T155" s="89"/>
      <c r="U155" s="574"/>
      <c r="V155" s="574"/>
      <c r="W155" s="2246"/>
      <c r="X155" s="2246"/>
      <c r="Y155" s="2246"/>
      <c r="Z155" s="96"/>
      <c r="AA155" s="89"/>
    </row>
    <row r="156" spans="1:27" ht="15.75" customHeight="1">
      <c r="A156" s="96"/>
      <c r="B156" s="96"/>
      <c r="C156" s="574"/>
      <c r="D156" s="2226"/>
      <c r="E156" s="2226"/>
      <c r="F156" s="574"/>
      <c r="G156" s="574"/>
      <c r="H156" s="96"/>
      <c r="I156" s="96"/>
      <c r="J156" s="96"/>
      <c r="K156" s="89"/>
      <c r="L156" s="96"/>
      <c r="M156" s="96"/>
      <c r="N156" s="96"/>
      <c r="O156" s="96"/>
      <c r="P156" s="96"/>
      <c r="Q156" s="89"/>
      <c r="R156" s="89"/>
      <c r="S156" s="89"/>
      <c r="T156" s="89"/>
      <c r="U156" s="574"/>
      <c r="V156" s="574"/>
      <c r="W156" s="2246"/>
      <c r="X156" s="2246"/>
      <c r="Y156" s="2246"/>
      <c r="Z156" s="96"/>
      <c r="AA156" s="89"/>
    </row>
    <row r="157" spans="1:27" ht="15.75" customHeight="1">
      <c r="A157" s="96"/>
      <c r="B157" s="96"/>
      <c r="C157" s="574"/>
      <c r="D157" s="2226"/>
      <c r="E157" s="2226"/>
      <c r="F157" s="574"/>
      <c r="G157" s="574"/>
      <c r="H157" s="96"/>
      <c r="I157" s="96"/>
      <c r="J157" s="96"/>
      <c r="K157" s="89"/>
      <c r="L157" s="96"/>
      <c r="M157" s="96"/>
      <c r="N157" s="96"/>
      <c r="O157" s="96"/>
      <c r="P157" s="96"/>
      <c r="Q157" s="89"/>
      <c r="R157" s="89"/>
      <c r="S157" s="89"/>
      <c r="T157" s="89"/>
      <c r="U157" s="574"/>
      <c r="V157" s="574"/>
      <c r="W157" s="2246"/>
      <c r="X157" s="2246"/>
      <c r="Y157" s="2246"/>
      <c r="Z157" s="96"/>
      <c r="AA157" s="89"/>
    </row>
    <row r="158" spans="1:27" ht="15.75" customHeight="1">
      <c r="A158" s="96"/>
      <c r="B158" s="96"/>
      <c r="C158" s="574"/>
      <c r="D158" s="2226"/>
      <c r="E158" s="2226"/>
      <c r="F158" s="574"/>
      <c r="G158" s="574"/>
      <c r="H158" s="96"/>
      <c r="I158" s="96"/>
      <c r="J158" s="96"/>
      <c r="K158" s="89"/>
      <c r="L158" s="96"/>
      <c r="M158" s="96"/>
      <c r="N158" s="96"/>
      <c r="O158" s="96"/>
      <c r="P158" s="96"/>
      <c r="Q158" s="89"/>
      <c r="R158" s="89"/>
      <c r="S158" s="89"/>
      <c r="T158" s="89"/>
      <c r="U158" s="574"/>
      <c r="V158" s="574"/>
      <c r="W158" s="2246"/>
      <c r="X158" s="2246"/>
      <c r="Y158" s="2246"/>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47"/>
      <c r="F160" s="2247"/>
      <c r="G160" s="2247"/>
      <c r="H160" s="2247"/>
      <c r="I160" s="2247"/>
      <c r="J160" s="2247"/>
      <c r="K160" s="2247"/>
      <c r="L160" s="2247"/>
      <c r="M160" s="2247"/>
      <c r="N160" s="2247"/>
      <c r="O160" s="2247"/>
      <c r="P160" s="2247"/>
      <c r="Q160" s="2247"/>
      <c r="R160" s="2247"/>
      <c r="S160" s="2247"/>
      <c r="T160" s="2247"/>
      <c r="U160" s="2247"/>
      <c r="V160" s="2247"/>
      <c r="W160" s="2247"/>
      <c r="X160" s="2247"/>
      <c r="Y160" s="2247"/>
      <c r="Z160" s="2247"/>
      <c r="AA160" s="89"/>
    </row>
    <row r="161" spans="1:27" ht="15.75" customHeight="1">
      <c r="A161" s="96"/>
      <c r="B161" s="96"/>
      <c r="C161" s="96"/>
      <c r="D161" s="96"/>
      <c r="E161" s="2247"/>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89"/>
    </row>
    <row r="164" spans="1:27" ht="15.75" customHeight="1">
      <c r="A164" s="96"/>
      <c r="B164" s="96"/>
      <c r="C164" s="96"/>
      <c r="D164" s="96"/>
      <c r="E164" s="2247"/>
      <c r="F164" s="2247"/>
      <c r="G164" s="2247"/>
      <c r="H164" s="2247"/>
      <c r="I164" s="2247"/>
      <c r="J164" s="2247"/>
      <c r="K164" s="2247"/>
      <c r="L164" s="2247"/>
      <c r="M164" s="2247"/>
      <c r="N164" s="2247"/>
      <c r="O164" s="2247"/>
      <c r="P164" s="2247"/>
      <c r="Q164" s="2247"/>
      <c r="R164" s="2247"/>
      <c r="S164" s="2247"/>
      <c r="T164" s="2247"/>
      <c r="U164" s="2247"/>
      <c r="V164" s="2247"/>
      <c r="W164" s="2247"/>
      <c r="X164" s="2247"/>
      <c r="Y164" s="2247"/>
      <c r="Z164" s="2247"/>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4"/>
      <c r="B169" s="2224"/>
      <c r="C169" s="2224"/>
      <c r="D169" s="2224"/>
      <c r="E169" s="2224"/>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42"/>
      <c r="J173" s="2242"/>
      <c r="K173" s="2242"/>
      <c r="L173" s="2242"/>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42"/>
      <c r="J174" s="2242"/>
      <c r="K174" s="2242"/>
      <c r="L174" s="2242"/>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42"/>
      <c r="J175" s="2242"/>
      <c r="K175" s="2242"/>
      <c r="L175" s="2242"/>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2"/>
      <c r="J176" s="2242"/>
      <c r="K176" s="2242"/>
      <c r="L176" s="2242"/>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4"/>
      <c r="D178" s="2224"/>
      <c r="E178" s="2224"/>
      <c r="F178" s="2224"/>
      <c r="G178" s="574"/>
      <c r="H178" s="2224"/>
      <c r="I178" s="2224"/>
      <c r="J178" s="2224"/>
      <c r="K178" s="2224"/>
      <c r="L178" s="2224"/>
      <c r="M178" s="2224"/>
      <c r="N178" s="2224"/>
      <c r="O178" s="2224"/>
      <c r="P178" s="2224"/>
      <c r="Q178" s="2224"/>
      <c r="R178" s="2224"/>
      <c r="S178" s="2224"/>
      <c r="T178" s="2224"/>
      <c r="U178" s="574"/>
      <c r="V178" s="574"/>
      <c r="W178" s="2224"/>
      <c r="X178" s="2224"/>
      <c r="Y178" s="2224"/>
      <c r="Z178" s="96"/>
      <c r="AA178" s="89"/>
    </row>
    <row r="179" spans="1:27" ht="15.75" customHeight="1">
      <c r="A179" s="96"/>
      <c r="B179" s="96"/>
      <c r="C179" s="574"/>
      <c r="D179" s="2226"/>
      <c r="E179" s="2226"/>
      <c r="F179" s="574"/>
      <c r="G179" s="574"/>
      <c r="H179" s="96"/>
      <c r="I179" s="96"/>
      <c r="J179" s="96"/>
      <c r="K179" s="89"/>
      <c r="L179" s="96"/>
      <c r="M179" s="96"/>
      <c r="N179" s="96"/>
      <c r="O179" s="96"/>
      <c r="P179" s="96"/>
      <c r="Q179" s="89"/>
      <c r="R179" s="89"/>
      <c r="S179" s="89"/>
      <c r="T179" s="89"/>
      <c r="U179" s="574"/>
      <c r="V179" s="574"/>
      <c r="W179" s="2246"/>
      <c r="X179" s="2246"/>
      <c r="Y179" s="2246"/>
      <c r="Z179" s="96"/>
      <c r="AA179" s="89"/>
    </row>
    <row r="180" spans="1:27" ht="15.75" customHeight="1">
      <c r="A180" s="96"/>
      <c r="B180" s="96"/>
      <c r="C180" s="574"/>
      <c r="D180" s="2226"/>
      <c r="E180" s="2226"/>
      <c r="F180" s="574"/>
      <c r="G180" s="574"/>
      <c r="H180" s="96"/>
      <c r="I180" s="96"/>
      <c r="J180" s="96"/>
      <c r="K180" s="89"/>
      <c r="L180" s="96"/>
      <c r="M180" s="96"/>
      <c r="N180" s="96"/>
      <c r="O180" s="96"/>
      <c r="P180" s="96"/>
      <c r="Q180" s="89"/>
      <c r="R180" s="89"/>
      <c r="S180" s="89"/>
      <c r="T180" s="89"/>
      <c r="U180" s="574"/>
      <c r="V180" s="574"/>
      <c r="W180" s="2246"/>
      <c r="X180" s="2246"/>
      <c r="Y180" s="2246"/>
      <c r="Z180" s="96"/>
      <c r="AA180" s="89"/>
    </row>
    <row r="181" spans="1:27" ht="15.75" customHeight="1">
      <c r="A181" s="96"/>
      <c r="B181" s="96"/>
      <c r="C181" s="574"/>
      <c r="D181" s="2226"/>
      <c r="E181" s="2226"/>
      <c r="F181" s="574"/>
      <c r="G181" s="574"/>
      <c r="H181" s="96"/>
      <c r="I181" s="96"/>
      <c r="J181" s="96"/>
      <c r="K181" s="89"/>
      <c r="L181" s="96"/>
      <c r="M181" s="96"/>
      <c r="N181" s="96"/>
      <c r="O181" s="96"/>
      <c r="P181" s="96"/>
      <c r="Q181" s="89"/>
      <c r="R181" s="89"/>
      <c r="S181" s="89"/>
      <c r="T181" s="89"/>
      <c r="U181" s="574"/>
      <c r="V181" s="574"/>
      <c r="W181" s="2246"/>
      <c r="X181" s="2246"/>
      <c r="Y181" s="2246"/>
      <c r="Z181" s="96"/>
      <c r="AA181" s="89"/>
    </row>
    <row r="182" spans="1:27" ht="15.75" customHeight="1">
      <c r="A182" s="96"/>
      <c r="B182" s="96"/>
      <c r="C182" s="574"/>
      <c r="D182" s="2226"/>
      <c r="E182" s="2226"/>
      <c r="F182" s="574"/>
      <c r="G182" s="574"/>
      <c r="H182" s="96"/>
      <c r="I182" s="96"/>
      <c r="J182" s="96"/>
      <c r="K182" s="89"/>
      <c r="L182" s="96"/>
      <c r="M182" s="96"/>
      <c r="N182" s="96"/>
      <c r="O182" s="96"/>
      <c r="P182" s="96"/>
      <c r="Q182" s="89"/>
      <c r="R182" s="89"/>
      <c r="S182" s="89"/>
      <c r="T182" s="89"/>
      <c r="U182" s="574"/>
      <c r="V182" s="574"/>
      <c r="W182" s="2246"/>
      <c r="X182" s="2246"/>
      <c r="Y182" s="2246"/>
      <c r="Z182" s="96"/>
      <c r="AA182" s="89"/>
    </row>
    <row r="183" spans="1:27" ht="15.75" customHeight="1">
      <c r="A183" s="96"/>
      <c r="B183" s="96"/>
      <c r="C183" s="574"/>
      <c r="D183" s="2226"/>
      <c r="E183" s="2226"/>
      <c r="F183" s="574"/>
      <c r="G183" s="574"/>
      <c r="H183" s="96"/>
      <c r="I183" s="96"/>
      <c r="J183" s="96"/>
      <c r="K183" s="89"/>
      <c r="L183" s="96"/>
      <c r="M183" s="96"/>
      <c r="N183" s="96"/>
      <c r="O183" s="96"/>
      <c r="P183" s="96"/>
      <c r="Q183" s="89"/>
      <c r="R183" s="89"/>
      <c r="S183" s="89"/>
      <c r="T183" s="89"/>
      <c r="U183" s="574"/>
      <c r="V183" s="574"/>
      <c r="W183" s="2246"/>
      <c r="X183" s="2246"/>
      <c r="Y183" s="2246"/>
      <c r="Z183" s="96"/>
      <c r="AA183" s="89"/>
    </row>
    <row r="184" spans="1:27" ht="15.75" customHeight="1">
      <c r="A184" s="96"/>
      <c r="B184" s="96"/>
      <c r="C184" s="574"/>
      <c r="D184" s="2226"/>
      <c r="E184" s="2226"/>
      <c r="F184" s="574"/>
      <c r="G184" s="574"/>
      <c r="H184" s="96"/>
      <c r="I184" s="96"/>
      <c r="J184" s="96"/>
      <c r="K184" s="89"/>
      <c r="L184" s="96"/>
      <c r="M184" s="96"/>
      <c r="N184" s="96"/>
      <c r="O184" s="96"/>
      <c r="P184" s="96"/>
      <c r="Q184" s="89"/>
      <c r="R184" s="89"/>
      <c r="S184" s="89"/>
      <c r="T184" s="89"/>
      <c r="U184" s="574"/>
      <c r="V184" s="574"/>
      <c r="W184" s="2246"/>
      <c r="X184" s="2246"/>
      <c r="Y184" s="2246"/>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47"/>
      <c r="F186" s="2247"/>
      <c r="G186" s="2247"/>
      <c r="H186" s="2247"/>
      <c r="I186" s="2247"/>
      <c r="J186" s="2247"/>
      <c r="K186" s="2247"/>
      <c r="L186" s="2247"/>
      <c r="M186" s="2247"/>
      <c r="N186" s="2247"/>
      <c r="O186" s="2247"/>
      <c r="P186" s="2247"/>
      <c r="Q186" s="2247"/>
      <c r="R186" s="2247"/>
      <c r="S186" s="2247"/>
      <c r="T186" s="2247"/>
      <c r="U186" s="2247"/>
      <c r="V186" s="2247"/>
      <c r="W186" s="2247"/>
      <c r="X186" s="2247"/>
      <c r="Y186" s="2247"/>
      <c r="Z186" s="2247"/>
      <c r="AA186" s="89"/>
    </row>
    <row r="187" spans="1:27" ht="15.75" customHeight="1">
      <c r="A187" s="96"/>
      <c r="B187" s="96"/>
      <c r="C187" s="96"/>
      <c r="D187" s="96"/>
      <c r="E187" s="2247"/>
      <c r="F187" s="2247"/>
      <c r="G187" s="2247"/>
      <c r="H187" s="2247"/>
      <c r="I187" s="2247"/>
      <c r="J187" s="2247"/>
      <c r="K187" s="2247"/>
      <c r="L187" s="2247"/>
      <c r="M187" s="2247"/>
      <c r="N187" s="2247"/>
      <c r="O187" s="2247"/>
      <c r="P187" s="2247"/>
      <c r="Q187" s="2247"/>
      <c r="R187" s="2247"/>
      <c r="S187" s="2247"/>
      <c r="T187" s="2247"/>
      <c r="U187" s="2247"/>
      <c r="V187" s="2247"/>
      <c r="W187" s="2247"/>
      <c r="X187" s="2247"/>
      <c r="Y187" s="2247"/>
      <c r="Z187" s="2247"/>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7"/>
      <c r="F189" s="2247"/>
      <c r="G189" s="2247"/>
      <c r="H189" s="2247"/>
      <c r="I189" s="2247"/>
      <c r="J189" s="2247"/>
      <c r="K189" s="2247"/>
      <c r="L189" s="2247"/>
      <c r="M189" s="2247"/>
      <c r="N189" s="2247"/>
      <c r="O189" s="2247"/>
      <c r="P189" s="2247"/>
      <c r="Q189" s="2247"/>
      <c r="R189" s="2247"/>
      <c r="S189" s="2247"/>
      <c r="T189" s="2247"/>
      <c r="U189" s="2247"/>
      <c r="V189" s="2247"/>
      <c r="W189" s="2247"/>
      <c r="X189" s="2247"/>
      <c r="Y189" s="2247"/>
      <c r="Z189" s="2247"/>
      <c r="AA189" s="89"/>
    </row>
    <row r="190" spans="1:27" ht="15.75" customHeight="1">
      <c r="A190" s="96"/>
      <c r="B190" s="96"/>
      <c r="C190" s="96"/>
      <c r="D190" s="96"/>
      <c r="E190" s="2247"/>
      <c r="F190" s="2247"/>
      <c r="G190" s="2247"/>
      <c r="H190" s="2247"/>
      <c r="I190" s="2247"/>
      <c r="J190" s="2247"/>
      <c r="K190" s="2247"/>
      <c r="L190" s="2247"/>
      <c r="M190" s="2247"/>
      <c r="N190" s="2247"/>
      <c r="O190" s="2247"/>
      <c r="P190" s="2247"/>
      <c r="Q190" s="2247"/>
      <c r="R190" s="2247"/>
      <c r="S190" s="2247"/>
      <c r="T190" s="2247"/>
      <c r="U190" s="2247"/>
      <c r="V190" s="2247"/>
      <c r="W190" s="2247"/>
      <c r="X190" s="2247"/>
      <c r="Y190" s="2247"/>
      <c r="Z190" s="2247"/>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4"/>
      <c r="B197" s="2224"/>
      <c r="C197" s="2224"/>
      <c r="D197" s="2224"/>
      <c r="E197" s="2224"/>
      <c r="F197" s="2224"/>
      <c r="G197" s="2224"/>
      <c r="H197" s="2224"/>
      <c r="I197" s="2224"/>
      <c r="J197" s="2224"/>
      <c r="K197" s="2224"/>
      <c r="L197" s="2224"/>
      <c r="M197" s="2224"/>
      <c r="N197" s="2224"/>
      <c r="O197" s="2224"/>
      <c r="P197" s="2224"/>
      <c r="Q197" s="2224"/>
      <c r="R197" s="2224"/>
      <c r="S197" s="2224"/>
      <c r="T197" s="2224"/>
      <c r="U197" s="2224"/>
      <c r="V197" s="2224"/>
      <c r="W197" s="2224"/>
      <c r="X197" s="2224"/>
      <c r="Y197" s="2224"/>
      <c r="Z197" s="2224"/>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42"/>
      <c r="J201" s="2242"/>
      <c r="K201" s="2242"/>
      <c r="L201" s="2242"/>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42"/>
      <c r="J202" s="2242"/>
      <c r="K202" s="2242"/>
      <c r="L202" s="2242"/>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42"/>
      <c r="J203" s="2242"/>
      <c r="K203" s="2242"/>
      <c r="L203" s="2242"/>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2"/>
      <c r="J204" s="2242"/>
      <c r="K204" s="2242"/>
      <c r="L204" s="2242"/>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4"/>
      <c r="D206" s="2224"/>
      <c r="E206" s="2224"/>
      <c r="F206" s="2224"/>
      <c r="G206" s="574"/>
      <c r="H206" s="2224"/>
      <c r="I206" s="2224"/>
      <c r="J206" s="2224"/>
      <c r="K206" s="2224"/>
      <c r="L206" s="2224"/>
      <c r="M206" s="2224"/>
      <c r="N206" s="2224"/>
      <c r="O206" s="2224"/>
      <c r="P206" s="2224"/>
      <c r="Q206" s="2224"/>
      <c r="R206" s="2224"/>
      <c r="S206" s="2224"/>
      <c r="T206" s="2224"/>
      <c r="U206" s="574"/>
      <c r="V206" s="574"/>
      <c r="W206" s="2224"/>
      <c r="X206" s="2224"/>
      <c r="Y206" s="2224"/>
      <c r="Z206" s="96"/>
      <c r="AA206" s="89"/>
    </row>
    <row r="207" spans="1:27" ht="15.75" customHeight="1">
      <c r="A207" s="96"/>
      <c r="B207" s="96"/>
      <c r="C207" s="574"/>
      <c r="D207" s="2226"/>
      <c r="E207" s="2226"/>
      <c r="F207" s="574"/>
      <c r="G207" s="574"/>
      <c r="H207" s="96"/>
      <c r="I207" s="96"/>
      <c r="J207" s="96"/>
      <c r="K207" s="89"/>
      <c r="L207" s="96"/>
      <c r="M207" s="96"/>
      <c r="N207" s="96"/>
      <c r="O207" s="96"/>
      <c r="P207" s="96"/>
      <c r="Q207" s="89"/>
      <c r="R207" s="89"/>
      <c r="S207" s="89"/>
      <c r="T207" s="89"/>
      <c r="U207" s="574"/>
      <c r="V207" s="574"/>
      <c r="W207" s="2246"/>
      <c r="X207" s="2246"/>
      <c r="Y207" s="2246"/>
      <c r="Z207" s="96"/>
      <c r="AA207" s="89"/>
    </row>
    <row r="208" spans="1:27" ht="15.75" customHeight="1">
      <c r="A208" s="96"/>
      <c r="B208" s="96"/>
      <c r="C208" s="574"/>
      <c r="D208" s="2226"/>
      <c r="E208" s="2226"/>
      <c r="F208" s="574"/>
      <c r="G208" s="574"/>
      <c r="H208" s="96"/>
      <c r="I208" s="96"/>
      <c r="J208" s="96"/>
      <c r="K208" s="89"/>
      <c r="L208" s="96"/>
      <c r="M208" s="96"/>
      <c r="N208" s="96"/>
      <c r="O208" s="96"/>
      <c r="P208" s="96"/>
      <c r="Q208" s="89"/>
      <c r="R208" s="89"/>
      <c r="S208" s="89"/>
      <c r="T208" s="89"/>
      <c r="U208" s="574"/>
      <c r="V208" s="574"/>
      <c r="W208" s="2246"/>
      <c r="X208" s="2246"/>
      <c r="Y208" s="2246"/>
      <c r="Z208" s="96"/>
      <c r="AA208" s="89"/>
    </row>
    <row r="209" spans="1:27" ht="15.75" customHeight="1">
      <c r="A209" s="96"/>
      <c r="B209" s="96"/>
      <c r="C209" s="574"/>
      <c r="D209" s="2226"/>
      <c r="E209" s="2226"/>
      <c r="F209" s="574"/>
      <c r="G209" s="574"/>
      <c r="H209" s="96"/>
      <c r="I209" s="96"/>
      <c r="J209" s="96"/>
      <c r="K209" s="89"/>
      <c r="L209" s="96"/>
      <c r="M209" s="96"/>
      <c r="N209" s="96"/>
      <c r="O209" s="96"/>
      <c r="P209" s="96"/>
      <c r="Q209" s="89"/>
      <c r="R209" s="89"/>
      <c r="S209" s="89"/>
      <c r="T209" s="89"/>
      <c r="U209" s="574"/>
      <c r="V209" s="574"/>
      <c r="W209" s="2246"/>
      <c r="X209" s="2246"/>
      <c r="Y209" s="2246"/>
      <c r="Z209" s="96"/>
      <c r="AA209" s="89"/>
    </row>
    <row r="210" spans="1:27" ht="15.75" customHeight="1">
      <c r="A210" s="96"/>
      <c r="B210" s="96"/>
      <c r="C210" s="574"/>
      <c r="D210" s="2226"/>
      <c r="E210" s="2226"/>
      <c r="F210" s="574"/>
      <c r="G210" s="574"/>
      <c r="H210" s="96"/>
      <c r="I210" s="96"/>
      <c r="J210" s="96"/>
      <c r="K210" s="89"/>
      <c r="L210" s="96"/>
      <c r="M210" s="96"/>
      <c r="N210" s="96"/>
      <c r="O210" s="96"/>
      <c r="P210" s="96"/>
      <c r="Q210" s="89"/>
      <c r="R210" s="89"/>
      <c r="S210" s="89"/>
      <c r="T210" s="89"/>
      <c r="U210" s="574"/>
      <c r="V210" s="574"/>
      <c r="W210" s="2246"/>
      <c r="X210" s="2246"/>
      <c r="Y210" s="2246"/>
      <c r="Z210" s="96"/>
      <c r="AA210" s="89"/>
    </row>
    <row r="211" spans="1:27" ht="15.75" customHeight="1">
      <c r="A211" s="96"/>
      <c r="B211" s="96"/>
      <c r="C211" s="574"/>
      <c r="D211" s="2226"/>
      <c r="E211" s="2226"/>
      <c r="F211" s="574"/>
      <c r="G211" s="574"/>
      <c r="H211" s="96"/>
      <c r="I211" s="96"/>
      <c r="J211" s="96"/>
      <c r="K211" s="89"/>
      <c r="L211" s="96"/>
      <c r="M211" s="96"/>
      <c r="N211" s="96"/>
      <c r="O211" s="96"/>
      <c r="P211" s="96"/>
      <c r="Q211" s="89"/>
      <c r="R211" s="89"/>
      <c r="S211" s="89"/>
      <c r="T211" s="89"/>
      <c r="U211" s="574"/>
      <c r="V211" s="574"/>
      <c r="W211" s="2246"/>
      <c r="X211" s="2246"/>
      <c r="Y211" s="2246"/>
      <c r="Z211" s="96"/>
      <c r="AA211" s="89"/>
    </row>
    <row r="212" spans="1:27" ht="15.75" customHeight="1">
      <c r="A212" s="96"/>
      <c r="B212" s="96"/>
      <c r="C212" s="574"/>
      <c r="D212" s="2226"/>
      <c r="E212" s="2226"/>
      <c r="F212" s="574"/>
      <c r="G212" s="574"/>
      <c r="H212" s="96"/>
      <c r="I212" s="96"/>
      <c r="J212" s="96"/>
      <c r="K212" s="89"/>
      <c r="L212" s="96"/>
      <c r="M212" s="96"/>
      <c r="N212" s="96"/>
      <c r="O212" s="96"/>
      <c r="P212" s="96"/>
      <c r="Q212" s="89"/>
      <c r="R212" s="89"/>
      <c r="S212" s="89"/>
      <c r="T212" s="89"/>
      <c r="U212" s="574"/>
      <c r="V212" s="574"/>
      <c r="W212" s="2246"/>
      <c r="X212" s="2246"/>
      <c r="Y212" s="2246"/>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47"/>
      <c r="F214" s="2247"/>
      <c r="G214" s="2247"/>
      <c r="H214" s="2247"/>
      <c r="I214" s="2247"/>
      <c r="J214" s="2247"/>
      <c r="K214" s="2247"/>
      <c r="L214" s="2247"/>
      <c r="M214" s="2247"/>
      <c r="N214" s="2247"/>
      <c r="O214" s="2247"/>
      <c r="P214" s="2247"/>
      <c r="Q214" s="2247"/>
      <c r="R214" s="2247"/>
      <c r="S214" s="2247"/>
      <c r="T214" s="2247"/>
      <c r="U214" s="2247"/>
      <c r="V214" s="2247"/>
      <c r="W214" s="2247"/>
      <c r="X214" s="2247"/>
      <c r="Y214" s="2247"/>
      <c r="Z214" s="2247"/>
      <c r="AA214" s="89"/>
    </row>
    <row r="215" spans="1:27" ht="15.75" customHeight="1">
      <c r="A215" s="96"/>
      <c r="B215" s="96"/>
      <c r="C215" s="96"/>
      <c r="D215" s="96"/>
      <c r="E215" s="2247"/>
      <c r="F215" s="2247"/>
      <c r="G215" s="2247"/>
      <c r="H215" s="2247"/>
      <c r="I215" s="2247"/>
      <c r="J215" s="2247"/>
      <c r="K215" s="2247"/>
      <c r="L215" s="2247"/>
      <c r="M215" s="2247"/>
      <c r="N215" s="2247"/>
      <c r="O215" s="2247"/>
      <c r="P215" s="2247"/>
      <c r="Q215" s="2247"/>
      <c r="R215" s="2247"/>
      <c r="S215" s="2247"/>
      <c r="T215" s="2247"/>
      <c r="U215" s="2247"/>
      <c r="V215" s="2247"/>
      <c r="W215" s="2247"/>
      <c r="X215" s="2247"/>
      <c r="Y215" s="2247"/>
      <c r="Z215" s="2247"/>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7"/>
      <c r="F217" s="2247"/>
      <c r="G217" s="2247"/>
      <c r="H217" s="2247"/>
      <c r="I217" s="2247"/>
      <c r="J217" s="2247"/>
      <c r="K217" s="2247"/>
      <c r="L217" s="2247"/>
      <c r="M217" s="2247"/>
      <c r="N217" s="2247"/>
      <c r="O217" s="2247"/>
      <c r="P217" s="2247"/>
      <c r="Q217" s="2247"/>
      <c r="R217" s="2247"/>
      <c r="S217" s="2247"/>
      <c r="T217" s="2247"/>
      <c r="U217" s="2247"/>
      <c r="V217" s="2247"/>
      <c r="W217" s="2247"/>
      <c r="X217" s="2247"/>
      <c r="Y217" s="2247"/>
      <c r="Z217" s="2247"/>
      <c r="AA217" s="89"/>
    </row>
    <row r="218" spans="1:27" ht="15.75" customHeight="1">
      <c r="A218" s="96"/>
      <c r="B218" s="96"/>
      <c r="C218" s="96"/>
      <c r="D218" s="96"/>
      <c r="E218" s="2247"/>
      <c r="F218" s="2247"/>
      <c r="G218" s="2247"/>
      <c r="H218" s="2247"/>
      <c r="I218" s="2247"/>
      <c r="J218" s="2247"/>
      <c r="K218" s="2247"/>
      <c r="L218" s="2247"/>
      <c r="M218" s="2247"/>
      <c r="N218" s="2247"/>
      <c r="O218" s="2247"/>
      <c r="P218" s="2247"/>
      <c r="Q218" s="2247"/>
      <c r="R218" s="2247"/>
      <c r="S218" s="2247"/>
      <c r="T218" s="2247"/>
      <c r="U218" s="2247"/>
      <c r="V218" s="2247"/>
      <c r="W218" s="2247"/>
      <c r="X218" s="2247"/>
      <c r="Y218" s="2247"/>
      <c r="Z218" s="2247"/>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4"/>
      <c r="B223" s="2224"/>
      <c r="C223" s="2224"/>
      <c r="D223" s="2224"/>
      <c r="E223" s="2224"/>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42"/>
      <c r="J227" s="2242"/>
      <c r="K227" s="2242"/>
      <c r="L227" s="2242"/>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42"/>
      <c r="J228" s="2242"/>
      <c r="K228" s="2242"/>
      <c r="L228" s="2242"/>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42"/>
      <c r="J229" s="2242"/>
      <c r="K229" s="2242"/>
      <c r="L229" s="2242"/>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2"/>
      <c r="J230" s="2242"/>
      <c r="K230" s="2242"/>
      <c r="L230" s="2242"/>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4"/>
      <c r="D232" s="2224"/>
      <c r="E232" s="2224"/>
      <c r="F232" s="2224"/>
      <c r="G232" s="574"/>
      <c r="H232" s="2224"/>
      <c r="I232" s="2224"/>
      <c r="J232" s="2224"/>
      <c r="K232" s="2224"/>
      <c r="L232" s="2224"/>
      <c r="M232" s="2224"/>
      <c r="N232" s="2224"/>
      <c r="O232" s="2224"/>
      <c r="P232" s="2224"/>
      <c r="Q232" s="2224"/>
      <c r="R232" s="2224"/>
      <c r="S232" s="2224"/>
      <c r="T232" s="2224"/>
      <c r="U232" s="574"/>
      <c r="V232" s="574"/>
      <c r="W232" s="2224"/>
      <c r="X232" s="2224"/>
      <c r="Y232" s="2224"/>
      <c r="Z232" s="96"/>
      <c r="AA232" s="89"/>
    </row>
    <row r="233" spans="1:27" ht="15.75" customHeight="1">
      <c r="A233" s="96"/>
      <c r="B233" s="96"/>
      <c r="C233" s="574"/>
      <c r="D233" s="2226"/>
      <c r="E233" s="2226"/>
      <c r="F233" s="574"/>
      <c r="G233" s="574"/>
      <c r="H233" s="96"/>
      <c r="I233" s="96"/>
      <c r="J233" s="96"/>
      <c r="K233" s="89"/>
      <c r="L233" s="96"/>
      <c r="M233" s="96"/>
      <c r="N233" s="96"/>
      <c r="O233" s="96"/>
      <c r="P233" s="96"/>
      <c r="Q233" s="89"/>
      <c r="R233" s="89"/>
      <c r="S233" s="89"/>
      <c r="T233" s="89"/>
      <c r="U233" s="574"/>
      <c r="V233" s="574"/>
      <c r="W233" s="2246"/>
      <c r="X233" s="2246"/>
      <c r="Y233" s="2246"/>
      <c r="Z233" s="96"/>
      <c r="AA233" s="89"/>
    </row>
    <row r="234" spans="1:27" ht="15.75" customHeight="1">
      <c r="A234" s="96"/>
      <c r="B234" s="96"/>
      <c r="C234" s="574"/>
      <c r="D234" s="2226"/>
      <c r="E234" s="2226"/>
      <c r="F234" s="574"/>
      <c r="G234" s="574"/>
      <c r="H234" s="96"/>
      <c r="I234" s="96"/>
      <c r="J234" s="96"/>
      <c r="K234" s="89"/>
      <c r="L234" s="96"/>
      <c r="M234" s="96"/>
      <c r="N234" s="96"/>
      <c r="O234" s="96"/>
      <c r="P234" s="96"/>
      <c r="Q234" s="89"/>
      <c r="R234" s="89"/>
      <c r="S234" s="89"/>
      <c r="T234" s="89"/>
      <c r="U234" s="574"/>
      <c r="V234" s="574"/>
      <c r="W234" s="2246"/>
      <c r="X234" s="2246"/>
      <c r="Y234" s="2246"/>
      <c r="Z234" s="96"/>
      <c r="AA234" s="89"/>
    </row>
    <row r="235" spans="1:27" ht="15.75" customHeight="1">
      <c r="A235" s="96"/>
      <c r="B235" s="96"/>
      <c r="C235" s="574"/>
      <c r="D235" s="2226"/>
      <c r="E235" s="2226"/>
      <c r="F235" s="574"/>
      <c r="G235" s="574"/>
      <c r="H235" s="96"/>
      <c r="I235" s="96"/>
      <c r="J235" s="96"/>
      <c r="K235" s="89"/>
      <c r="L235" s="96"/>
      <c r="M235" s="96"/>
      <c r="N235" s="96"/>
      <c r="O235" s="96"/>
      <c r="P235" s="96"/>
      <c r="Q235" s="89"/>
      <c r="R235" s="89"/>
      <c r="S235" s="89"/>
      <c r="T235" s="89"/>
      <c r="U235" s="574"/>
      <c r="V235" s="574"/>
      <c r="W235" s="2246"/>
      <c r="X235" s="2246"/>
      <c r="Y235" s="2246"/>
      <c r="Z235" s="96"/>
      <c r="AA235" s="89"/>
    </row>
    <row r="236" spans="1:27" ht="15.75" customHeight="1">
      <c r="A236" s="96"/>
      <c r="B236" s="96"/>
      <c r="C236" s="574"/>
      <c r="D236" s="2226"/>
      <c r="E236" s="2226"/>
      <c r="F236" s="574"/>
      <c r="G236" s="574"/>
      <c r="H236" s="96"/>
      <c r="I236" s="96"/>
      <c r="J236" s="96"/>
      <c r="K236" s="89"/>
      <c r="L236" s="96"/>
      <c r="M236" s="96"/>
      <c r="N236" s="96"/>
      <c r="O236" s="96"/>
      <c r="P236" s="96"/>
      <c r="Q236" s="89"/>
      <c r="R236" s="89"/>
      <c r="S236" s="89"/>
      <c r="T236" s="89"/>
      <c r="U236" s="574"/>
      <c r="V236" s="574"/>
      <c r="W236" s="2246"/>
      <c r="X236" s="2246"/>
      <c r="Y236" s="2246"/>
      <c r="Z236" s="96"/>
      <c r="AA236" s="89"/>
    </row>
    <row r="237" spans="1:27" ht="15.75" customHeight="1">
      <c r="A237" s="96"/>
      <c r="B237" s="96"/>
      <c r="C237" s="574"/>
      <c r="D237" s="2226"/>
      <c r="E237" s="2226"/>
      <c r="F237" s="574"/>
      <c r="G237" s="574"/>
      <c r="H237" s="96"/>
      <c r="I237" s="96"/>
      <c r="J237" s="96"/>
      <c r="K237" s="89"/>
      <c r="L237" s="96"/>
      <c r="M237" s="96"/>
      <c r="N237" s="96"/>
      <c r="O237" s="96"/>
      <c r="P237" s="96"/>
      <c r="Q237" s="89"/>
      <c r="R237" s="89"/>
      <c r="S237" s="89"/>
      <c r="T237" s="89"/>
      <c r="U237" s="574"/>
      <c r="V237" s="574"/>
      <c r="W237" s="2246"/>
      <c r="X237" s="2246"/>
      <c r="Y237" s="2246"/>
      <c r="Z237" s="96"/>
      <c r="AA237" s="89"/>
    </row>
    <row r="238" spans="1:27" ht="15.75" customHeight="1">
      <c r="A238" s="96"/>
      <c r="B238" s="96"/>
      <c r="C238" s="574"/>
      <c r="D238" s="2226"/>
      <c r="E238" s="2226"/>
      <c r="F238" s="574"/>
      <c r="G238" s="574"/>
      <c r="H238" s="96"/>
      <c r="I238" s="96"/>
      <c r="J238" s="96"/>
      <c r="K238" s="89"/>
      <c r="L238" s="96"/>
      <c r="M238" s="96"/>
      <c r="N238" s="96"/>
      <c r="O238" s="96"/>
      <c r="P238" s="96"/>
      <c r="Q238" s="89"/>
      <c r="R238" s="89"/>
      <c r="S238" s="89"/>
      <c r="T238" s="89"/>
      <c r="U238" s="574"/>
      <c r="V238" s="574"/>
      <c r="W238" s="2246"/>
      <c r="X238" s="2246"/>
      <c r="Y238" s="2246"/>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47"/>
      <c r="F240" s="2247"/>
      <c r="G240" s="2247"/>
      <c r="H240" s="2247"/>
      <c r="I240" s="2247"/>
      <c r="J240" s="2247"/>
      <c r="K240" s="2247"/>
      <c r="L240" s="2247"/>
      <c r="M240" s="2247"/>
      <c r="N240" s="2247"/>
      <c r="O240" s="2247"/>
      <c r="P240" s="2247"/>
      <c r="Q240" s="2247"/>
      <c r="R240" s="2247"/>
      <c r="S240" s="2247"/>
      <c r="T240" s="2247"/>
      <c r="U240" s="2247"/>
      <c r="V240" s="2247"/>
      <c r="W240" s="2247"/>
      <c r="X240" s="2247"/>
      <c r="Y240" s="2247"/>
      <c r="Z240" s="2247"/>
      <c r="AA240" s="89"/>
    </row>
    <row r="241" spans="1:27" ht="15.75" customHeight="1">
      <c r="A241" s="96"/>
      <c r="B241" s="96"/>
      <c r="C241" s="96"/>
      <c r="D241" s="96"/>
      <c r="E241" s="2247"/>
      <c r="F241" s="2247"/>
      <c r="G241" s="2247"/>
      <c r="H241" s="2247"/>
      <c r="I241" s="2247"/>
      <c r="J241" s="2247"/>
      <c r="K241" s="2247"/>
      <c r="L241" s="2247"/>
      <c r="M241" s="2247"/>
      <c r="N241" s="2247"/>
      <c r="O241" s="2247"/>
      <c r="P241" s="2247"/>
      <c r="Q241" s="2247"/>
      <c r="R241" s="2247"/>
      <c r="S241" s="2247"/>
      <c r="T241" s="2247"/>
      <c r="U241" s="2247"/>
      <c r="V241" s="2247"/>
      <c r="W241" s="2247"/>
      <c r="X241" s="2247"/>
      <c r="Y241" s="2247"/>
      <c r="Z241" s="2247"/>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7"/>
      <c r="F243" s="2247"/>
      <c r="G243" s="2247"/>
      <c r="H243" s="2247"/>
      <c r="I243" s="2247"/>
      <c r="J243" s="2247"/>
      <c r="K243" s="2247"/>
      <c r="L243" s="2247"/>
      <c r="M243" s="2247"/>
      <c r="N243" s="2247"/>
      <c r="O243" s="2247"/>
      <c r="P243" s="2247"/>
      <c r="Q243" s="2247"/>
      <c r="R243" s="2247"/>
      <c r="S243" s="2247"/>
      <c r="T243" s="2247"/>
      <c r="U243" s="2247"/>
      <c r="V243" s="2247"/>
      <c r="W243" s="2247"/>
      <c r="X243" s="2247"/>
      <c r="Y243" s="2247"/>
      <c r="Z243" s="2247"/>
      <c r="AA243" s="89"/>
    </row>
    <row r="244" spans="1:27" ht="15.75" customHeight="1">
      <c r="A244" s="96"/>
      <c r="B244" s="96"/>
      <c r="C244" s="96"/>
      <c r="D244" s="96"/>
      <c r="E244" s="2247"/>
      <c r="F244" s="2247"/>
      <c r="G244" s="2247"/>
      <c r="H244" s="2247"/>
      <c r="I244" s="2247"/>
      <c r="J244" s="2247"/>
      <c r="K244" s="2247"/>
      <c r="L244" s="2247"/>
      <c r="M244" s="2247"/>
      <c r="N244" s="2247"/>
      <c r="O244" s="2247"/>
      <c r="P244" s="2247"/>
      <c r="Q244" s="2247"/>
      <c r="R244" s="2247"/>
      <c r="S244" s="2247"/>
      <c r="T244" s="2247"/>
      <c r="U244" s="2247"/>
      <c r="V244" s="2247"/>
      <c r="W244" s="2247"/>
      <c r="X244" s="2247"/>
      <c r="Y244" s="2247"/>
      <c r="Z244" s="2247"/>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D158:E158"/>
    <mergeCell ref="W158:Y158"/>
    <mergeCell ref="I148:L148"/>
    <mergeCell ref="I149:L149"/>
    <mergeCell ref="I150:L150"/>
    <mergeCell ref="D153:E153"/>
    <mergeCell ref="W153:Y153"/>
    <mergeCell ref="D154:E154"/>
    <mergeCell ref="W154:Y154"/>
    <mergeCell ref="D155:E155"/>
    <mergeCell ref="I147:L147"/>
    <mergeCell ref="I130:L130"/>
    <mergeCell ref="O130:R130"/>
    <mergeCell ref="U130:X130"/>
    <mergeCell ref="W155:Y155"/>
    <mergeCell ref="D156:E156"/>
    <mergeCell ref="W156:Y156"/>
    <mergeCell ref="D157:E157"/>
    <mergeCell ref="W157:Y157"/>
    <mergeCell ref="D124:E124"/>
    <mergeCell ref="I124:L124"/>
    <mergeCell ref="O124:R124"/>
    <mergeCell ref="U124:X124"/>
    <mergeCell ref="I134:M134"/>
    <mergeCell ref="K135:P135"/>
    <mergeCell ref="H136:Z137"/>
    <mergeCell ref="E138:Z139"/>
    <mergeCell ref="A143:Z143"/>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AD248"/>
  <sheetViews>
    <sheetView workbookViewId="0">
      <selection sqref="A1:XFD1048576"/>
    </sheetView>
  </sheetViews>
  <sheetFormatPr defaultColWidth="9" defaultRowHeight="15"/>
  <cols>
    <col min="1" max="4" width="3.5" style="40" customWidth="1"/>
    <col min="5" max="5" width="4.08203125" style="40" customWidth="1"/>
    <col min="6" max="26" width="3.5" style="40" customWidth="1"/>
    <col min="27" max="29" width="3.08203125" style="40" customWidth="1"/>
    <col min="30" max="32" width="2.58203125" style="40" customWidth="1"/>
    <col min="33" max="33" width="9" style="40" customWidth="1"/>
    <col min="34" max="34" width="2" style="40" customWidth="1"/>
    <col min="35" max="35" width="1.75" style="40" customWidth="1"/>
    <col min="36" max="36" width="1.5" style="40" customWidth="1"/>
    <col min="37" max="37" width="2.25" style="40" customWidth="1"/>
    <col min="38" max="38" width="1.33203125" style="40" customWidth="1"/>
    <col min="39" max="41" width="2.08203125" style="40" customWidth="1"/>
    <col min="42" max="42" width="2.58203125" style="40" customWidth="1"/>
    <col min="43" max="16384" width="9" style="40"/>
  </cols>
  <sheetData>
    <row r="1" spans="1:30" s="366" customFormat="1" ht="38.25" customHeight="1" thickBot="1">
      <c r="A1" s="365" t="s">
        <v>2481</v>
      </c>
      <c r="P1" s="368" t="s">
        <v>64</v>
      </c>
      <c r="Q1" s="368"/>
      <c r="R1" s="368"/>
      <c r="S1" s="368"/>
      <c r="U1" s="367" t="s">
        <v>549</v>
      </c>
      <c r="AD1" s="367"/>
    </row>
    <row r="2" spans="1:30" ht="12" customHeight="1" thickTop="1"/>
    <row r="3" spans="1:30" s="505" customFormat="1" ht="12" customHeight="1">
      <c r="B3" s="506" t="s">
        <v>3061</v>
      </c>
      <c r="C3" s="506"/>
      <c r="D3" s="506"/>
      <c r="E3" s="506"/>
      <c r="AC3" s="40"/>
    </row>
    <row r="4" spans="1:30" s="505" customFormat="1" ht="19" customHeight="1">
      <c r="AC4" s="40"/>
    </row>
    <row r="5" spans="1:30" s="505" customFormat="1" ht="19" customHeight="1">
      <c r="B5" s="545" t="s">
        <v>2480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9" customHeight="1">
      <c r="B7" s="548"/>
      <c r="C7" s="549"/>
      <c r="D7" s="549"/>
      <c r="E7" s="549"/>
      <c r="F7" s="549"/>
      <c r="G7" s="549"/>
      <c r="H7" s="549"/>
      <c r="I7" s="549"/>
      <c r="J7" s="549"/>
      <c r="K7" s="549"/>
      <c r="L7" s="549"/>
      <c r="M7" s="549"/>
      <c r="N7" s="549"/>
      <c r="O7" s="549"/>
      <c r="P7" s="549"/>
      <c r="Q7" s="2227" t="s">
        <v>2471</v>
      </c>
      <c r="R7" s="2228"/>
      <c r="S7" s="2233" t="s">
        <v>2470</v>
      </c>
      <c r="T7" s="2234"/>
      <c r="U7" s="2234"/>
      <c r="V7" s="2234"/>
      <c r="W7" s="2234"/>
      <c r="X7" s="2234"/>
      <c r="Y7" s="2234"/>
      <c r="Z7" s="2235"/>
      <c r="AA7" s="546"/>
      <c r="AB7" s="546"/>
      <c r="AC7" s="40"/>
    </row>
    <row r="8" spans="1:30" s="505" customFormat="1" ht="19" customHeight="1">
      <c r="B8" s="552"/>
      <c r="D8" s="2248" t="s">
        <v>3062</v>
      </c>
      <c r="E8" s="2248"/>
      <c r="F8" s="2248"/>
      <c r="G8" s="2248"/>
      <c r="H8" s="2248"/>
      <c r="I8" s="2248"/>
      <c r="J8" s="2248"/>
      <c r="K8" s="2248"/>
      <c r="L8" s="2248"/>
      <c r="M8" s="2248"/>
      <c r="N8" s="2248"/>
      <c r="O8" s="40"/>
      <c r="P8" s="546"/>
      <c r="Q8" s="2229"/>
      <c r="R8" s="2230"/>
      <c r="S8" s="2236" t="s">
        <v>2469</v>
      </c>
      <c r="T8" s="2237"/>
      <c r="U8" s="2237"/>
      <c r="V8" s="2237"/>
      <c r="W8" s="2237"/>
      <c r="X8" s="2237"/>
      <c r="Y8" s="2237"/>
      <c r="Z8" s="2238"/>
      <c r="AA8" s="546"/>
      <c r="AB8" s="546"/>
      <c r="AC8" s="40"/>
    </row>
    <row r="9" spans="1:30" s="505" customFormat="1" ht="19" customHeight="1">
      <c r="B9" s="552"/>
      <c r="C9" s="820"/>
      <c r="D9" s="2248"/>
      <c r="E9" s="2248"/>
      <c r="F9" s="2248"/>
      <c r="G9" s="2248"/>
      <c r="H9" s="2248"/>
      <c r="I9" s="2248"/>
      <c r="J9" s="2248"/>
      <c r="K9" s="2248"/>
      <c r="L9" s="2248"/>
      <c r="M9" s="2248"/>
      <c r="N9" s="2248"/>
      <c r="O9" s="40"/>
      <c r="P9" s="546"/>
      <c r="Q9" s="2229"/>
      <c r="R9" s="2230"/>
      <c r="S9" s="725"/>
      <c r="T9" s="725"/>
      <c r="U9" s="725"/>
      <c r="V9" s="725"/>
      <c r="W9" s="725"/>
      <c r="X9" s="725"/>
      <c r="Y9" s="725"/>
      <c r="Z9" s="726"/>
      <c r="AA9" s="546"/>
      <c r="AB9" s="546"/>
      <c r="AC9" s="40"/>
    </row>
    <row r="10" spans="1:30" s="505" customFormat="1" ht="19" customHeight="1">
      <c r="B10" s="552"/>
      <c r="C10" s="820"/>
      <c r="D10" s="2248"/>
      <c r="E10" s="2248"/>
      <c r="F10" s="2248"/>
      <c r="G10" s="2248"/>
      <c r="H10" s="2248"/>
      <c r="I10" s="2248"/>
      <c r="J10" s="2248"/>
      <c r="K10" s="2248"/>
      <c r="L10" s="2248"/>
      <c r="M10" s="2248"/>
      <c r="N10" s="2248"/>
      <c r="O10" s="40"/>
      <c r="P10" s="546"/>
      <c r="Q10" s="2229"/>
      <c r="R10" s="2230"/>
      <c r="S10" s="725"/>
      <c r="T10" s="725"/>
      <c r="U10" s="725"/>
      <c r="V10" s="725"/>
      <c r="W10" s="725"/>
      <c r="X10" s="725"/>
      <c r="Y10" s="725"/>
      <c r="Z10" s="726"/>
      <c r="AA10" s="546"/>
      <c r="AB10" s="546"/>
      <c r="AC10" s="40"/>
    </row>
    <row r="11" spans="1:30" s="505" customFormat="1" ht="19" customHeight="1">
      <c r="B11" s="552"/>
      <c r="C11" s="820"/>
      <c r="D11" s="2248"/>
      <c r="E11" s="2248"/>
      <c r="F11" s="2248"/>
      <c r="G11" s="2248"/>
      <c r="H11" s="2248"/>
      <c r="I11" s="2248"/>
      <c r="J11" s="2248"/>
      <c r="K11" s="2248"/>
      <c r="L11" s="2248"/>
      <c r="M11" s="2248"/>
      <c r="N11" s="2248"/>
      <c r="O11" s="40"/>
      <c r="P11" s="546"/>
      <c r="Q11" s="2229"/>
      <c r="R11" s="2230"/>
      <c r="S11" s="725"/>
      <c r="T11" s="725"/>
      <c r="U11" s="725"/>
      <c r="V11" s="725"/>
      <c r="W11" s="725"/>
      <c r="X11" s="725"/>
      <c r="Y11" s="725"/>
      <c r="Z11" s="726"/>
      <c r="AA11" s="546"/>
      <c r="AB11" s="546"/>
      <c r="AC11" s="40"/>
    </row>
    <row r="12" spans="1:30" s="505" customFormat="1" ht="19" customHeight="1">
      <c r="B12" s="552"/>
      <c r="C12" s="546"/>
      <c r="D12" s="2248"/>
      <c r="E12" s="2248"/>
      <c r="F12" s="2248"/>
      <c r="G12" s="2248"/>
      <c r="H12" s="2248"/>
      <c r="I12" s="2248"/>
      <c r="J12" s="2248"/>
      <c r="K12" s="2248"/>
      <c r="L12" s="2248"/>
      <c r="M12" s="2248"/>
      <c r="N12" s="2248"/>
      <c r="O12" s="546"/>
      <c r="P12" s="546"/>
      <c r="Q12" s="2229"/>
      <c r="R12" s="2230"/>
      <c r="S12" s="725"/>
      <c r="T12" s="725"/>
      <c r="U12" s="725"/>
      <c r="V12" s="725"/>
      <c r="W12" s="725"/>
      <c r="X12" s="725"/>
      <c r="Y12" s="725"/>
      <c r="Z12" s="726"/>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229"/>
      <c r="R13" s="2230"/>
      <c r="S13" s="725"/>
      <c r="T13" s="725"/>
      <c r="U13" s="725"/>
      <c r="V13" s="725"/>
      <c r="W13" s="725"/>
      <c r="X13" s="725"/>
      <c r="Y13" s="725"/>
      <c r="Z13" s="726"/>
      <c r="AA13" s="546"/>
      <c r="AB13" s="546"/>
      <c r="AC13" s="40"/>
    </row>
    <row r="14" spans="1:30" s="505" customFormat="1" ht="19" customHeight="1">
      <c r="B14" s="552"/>
      <c r="C14" s="546"/>
      <c r="D14" s="546"/>
      <c r="E14" s="546"/>
      <c r="F14" s="546"/>
      <c r="G14" s="546"/>
      <c r="H14" s="546"/>
      <c r="I14" s="546"/>
      <c r="J14" s="546"/>
      <c r="K14" s="546"/>
      <c r="L14" s="546"/>
      <c r="M14" s="546"/>
      <c r="N14" s="546"/>
      <c r="O14" s="546"/>
      <c r="P14" s="546"/>
      <c r="Q14" s="2231"/>
      <c r="R14" s="2232"/>
      <c r="S14" s="729"/>
      <c r="T14" s="729"/>
      <c r="U14" s="729"/>
      <c r="V14" s="729"/>
      <c r="W14" s="729"/>
      <c r="X14" s="729"/>
      <c r="Y14" s="729"/>
      <c r="Z14" s="730"/>
      <c r="AA14" s="546"/>
      <c r="AB14" s="546"/>
      <c r="AC14" s="40"/>
    </row>
    <row r="15" spans="1:30" s="505" customFormat="1" ht="19"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9" customHeight="1">
      <c r="B16" s="552"/>
      <c r="C16" s="546"/>
      <c r="D16" s="546"/>
      <c r="E16" s="546"/>
      <c r="F16" s="546"/>
      <c r="G16" s="546"/>
      <c r="H16" s="546"/>
      <c r="I16" s="546"/>
      <c r="J16" s="546"/>
      <c r="K16" s="546"/>
      <c r="L16" s="546"/>
      <c r="M16" s="546"/>
      <c r="N16" s="546"/>
      <c r="O16" s="546"/>
      <c r="P16" s="546"/>
      <c r="Q16" s="557"/>
      <c r="R16" s="40"/>
      <c r="S16" s="2220" t="s">
        <v>2797</v>
      </c>
      <c r="T16" s="2220"/>
      <c r="U16" s="558"/>
      <c r="V16" s="557" t="s">
        <v>603</v>
      </c>
      <c r="W16" s="559"/>
      <c r="X16" s="505" t="s">
        <v>602</v>
      </c>
      <c r="Y16" s="560"/>
      <c r="Z16" s="561" t="s">
        <v>601</v>
      </c>
      <c r="AA16" s="546"/>
      <c r="AB16" s="546"/>
      <c r="AC16" s="40"/>
    </row>
    <row r="17" spans="2:29" s="505" customFormat="1" ht="19"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9" customHeight="1">
      <c r="B18" s="552"/>
      <c r="C18" s="2222" t="s">
        <v>2453</v>
      </c>
      <c r="D18" s="2222"/>
      <c r="E18" s="2222"/>
      <c r="F18" s="2222"/>
      <c r="G18" s="2222"/>
      <c r="H18" s="2222"/>
      <c r="I18" s="2222"/>
      <c r="J18" s="2222"/>
      <c r="K18" s="2222"/>
      <c r="L18" s="2222"/>
      <c r="M18" s="2222"/>
      <c r="N18" s="2222"/>
      <c r="O18" s="2222"/>
      <c r="P18" s="546"/>
      <c r="Q18" s="546"/>
      <c r="R18" s="546"/>
      <c r="S18" s="546"/>
      <c r="T18" s="546"/>
      <c r="U18" s="546"/>
      <c r="V18" s="546"/>
      <c r="W18" s="546"/>
      <c r="X18" s="546"/>
      <c r="Y18" s="546"/>
      <c r="Z18" s="555"/>
      <c r="AA18" s="546"/>
      <c r="AB18" s="546"/>
      <c r="AC18" s="40"/>
    </row>
    <row r="19" spans="2:29" s="505" customFormat="1" ht="19" customHeight="1">
      <c r="B19" s="552"/>
      <c r="C19" s="2222"/>
      <c r="D19" s="2222"/>
      <c r="E19" s="2222"/>
      <c r="F19" s="2222"/>
      <c r="G19" s="2222"/>
      <c r="H19" s="2222"/>
      <c r="I19" s="2222"/>
      <c r="J19" s="2222"/>
      <c r="K19" s="2222"/>
      <c r="L19" s="2222"/>
      <c r="M19" s="2222"/>
      <c r="N19" s="2222"/>
      <c r="O19" s="2222"/>
      <c r="P19" s="546"/>
      <c r="Q19" s="546"/>
      <c r="R19" s="546"/>
      <c r="S19" s="546"/>
      <c r="T19" s="546"/>
      <c r="U19" s="546"/>
      <c r="V19" s="546"/>
      <c r="W19" s="546"/>
      <c r="X19" s="546"/>
      <c r="Y19" s="546"/>
      <c r="Z19" s="555"/>
      <c r="AA19" s="546"/>
      <c r="AB19" s="546"/>
      <c r="AC19" s="40"/>
    </row>
    <row r="20" spans="2:29" s="505" customFormat="1" ht="19"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9"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2468</v>
      </c>
      <c r="Q25" s="546"/>
      <c r="R25" s="565" t="s">
        <v>2467</v>
      </c>
      <c r="S25" s="546"/>
      <c r="T25" s="546"/>
      <c r="U25" s="546"/>
      <c r="V25" s="546"/>
      <c r="W25" s="546"/>
      <c r="X25" s="546"/>
      <c r="Y25" s="731"/>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 customHeight="1">
      <c r="B32" s="552"/>
      <c r="C32" s="546"/>
      <c r="D32" s="546"/>
      <c r="E32" s="546"/>
      <c r="F32" s="546"/>
      <c r="G32" s="546"/>
      <c r="H32" s="546"/>
      <c r="I32" s="546"/>
      <c r="J32" s="546"/>
      <c r="K32" s="546"/>
      <c r="L32" s="546"/>
      <c r="M32" s="546"/>
      <c r="N32" s="505" t="s">
        <v>2474</v>
      </c>
      <c r="O32" s="546"/>
      <c r="P32" s="546"/>
      <c r="Q32" s="546"/>
      <c r="R32" s="546"/>
      <c r="S32" s="546"/>
      <c r="T32" s="546"/>
      <c r="U32" s="546"/>
      <c r="V32" s="546"/>
      <c r="W32" s="546"/>
      <c r="X32" s="546"/>
      <c r="Y32" s="546"/>
      <c r="Z32" s="555"/>
      <c r="AA32" s="546"/>
      <c r="AB32" s="546"/>
      <c r="AC32" s="40"/>
    </row>
    <row r="33" spans="1:29" s="505" customFormat="1" ht="19"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9" customHeight="1">
      <c r="B34" s="548"/>
      <c r="C34" s="549"/>
      <c r="D34" s="580" t="s">
        <v>2479</v>
      </c>
      <c r="E34" s="566"/>
      <c r="F34" s="566"/>
      <c r="G34" s="566"/>
      <c r="H34" s="566"/>
      <c r="I34" s="567"/>
      <c r="J34" s="549"/>
      <c r="K34" s="549" t="s">
        <v>2798</v>
      </c>
      <c r="L34" s="549"/>
      <c r="M34" s="549"/>
      <c r="N34" s="549" t="s">
        <v>318</v>
      </c>
      <c r="O34" s="549"/>
      <c r="P34" s="549" t="s">
        <v>2464</v>
      </c>
      <c r="Q34" s="549"/>
      <c r="R34" s="549" t="s">
        <v>316</v>
      </c>
      <c r="S34" s="549"/>
      <c r="T34" s="549"/>
      <c r="U34" s="549"/>
      <c r="V34" s="549"/>
      <c r="W34" s="549"/>
      <c r="X34" s="549"/>
      <c r="Y34" s="549"/>
      <c r="Z34" s="550"/>
      <c r="AA34" s="546"/>
      <c r="AB34" s="546"/>
      <c r="AC34" s="40"/>
    </row>
    <row r="35" spans="1:29" s="505" customFormat="1" ht="19" customHeight="1">
      <c r="B35" s="552" t="s">
        <v>2465</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9" customHeight="1">
      <c r="B36" s="552"/>
      <c r="C36" s="546"/>
      <c r="D36" s="821" t="s">
        <v>2478</v>
      </c>
      <c r="E36" s="568"/>
      <c r="F36" s="568"/>
      <c r="G36" s="568"/>
      <c r="H36" s="568"/>
      <c r="I36" s="569"/>
      <c r="J36" s="546"/>
      <c r="K36" s="546" t="s">
        <v>112</v>
      </c>
      <c r="L36" s="2221" t="s">
        <v>759</v>
      </c>
      <c r="M36" s="2221"/>
      <c r="N36" s="2221"/>
      <c r="O36" s="2221"/>
      <c r="P36" s="2221"/>
      <c r="Q36" s="2221"/>
      <c r="R36" s="2221"/>
      <c r="S36" s="2221"/>
      <c r="T36" s="546" t="s">
        <v>111</v>
      </c>
      <c r="U36" s="546"/>
      <c r="V36" s="546"/>
      <c r="W36" s="546"/>
      <c r="X36" s="546"/>
      <c r="Y36" s="546"/>
      <c r="Z36" s="555"/>
      <c r="AA36" s="546"/>
      <c r="AB36" s="546"/>
      <c r="AC36" s="40"/>
    </row>
    <row r="37" spans="1:29" s="505" customFormat="1" ht="19"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9" customHeight="1">
      <c r="B38" s="552" t="s">
        <v>2461</v>
      </c>
      <c r="C38" s="546"/>
      <c r="D38" s="546" t="s">
        <v>2459</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9"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9" customHeight="1">
      <c r="B41" s="552" t="s">
        <v>2460</v>
      </c>
      <c r="C41" s="546"/>
      <c r="D41" s="546" t="s">
        <v>2458</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9"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6" customHeight="1">
      <c r="B43" s="546" t="s">
        <v>2477</v>
      </c>
      <c r="C43" s="546" t="s">
        <v>3063</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6" customHeight="1">
      <c r="A44" s="284"/>
      <c r="B44" s="284"/>
      <c r="C44" s="284" t="s">
        <v>3047</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 customHeight="1">
      <c r="A65" s="284"/>
      <c r="AC65" s="40"/>
    </row>
    <row r="66" spans="1:29" s="505" customFormat="1" ht="16" customHeight="1">
      <c r="A66" s="284"/>
      <c r="AC66" s="40"/>
    </row>
    <row r="67" spans="1:29" s="505" customFormat="1" ht="16" customHeight="1">
      <c r="A67" s="284"/>
      <c r="AC67" s="40"/>
    </row>
    <row r="68" spans="1:29" s="505" customFormat="1" ht="16" customHeight="1">
      <c r="A68" s="284"/>
      <c r="AC68" s="40"/>
    </row>
    <row r="69" spans="1:29" s="505" customFormat="1" ht="16" customHeight="1">
      <c r="A69" s="284"/>
      <c r="AC69" s="40"/>
    </row>
    <row r="70" spans="1:29" s="505" customFormat="1" ht="16"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224"/>
      <c r="S88" s="2224"/>
      <c r="T88" s="2224"/>
      <c r="U88" s="2224"/>
      <c r="V88" s="2224"/>
      <c r="W88" s="2224"/>
      <c r="X88" s="2224"/>
      <c r="Y88" s="2224"/>
      <c r="Z88" s="574"/>
    </row>
    <row r="89" spans="1:29" ht="15" customHeight="1">
      <c r="A89" s="89"/>
      <c r="B89" s="89"/>
      <c r="C89" s="89"/>
      <c r="D89" s="574"/>
      <c r="E89" s="2224"/>
      <c r="F89" s="2224"/>
      <c r="G89" s="2224"/>
      <c r="H89" s="574"/>
      <c r="I89" s="89"/>
      <c r="J89" s="96"/>
      <c r="K89" s="96"/>
      <c r="L89" s="96"/>
      <c r="M89" s="96"/>
      <c r="N89" s="96"/>
      <c r="O89" s="96"/>
      <c r="P89" s="96"/>
      <c r="Q89" s="574"/>
      <c r="R89" s="2224"/>
      <c r="S89" s="2224"/>
      <c r="T89" s="2224"/>
      <c r="U89" s="2224"/>
      <c r="V89" s="2224"/>
      <c r="W89" s="2224"/>
      <c r="X89" s="2224"/>
      <c r="Y89" s="2224"/>
      <c r="Z89" s="575"/>
    </row>
    <row r="90" spans="1:29" ht="15" customHeight="1">
      <c r="A90" s="89"/>
      <c r="B90" s="89"/>
      <c r="C90" s="89"/>
      <c r="D90" s="574"/>
      <c r="E90" s="2224"/>
      <c r="F90" s="2224"/>
      <c r="G90" s="2224"/>
      <c r="H90" s="574"/>
      <c r="I90" s="89"/>
      <c r="J90" s="96"/>
      <c r="K90" s="96"/>
      <c r="L90" s="96"/>
      <c r="M90" s="96"/>
      <c r="N90" s="96"/>
      <c r="O90" s="96"/>
      <c r="P90" s="96"/>
      <c r="Q90" s="574"/>
      <c r="R90" s="2224"/>
      <c r="S90" s="2224"/>
      <c r="T90" s="2224"/>
      <c r="U90" s="2224"/>
      <c r="V90" s="2224"/>
      <c r="W90" s="2224"/>
      <c r="X90" s="2224"/>
      <c r="Y90" s="2224"/>
      <c r="Z90" s="575"/>
    </row>
    <row r="91" spans="1:29" ht="13.5" customHeight="1">
      <c r="A91" s="96"/>
      <c r="B91" s="96"/>
      <c r="C91" s="96"/>
      <c r="D91" s="96"/>
      <c r="E91" s="96"/>
      <c r="F91" s="96"/>
      <c r="G91" s="96"/>
      <c r="H91" s="2223"/>
      <c r="I91" s="2223"/>
      <c r="J91" s="2223"/>
      <c r="K91" s="2223"/>
      <c r="L91" s="2223"/>
      <c r="M91" s="2223"/>
      <c r="N91" s="2223"/>
      <c r="O91" s="2223"/>
      <c r="P91" s="2223"/>
      <c r="Q91" s="2223"/>
      <c r="R91" s="2223"/>
      <c r="S91" s="2223"/>
      <c r="T91" s="2223"/>
      <c r="U91" s="2223"/>
      <c r="V91" s="2223"/>
      <c r="W91" s="2223"/>
      <c r="X91" s="2223"/>
      <c r="Y91" s="2223"/>
      <c r="Z91" s="2223"/>
    </row>
    <row r="92" spans="1:29" ht="15.75" customHeight="1">
      <c r="A92" s="89"/>
      <c r="B92" s="89"/>
      <c r="C92" s="89"/>
      <c r="D92" s="89"/>
      <c r="E92" s="89"/>
      <c r="F92" s="89"/>
      <c r="G92" s="89"/>
      <c r="H92" s="2223"/>
      <c r="I92" s="2223"/>
      <c r="J92" s="2223"/>
      <c r="K92" s="2223"/>
      <c r="L92" s="2223"/>
      <c r="M92" s="2223"/>
      <c r="N92" s="2223"/>
      <c r="O92" s="2223"/>
      <c r="P92" s="2223"/>
      <c r="Q92" s="2223"/>
      <c r="R92" s="2223"/>
      <c r="S92" s="2223"/>
      <c r="T92" s="2223"/>
      <c r="U92" s="2223"/>
      <c r="V92" s="2223"/>
      <c r="W92" s="2223"/>
      <c r="X92" s="2223"/>
      <c r="Y92" s="2223"/>
      <c r="Z92" s="2223"/>
    </row>
    <row r="93" spans="1:29" ht="15.75" customHeight="1">
      <c r="A93" s="96"/>
      <c r="B93" s="96"/>
      <c r="C93" s="96"/>
      <c r="D93" s="96"/>
      <c r="E93" s="96"/>
      <c r="F93" s="96"/>
      <c r="G93" s="96"/>
      <c r="H93" s="2223"/>
      <c r="I93" s="2219"/>
      <c r="J93" s="2219"/>
      <c r="K93" s="2219"/>
      <c r="L93" s="2219"/>
      <c r="M93" s="2219"/>
      <c r="N93" s="2219"/>
      <c r="O93" s="2219"/>
      <c r="P93" s="2219"/>
      <c r="Q93" s="2219"/>
      <c r="R93" s="2219"/>
      <c r="S93" s="2219"/>
      <c r="T93" s="2219"/>
      <c r="U93" s="2219"/>
      <c r="V93" s="2219"/>
      <c r="W93" s="2219"/>
      <c r="X93" s="2219"/>
      <c r="Y93" s="2219"/>
      <c r="Z93" s="2219"/>
    </row>
    <row r="94" spans="1:29" ht="15.75" customHeight="1">
      <c r="A94" s="89"/>
      <c r="B94" s="89"/>
      <c r="C94" s="89"/>
      <c r="D94" s="89"/>
      <c r="E94" s="89"/>
      <c r="F94" s="89"/>
      <c r="G94" s="89"/>
      <c r="H94" s="2219"/>
      <c r="I94" s="2219"/>
      <c r="J94" s="2219"/>
      <c r="K94" s="2219"/>
      <c r="L94" s="2219"/>
      <c r="M94" s="2219"/>
      <c r="N94" s="2219"/>
      <c r="O94" s="2219"/>
      <c r="P94" s="2219"/>
      <c r="Q94" s="2219"/>
      <c r="R94" s="2219"/>
      <c r="S94" s="2219"/>
      <c r="T94" s="2219"/>
      <c r="U94" s="2219"/>
      <c r="V94" s="2219"/>
      <c r="W94" s="2219"/>
      <c r="X94" s="2219"/>
      <c r="Y94" s="2219"/>
      <c r="Z94" s="2219"/>
    </row>
    <row r="95" spans="1:29" ht="18" customHeight="1">
      <c r="A95" s="2226"/>
      <c r="B95" s="2226"/>
      <c r="C95" s="2226"/>
      <c r="D95" s="2226"/>
      <c r="E95" s="2226"/>
      <c r="F95" s="2226"/>
      <c r="G95" s="2226"/>
      <c r="H95" s="2226"/>
      <c r="I95" s="2226"/>
      <c r="J95" s="2226"/>
      <c r="K95" s="2226"/>
      <c r="L95" s="2226"/>
      <c r="M95" s="2226"/>
      <c r="N95" s="2226"/>
      <c r="O95" s="2226"/>
      <c r="P95" s="2226"/>
      <c r="Q95" s="2226"/>
      <c r="R95" s="2226"/>
      <c r="S95" s="2226"/>
      <c r="T95" s="2226"/>
      <c r="U95" s="2226"/>
      <c r="V95" s="2226"/>
      <c r="W95" s="2226"/>
      <c r="X95" s="2226"/>
      <c r="Y95" s="2226"/>
      <c r="Z95" s="2226"/>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224"/>
      <c r="F97" s="2224"/>
      <c r="G97" s="2224"/>
      <c r="H97" s="2224"/>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224"/>
      <c r="G98" s="2224"/>
      <c r="H98" s="96"/>
      <c r="I98" s="2225"/>
      <c r="J98" s="2225"/>
      <c r="K98" s="2225"/>
      <c r="L98" s="2225"/>
      <c r="M98" s="2225"/>
      <c r="N98" s="2225"/>
      <c r="O98" s="2225"/>
      <c r="P98" s="2225"/>
      <c r="Q98" s="2225"/>
      <c r="R98" s="2225"/>
      <c r="S98" s="2225"/>
      <c r="T98" s="2225"/>
      <c r="U98" s="2225"/>
      <c r="V98" s="2225"/>
      <c r="W98" s="2225"/>
      <c r="X98" s="2225"/>
      <c r="Y98" s="2225"/>
      <c r="Z98" s="2225"/>
    </row>
    <row r="99" spans="1:26" ht="15.75" customHeight="1">
      <c r="A99" s="96"/>
      <c r="B99" s="96"/>
      <c r="C99" s="96"/>
      <c r="D99" s="96"/>
      <c r="E99" s="96"/>
      <c r="F99" s="2224"/>
      <c r="G99" s="2224"/>
      <c r="H99" s="96"/>
      <c r="I99" s="2225"/>
      <c r="J99" s="2225"/>
      <c r="K99" s="2225"/>
      <c r="L99" s="2225"/>
      <c r="M99" s="2225"/>
      <c r="N99" s="2225"/>
      <c r="O99" s="2225"/>
      <c r="P99" s="2225"/>
      <c r="Q99" s="2225"/>
      <c r="R99" s="2225"/>
      <c r="S99" s="2225"/>
      <c r="T99" s="2225"/>
      <c r="U99" s="2225"/>
      <c r="V99" s="2225"/>
      <c r="W99" s="2225"/>
      <c r="X99" s="2225"/>
      <c r="Y99" s="2225"/>
      <c r="Z99" s="2225"/>
    </row>
    <row r="100" spans="1:26" ht="15.75" customHeight="1">
      <c r="A100" s="96"/>
      <c r="B100" s="96"/>
      <c r="C100" s="96"/>
      <c r="D100" s="96"/>
      <c r="E100" s="96"/>
      <c r="F100" s="2224"/>
      <c r="G100" s="2224"/>
      <c r="H100" s="96"/>
      <c r="I100" s="2225"/>
      <c r="J100" s="2225"/>
      <c r="K100" s="2225"/>
      <c r="L100" s="2225"/>
      <c r="M100" s="2225"/>
      <c r="N100" s="2225"/>
      <c r="O100" s="2225"/>
      <c r="P100" s="2225"/>
      <c r="Q100" s="2225"/>
      <c r="R100" s="2225"/>
      <c r="S100" s="2225"/>
      <c r="T100" s="2225"/>
      <c r="U100" s="2225"/>
      <c r="V100" s="2225"/>
      <c r="W100" s="2225"/>
      <c r="X100" s="2225"/>
      <c r="Y100" s="2225"/>
      <c r="Z100" s="2225"/>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4"/>
      <c r="K107" s="2224"/>
      <c r="L107" s="2224"/>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224"/>
      <c r="K108" s="2224"/>
      <c r="L108" s="2224"/>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4"/>
      <c r="K109" s="2224"/>
      <c r="L109" s="2224"/>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4"/>
      <c r="K110" s="2224"/>
      <c r="L110" s="2224"/>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40"/>
      <c r="K112" s="2240"/>
      <c r="L112" s="2240"/>
      <c r="M112" s="2240"/>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240"/>
      <c r="K113" s="2240"/>
      <c r="L113" s="2240"/>
      <c r="M113" s="2240"/>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224"/>
      <c r="J124" s="2224"/>
      <c r="K124" s="2224"/>
      <c r="L124" s="2224"/>
      <c r="M124" s="574"/>
      <c r="N124" s="574"/>
      <c r="O124" s="2224"/>
      <c r="P124" s="2224"/>
      <c r="Q124" s="2224"/>
      <c r="R124" s="2224"/>
      <c r="S124" s="574"/>
      <c r="T124" s="574"/>
      <c r="U124" s="2224"/>
      <c r="V124" s="2224"/>
      <c r="W124" s="2224"/>
      <c r="X124" s="2224"/>
      <c r="Y124" s="576"/>
      <c r="Z124" s="96"/>
    </row>
    <row r="125" spans="1:26" ht="15.75" customHeight="1">
      <c r="A125" s="96"/>
      <c r="B125" s="96"/>
      <c r="C125" s="574"/>
      <c r="D125" s="2224"/>
      <c r="E125" s="2224"/>
      <c r="F125" s="574"/>
      <c r="G125" s="96"/>
      <c r="H125" s="574"/>
      <c r="I125" s="2239"/>
      <c r="J125" s="2239"/>
      <c r="K125" s="2239"/>
      <c r="L125" s="2239"/>
      <c r="M125" s="574"/>
      <c r="N125" s="574"/>
      <c r="O125" s="2239"/>
      <c r="P125" s="2239"/>
      <c r="Q125" s="2239"/>
      <c r="R125" s="2239"/>
      <c r="S125" s="574"/>
      <c r="T125" s="574"/>
      <c r="U125" s="2241"/>
      <c r="V125" s="2241"/>
      <c r="W125" s="2241"/>
      <c r="X125" s="2241"/>
      <c r="Y125" s="96"/>
      <c r="Z125" s="96"/>
    </row>
    <row r="126" spans="1:26" ht="15.75" customHeight="1">
      <c r="A126" s="96"/>
      <c r="B126" s="96"/>
      <c r="C126" s="574"/>
      <c r="D126" s="2224"/>
      <c r="E126" s="2224"/>
      <c r="F126" s="574"/>
      <c r="G126" s="96"/>
      <c r="H126" s="574"/>
      <c r="I126" s="2239"/>
      <c r="J126" s="2239"/>
      <c r="K126" s="2239"/>
      <c r="L126" s="2239"/>
      <c r="M126" s="574"/>
      <c r="N126" s="574"/>
      <c r="O126" s="2239"/>
      <c r="P126" s="2239"/>
      <c r="Q126" s="2239"/>
      <c r="R126" s="2239"/>
      <c r="S126" s="574"/>
      <c r="T126" s="574"/>
      <c r="U126" s="2241"/>
      <c r="V126" s="2241"/>
      <c r="W126" s="2241"/>
      <c r="X126" s="2241"/>
      <c r="Y126" s="96"/>
      <c r="Z126" s="96"/>
    </row>
    <row r="127" spans="1:26" ht="15.75" customHeight="1">
      <c r="A127" s="96"/>
      <c r="B127" s="96"/>
      <c r="C127" s="574"/>
      <c r="D127" s="2224"/>
      <c r="E127" s="2224"/>
      <c r="F127" s="574"/>
      <c r="G127" s="96"/>
      <c r="H127" s="574"/>
      <c r="I127" s="2239"/>
      <c r="J127" s="2239"/>
      <c r="K127" s="2239"/>
      <c r="L127" s="2239"/>
      <c r="M127" s="574"/>
      <c r="N127" s="574"/>
      <c r="O127" s="2239"/>
      <c r="P127" s="2239"/>
      <c r="Q127" s="2239"/>
      <c r="R127" s="2239"/>
      <c r="S127" s="574"/>
      <c r="T127" s="574"/>
      <c r="U127" s="2241"/>
      <c r="V127" s="2241"/>
      <c r="W127" s="2241"/>
      <c r="X127" s="2241"/>
      <c r="Y127" s="96"/>
      <c r="Z127" s="96"/>
    </row>
    <row r="128" spans="1:26" ht="15.75" customHeight="1">
      <c r="A128" s="96"/>
      <c r="B128" s="96"/>
      <c r="C128" s="574"/>
      <c r="D128" s="2224"/>
      <c r="E128" s="2224"/>
      <c r="F128" s="574"/>
      <c r="G128" s="96"/>
      <c r="H128" s="574"/>
      <c r="I128" s="2239"/>
      <c r="J128" s="2239"/>
      <c r="K128" s="2239"/>
      <c r="L128" s="2239"/>
      <c r="M128" s="574"/>
      <c r="N128" s="574"/>
      <c r="O128" s="2239"/>
      <c r="P128" s="2239"/>
      <c r="Q128" s="2239"/>
      <c r="R128" s="2239"/>
      <c r="S128" s="574"/>
      <c r="T128" s="574"/>
      <c r="U128" s="2241"/>
      <c r="V128" s="2241"/>
      <c r="W128" s="2241"/>
      <c r="X128" s="2241"/>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239"/>
      <c r="J133" s="2239"/>
      <c r="K133" s="2239"/>
      <c r="L133" s="2239"/>
      <c r="M133" s="574"/>
      <c r="N133" s="574"/>
      <c r="O133" s="2239"/>
      <c r="P133" s="2239"/>
      <c r="Q133" s="2239"/>
      <c r="R133" s="2239"/>
      <c r="S133" s="574"/>
      <c r="T133" s="574"/>
      <c r="U133" s="2239"/>
      <c r="V133" s="2239"/>
      <c r="W133" s="2239"/>
      <c r="X133" s="2239"/>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242"/>
      <c r="J137" s="2242"/>
      <c r="K137" s="2242"/>
      <c r="L137" s="2242"/>
      <c r="M137" s="2242"/>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224"/>
      <c r="L138" s="2224"/>
      <c r="M138" s="2224"/>
      <c r="N138" s="2224"/>
      <c r="O138" s="2224"/>
      <c r="P138" s="2224"/>
      <c r="Q138" s="96"/>
      <c r="R138" s="96"/>
      <c r="S138" s="96"/>
      <c r="T138" s="96"/>
      <c r="U138" s="96"/>
      <c r="V138" s="96"/>
      <c r="W138" s="96"/>
      <c r="X138" s="96"/>
      <c r="Y138" s="96"/>
      <c r="Z138" s="96"/>
    </row>
    <row r="139" spans="1:26" ht="15.75" customHeight="1">
      <c r="A139" s="96"/>
      <c r="B139" s="96"/>
      <c r="C139" s="96"/>
      <c r="D139" s="96"/>
      <c r="E139" s="96"/>
      <c r="F139" s="96"/>
      <c r="G139" s="96"/>
      <c r="H139" s="2243"/>
      <c r="I139" s="2243"/>
      <c r="J139" s="2243"/>
      <c r="K139" s="2243"/>
      <c r="L139" s="2243"/>
      <c r="M139" s="2243"/>
      <c r="N139" s="2243"/>
      <c r="O139" s="2243"/>
      <c r="P139" s="2243"/>
      <c r="Q139" s="2243"/>
      <c r="R139" s="2243"/>
      <c r="S139" s="2243"/>
      <c r="T139" s="2243"/>
      <c r="U139" s="2243"/>
      <c r="V139" s="2243"/>
      <c r="W139" s="2243"/>
      <c r="X139" s="2243"/>
      <c r="Y139" s="2243"/>
      <c r="Z139" s="2243"/>
    </row>
    <row r="140" spans="1:26">
      <c r="H140" s="2244"/>
      <c r="I140" s="2244"/>
      <c r="J140" s="2244"/>
      <c r="K140" s="2244"/>
      <c r="L140" s="2244"/>
      <c r="M140" s="2244"/>
      <c r="N140" s="2244"/>
      <c r="O140" s="2244"/>
      <c r="P140" s="2244"/>
      <c r="Q140" s="2244"/>
      <c r="R140" s="2244"/>
      <c r="S140" s="2244"/>
      <c r="T140" s="2244"/>
      <c r="U140" s="2244"/>
      <c r="V140" s="2244"/>
      <c r="W140" s="2244"/>
      <c r="X140" s="2244"/>
      <c r="Y140" s="2244"/>
      <c r="Z140" s="2244"/>
    </row>
    <row r="141" spans="1:26" ht="13.5" customHeight="1">
      <c r="A141" s="96"/>
      <c r="B141" s="96"/>
      <c r="C141" s="96"/>
      <c r="D141" s="96"/>
      <c r="E141" s="2243"/>
      <c r="F141" s="2243"/>
      <c r="G141" s="2243"/>
      <c r="H141" s="2243"/>
      <c r="I141" s="2243"/>
      <c r="J141" s="2243"/>
      <c r="K141" s="2243"/>
      <c r="L141" s="2243"/>
      <c r="M141" s="2243"/>
      <c r="N141" s="2243"/>
      <c r="O141" s="2243"/>
      <c r="P141" s="2243"/>
      <c r="Q141" s="2243"/>
      <c r="R141" s="2243"/>
      <c r="S141" s="2243"/>
      <c r="T141" s="2243"/>
      <c r="U141" s="2243"/>
      <c r="V141" s="2243"/>
      <c r="W141" s="2243"/>
      <c r="X141" s="2243"/>
      <c r="Y141" s="2243"/>
      <c r="Z141" s="2243"/>
    </row>
    <row r="142" spans="1:26">
      <c r="A142" s="96"/>
      <c r="B142" s="96"/>
      <c r="C142" s="96"/>
      <c r="D142" s="96"/>
      <c r="E142" s="2245"/>
      <c r="F142" s="2245"/>
      <c r="G142" s="2245"/>
      <c r="H142" s="2245"/>
      <c r="I142" s="2245"/>
      <c r="J142" s="2245"/>
      <c r="K142" s="2245"/>
      <c r="L142" s="2245"/>
      <c r="M142" s="2245"/>
      <c r="N142" s="2245"/>
      <c r="O142" s="2245"/>
      <c r="P142" s="2245"/>
      <c r="Q142" s="2245"/>
      <c r="R142" s="2245"/>
      <c r="S142" s="2245"/>
      <c r="T142" s="2245"/>
      <c r="U142" s="2245"/>
      <c r="V142" s="2245"/>
      <c r="W142" s="2245"/>
      <c r="X142" s="2245"/>
      <c r="Y142" s="2245"/>
      <c r="Z142" s="2245"/>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224"/>
      <c r="B146" s="2224"/>
      <c r="C146" s="2224"/>
      <c r="D146" s="2224"/>
      <c r="E146" s="2224"/>
      <c r="F146" s="2224"/>
      <c r="G146" s="2224"/>
      <c r="H146" s="2224"/>
      <c r="I146" s="2224"/>
      <c r="J146" s="2224"/>
      <c r="K146" s="2224"/>
      <c r="L146" s="2224"/>
      <c r="M146" s="2224"/>
      <c r="N146" s="2224"/>
      <c r="O146" s="2224"/>
      <c r="P146" s="2224"/>
      <c r="Q146" s="2224"/>
      <c r="R146" s="2224"/>
      <c r="S146" s="2224"/>
      <c r="T146" s="2224"/>
      <c r="U146" s="2224"/>
      <c r="V146" s="2224"/>
      <c r="W146" s="2224"/>
      <c r="X146" s="2224"/>
      <c r="Y146" s="2224"/>
      <c r="Z146" s="2224"/>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2"/>
      <c r="J150" s="2242"/>
      <c r="K150" s="2242"/>
      <c r="L150" s="2242"/>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242"/>
      <c r="J151" s="2242"/>
      <c r="K151" s="2242"/>
      <c r="L151" s="2242"/>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2"/>
      <c r="J152" s="2242"/>
      <c r="K152" s="2242"/>
      <c r="L152" s="2242"/>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2"/>
      <c r="J153" s="2242"/>
      <c r="K153" s="2242"/>
      <c r="L153" s="2242"/>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224"/>
      <c r="D155" s="2224"/>
      <c r="E155" s="2224"/>
      <c r="F155" s="2224"/>
      <c r="G155" s="574"/>
      <c r="H155" s="2224"/>
      <c r="I155" s="2224"/>
      <c r="J155" s="2224"/>
      <c r="K155" s="2224"/>
      <c r="L155" s="2224"/>
      <c r="M155" s="2224"/>
      <c r="N155" s="2224"/>
      <c r="O155" s="2224"/>
      <c r="P155" s="2224"/>
      <c r="Q155" s="2224"/>
      <c r="R155" s="2224"/>
      <c r="S155" s="2224"/>
      <c r="T155" s="2224"/>
      <c r="U155" s="574"/>
      <c r="V155" s="574"/>
      <c r="W155" s="2224"/>
      <c r="X155" s="2224"/>
      <c r="Y155" s="2224"/>
      <c r="Z155" s="96"/>
      <c r="AA155" s="89"/>
    </row>
    <row r="156" spans="1:27" ht="15.75" customHeight="1">
      <c r="A156" s="96"/>
      <c r="B156" s="96"/>
      <c r="C156" s="574"/>
      <c r="D156" s="2226"/>
      <c r="E156" s="2226"/>
      <c r="F156" s="574"/>
      <c r="G156" s="574"/>
      <c r="H156" s="96"/>
      <c r="I156" s="96"/>
      <c r="J156" s="96"/>
      <c r="K156" s="89"/>
      <c r="L156" s="96"/>
      <c r="M156" s="96"/>
      <c r="N156" s="96"/>
      <c r="O156" s="96"/>
      <c r="P156" s="96"/>
      <c r="Q156" s="89"/>
      <c r="R156" s="89"/>
      <c r="S156" s="89"/>
      <c r="T156" s="89"/>
      <c r="U156" s="574"/>
      <c r="V156" s="574"/>
      <c r="W156" s="2246"/>
      <c r="X156" s="2246"/>
      <c r="Y156" s="2246"/>
      <c r="Z156" s="96"/>
      <c r="AA156" s="89"/>
    </row>
    <row r="157" spans="1:27" ht="15.75" customHeight="1">
      <c r="A157" s="96"/>
      <c r="B157" s="96"/>
      <c r="C157" s="574"/>
      <c r="D157" s="2226"/>
      <c r="E157" s="2226"/>
      <c r="F157" s="574"/>
      <c r="G157" s="574"/>
      <c r="H157" s="96"/>
      <c r="I157" s="96"/>
      <c r="J157" s="96"/>
      <c r="K157" s="89"/>
      <c r="L157" s="96"/>
      <c r="M157" s="96"/>
      <c r="N157" s="96"/>
      <c r="O157" s="96"/>
      <c r="P157" s="96"/>
      <c r="Q157" s="89"/>
      <c r="R157" s="89"/>
      <c r="S157" s="89"/>
      <c r="T157" s="89"/>
      <c r="U157" s="574"/>
      <c r="V157" s="574"/>
      <c r="W157" s="2246"/>
      <c r="X157" s="2246"/>
      <c r="Y157" s="2246"/>
      <c r="Z157" s="96"/>
      <c r="AA157" s="89"/>
    </row>
    <row r="158" spans="1:27" ht="15.75" customHeight="1">
      <c r="A158" s="96"/>
      <c r="B158" s="96"/>
      <c r="C158" s="574"/>
      <c r="D158" s="2226"/>
      <c r="E158" s="2226"/>
      <c r="F158" s="574"/>
      <c r="G158" s="574"/>
      <c r="H158" s="96"/>
      <c r="I158" s="96"/>
      <c r="J158" s="96"/>
      <c r="K158" s="89"/>
      <c r="L158" s="96"/>
      <c r="M158" s="96"/>
      <c r="N158" s="96"/>
      <c r="O158" s="96"/>
      <c r="P158" s="96"/>
      <c r="Q158" s="89"/>
      <c r="R158" s="89"/>
      <c r="S158" s="89"/>
      <c r="T158" s="89"/>
      <c r="U158" s="574"/>
      <c r="V158" s="574"/>
      <c r="W158" s="2246"/>
      <c r="X158" s="2246"/>
      <c r="Y158" s="2246"/>
      <c r="Z158" s="96"/>
      <c r="AA158" s="89"/>
    </row>
    <row r="159" spans="1:27" ht="15.75" customHeight="1">
      <c r="A159" s="96"/>
      <c r="B159" s="96"/>
      <c r="C159" s="574"/>
      <c r="D159" s="2226"/>
      <c r="E159" s="2226"/>
      <c r="F159" s="574"/>
      <c r="G159" s="574"/>
      <c r="H159" s="96"/>
      <c r="I159" s="96"/>
      <c r="J159" s="96"/>
      <c r="K159" s="89"/>
      <c r="L159" s="96"/>
      <c r="M159" s="96"/>
      <c r="N159" s="96"/>
      <c r="O159" s="96"/>
      <c r="P159" s="96"/>
      <c r="Q159" s="89"/>
      <c r="R159" s="89"/>
      <c r="S159" s="89"/>
      <c r="T159" s="89"/>
      <c r="U159" s="574"/>
      <c r="V159" s="574"/>
      <c r="W159" s="2246"/>
      <c r="X159" s="2246"/>
      <c r="Y159" s="2246"/>
      <c r="Z159" s="96"/>
      <c r="AA159" s="89"/>
    </row>
    <row r="160" spans="1:27" ht="15.75" customHeight="1">
      <c r="A160" s="96"/>
      <c r="B160" s="96"/>
      <c r="C160" s="574"/>
      <c r="D160" s="2226"/>
      <c r="E160" s="2226"/>
      <c r="F160" s="574"/>
      <c r="G160" s="574"/>
      <c r="H160" s="96"/>
      <c r="I160" s="96"/>
      <c r="J160" s="96"/>
      <c r="K160" s="89"/>
      <c r="L160" s="96"/>
      <c r="M160" s="96"/>
      <c r="N160" s="96"/>
      <c r="O160" s="96"/>
      <c r="P160" s="96"/>
      <c r="Q160" s="89"/>
      <c r="R160" s="89"/>
      <c r="S160" s="89"/>
      <c r="T160" s="89"/>
      <c r="U160" s="574"/>
      <c r="V160" s="574"/>
      <c r="W160" s="2246"/>
      <c r="X160" s="2246"/>
      <c r="Y160" s="2246"/>
      <c r="Z160" s="96"/>
      <c r="AA160" s="89"/>
    </row>
    <row r="161" spans="1:27" ht="15.75" customHeight="1">
      <c r="A161" s="96"/>
      <c r="B161" s="96"/>
      <c r="C161" s="574"/>
      <c r="D161" s="2226"/>
      <c r="E161" s="2226"/>
      <c r="F161" s="574"/>
      <c r="G161" s="574"/>
      <c r="H161" s="96"/>
      <c r="I161" s="96"/>
      <c r="J161" s="96"/>
      <c r="K161" s="89"/>
      <c r="L161" s="96"/>
      <c r="M161" s="96"/>
      <c r="N161" s="96"/>
      <c r="O161" s="96"/>
      <c r="P161" s="96"/>
      <c r="Q161" s="89"/>
      <c r="R161" s="89"/>
      <c r="S161" s="89"/>
      <c r="T161" s="89"/>
      <c r="U161" s="574"/>
      <c r="V161" s="574"/>
      <c r="W161" s="2246"/>
      <c r="X161" s="2246"/>
      <c r="Y161" s="2246"/>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89"/>
    </row>
    <row r="164" spans="1:27" ht="15.75" customHeight="1">
      <c r="A164" s="96"/>
      <c r="B164" s="96"/>
      <c r="C164" s="96"/>
      <c r="D164" s="96"/>
      <c r="E164" s="2247"/>
      <c r="F164" s="2247"/>
      <c r="G164" s="2247"/>
      <c r="H164" s="2247"/>
      <c r="I164" s="2247"/>
      <c r="J164" s="2247"/>
      <c r="K164" s="2247"/>
      <c r="L164" s="2247"/>
      <c r="M164" s="2247"/>
      <c r="N164" s="2247"/>
      <c r="O164" s="2247"/>
      <c r="P164" s="2247"/>
      <c r="Q164" s="2247"/>
      <c r="R164" s="2247"/>
      <c r="S164" s="2247"/>
      <c r="T164" s="2247"/>
      <c r="U164" s="2247"/>
      <c r="V164" s="2247"/>
      <c r="W164" s="2247"/>
      <c r="X164" s="2247"/>
      <c r="Y164" s="2247"/>
      <c r="Z164" s="2247"/>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89"/>
    </row>
    <row r="167" spans="1:27" ht="15.75" customHeight="1">
      <c r="A167" s="96"/>
      <c r="B167" s="96"/>
      <c r="C167" s="96"/>
      <c r="D167" s="9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224"/>
      <c r="B172" s="2224"/>
      <c r="C172" s="2224"/>
      <c r="D172" s="2224"/>
      <c r="E172" s="2224"/>
      <c r="F172" s="2224"/>
      <c r="G172" s="2224"/>
      <c r="H172" s="2224"/>
      <c r="I172" s="2224"/>
      <c r="J172" s="2224"/>
      <c r="K172" s="2224"/>
      <c r="L172" s="2224"/>
      <c r="M172" s="2224"/>
      <c r="N172" s="2224"/>
      <c r="O172" s="2224"/>
      <c r="P172" s="2224"/>
      <c r="Q172" s="2224"/>
      <c r="R172" s="2224"/>
      <c r="S172" s="2224"/>
      <c r="T172" s="2224"/>
      <c r="U172" s="2224"/>
      <c r="V172" s="2224"/>
      <c r="W172" s="2224"/>
      <c r="X172" s="2224"/>
      <c r="Y172" s="2224"/>
      <c r="Z172" s="2224"/>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2"/>
      <c r="J176" s="2242"/>
      <c r="K176" s="2242"/>
      <c r="L176" s="2242"/>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242"/>
      <c r="J177" s="2242"/>
      <c r="K177" s="2242"/>
      <c r="L177" s="2242"/>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2"/>
      <c r="J178" s="2242"/>
      <c r="K178" s="2242"/>
      <c r="L178" s="2242"/>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2"/>
      <c r="J179" s="2242"/>
      <c r="K179" s="2242"/>
      <c r="L179" s="2242"/>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224"/>
      <c r="D181" s="2224"/>
      <c r="E181" s="2224"/>
      <c r="F181" s="2224"/>
      <c r="G181" s="574"/>
      <c r="H181" s="2224"/>
      <c r="I181" s="2224"/>
      <c r="J181" s="2224"/>
      <c r="K181" s="2224"/>
      <c r="L181" s="2224"/>
      <c r="M181" s="2224"/>
      <c r="N181" s="2224"/>
      <c r="O181" s="2224"/>
      <c r="P181" s="2224"/>
      <c r="Q181" s="2224"/>
      <c r="R181" s="2224"/>
      <c r="S181" s="2224"/>
      <c r="T181" s="2224"/>
      <c r="U181" s="574"/>
      <c r="V181" s="574"/>
      <c r="W181" s="2224"/>
      <c r="X181" s="2224"/>
      <c r="Y181" s="2224"/>
      <c r="Z181" s="96"/>
      <c r="AA181" s="89"/>
    </row>
    <row r="182" spans="1:27" ht="15.75" customHeight="1">
      <c r="A182" s="96"/>
      <c r="B182" s="96"/>
      <c r="C182" s="574"/>
      <c r="D182" s="2226"/>
      <c r="E182" s="2226"/>
      <c r="F182" s="574"/>
      <c r="G182" s="574"/>
      <c r="H182" s="96"/>
      <c r="I182" s="96"/>
      <c r="J182" s="96"/>
      <c r="K182" s="89"/>
      <c r="L182" s="96"/>
      <c r="M182" s="96"/>
      <c r="N182" s="96"/>
      <c r="O182" s="96"/>
      <c r="P182" s="96"/>
      <c r="Q182" s="89"/>
      <c r="R182" s="89"/>
      <c r="S182" s="89"/>
      <c r="T182" s="89"/>
      <c r="U182" s="574"/>
      <c r="V182" s="574"/>
      <c r="W182" s="2246"/>
      <c r="X182" s="2246"/>
      <c r="Y182" s="2246"/>
      <c r="Z182" s="96"/>
      <c r="AA182" s="89"/>
    </row>
    <row r="183" spans="1:27" ht="15.75" customHeight="1">
      <c r="A183" s="96"/>
      <c r="B183" s="96"/>
      <c r="C183" s="574"/>
      <c r="D183" s="2226"/>
      <c r="E183" s="2226"/>
      <c r="F183" s="574"/>
      <c r="G183" s="574"/>
      <c r="H183" s="96"/>
      <c r="I183" s="96"/>
      <c r="J183" s="96"/>
      <c r="K183" s="89"/>
      <c r="L183" s="96"/>
      <c r="M183" s="96"/>
      <c r="N183" s="96"/>
      <c r="O183" s="96"/>
      <c r="P183" s="96"/>
      <c r="Q183" s="89"/>
      <c r="R183" s="89"/>
      <c r="S183" s="89"/>
      <c r="T183" s="89"/>
      <c r="U183" s="574"/>
      <c r="V183" s="574"/>
      <c r="W183" s="2246"/>
      <c r="X183" s="2246"/>
      <c r="Y183" s="2246"/>
      <c r="Z183" s="96"/>
      <c r="AA183" s="89"/>
    </row>
    <row r="184" spans="1:27" ht="15.75" customHeight="1">
      <c r="A184" s="96"/>
      <c r="B184" s="96"/>
      <c r="C184" s="574"/>
      <c r="D184" s="2226"/>
      <c r="E184" s="2226"/>
      <c r="F184" s="574"/>
      <c r="G184" s="574"/>
      <c r="H184" s="96"/>
      <c r="I184" s="96"/>
      <c r="J184" s="96"/>
      <c r="K184" s="89"/>
      <c r="L184" s="96"/>
      <c r="M184" s="96"/>
      <c r="N184" s="96"/>
      <c r="O184" s="96"/>
      <c r="P184" s="96"/>
      <c r="Q184" s="89"/>
      <c r="R184" s="89"/>
      <c r="S184" s="89"/>
      <c r="T184" s="89"/>
      <c r="U184" s="574"/>
      <c r="V184" s="574"/>
      <c r="W184" s="2246"/>
      <c r="X184" s="2246"/>
      <c r="Y184" s="2246"/>
      <c r="Z184" s="96"/>
      <c r="AA184" s="89"/>
    </row>
    <row r="185" spans="1:27" ht="15.75" customHeight="1">
      <c r="A185" s="96"/>
      <c r="B185" s="96"/>
      <c r="C185" s="574"/>
      <c r="D185" s="2226"/>
      <c r="E185" s="2226"/>
      <c r="F185" s="574"/>
      <c r="G185" s="574"/>
      <c r="H185" s="96"/>
      <c r="I185" s="96"/>
      <c r="J185" s="96"/>
      <c r="K185" s="89"/>
      <c r="L185" s="96"/>
      <c r="M185" s="96"/>
      <c r="N185" s="96"/>
      <c r="O185" s="96"/>
      <c r="P185" s="96"/>
      <c r="Q185" s="89"/>
      <c r="R185" s="89"/>
      <c r="S185" s="89"/>
      <c r="T185" s="89"/>
      <c r="U185" s="574"/>
      <c r="V185" s="574"/>
      <c r="W185" s="2246"/>
      <c r="X185" s="2246"/>
      <c r="Y185" s="2246"/>
      <c r="Z185" s="96"/>
      <c r="AA185" s="89"/>
    </row>
    <row r="186" spans="1:27" ht="15.75" customHeight="1">
      <c r="A186" s="96"/>
      <c r="B186" s="96"/>
      <c r="C186" s="574"/>
      <c r="D186" s="2226"/>
      <c r="E186" s="2226"/>
      <c r="F186" s="574"/>
      <c r="G186" s="574"/>
      <c r="H186" s="96"/>
      <c r="I186" s="96"/>
      <c r="J186" s="96"/>
      <c r="K186" s="89"/>
      <c r="L186" s="96"/>
      <c r="M186" s="96"/>
      <c r="N186" s="96"/>
      <c r="O186" s="96"/>
      <c r="P186" s="96"/>
      <c r="Q186" s="89"/>
      <c r="R186" s="89"/>
      <c r="S186" s="89"/>
      <c r="T186" s="89"/>
      <c r="U186" s="574"/>
      <c r="V186" s="574"/>
      <c r="W186" s="2246"/>
      <c r="X186" s="2246"/>
      <c r="Y186" s="2246"/>
      <c r="Z186" s="96"/>
      <c r="AA186" s="89"/>
    </row>
    <row r="187" spans="1:27" ht="15.75" customHeight="1">
      <c r="A187" s="96"/>
      <c r="B187" s="96"/>
      <c r="C187" s="574"/>
      <c r="D187" s="2226"/>
      <c r="E187" s="2226"/>
      <c r="F187" s="574"/>
      <c r="G187" s="574"/>
      <c r="H187" s="96"/>
      <c r="I187" s="96"/>
      <c r="J187" s="96"/>
      <c r="K187" s="89"/>
      <c r="L187" s="96"/>
      <c r="M187" s="96"/>
      <c r="N187" s="96"/>
      <c r="O187" s="96"/>
      <c r="P187" s="96"/>
      <c r="Q187" s="89"/>
      <c r="R187" s="89"/>
      <c r="S187" s="89"/>
      <c r="T187" s="89"/>
      <c r="U187" s="574"/>
      <c r="V187" s="574"/>
      <c r="W187" s="2246"/>
      <c r="X187" s="2246"/>
      <c r="Y187" s="2246"/>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7"/>
      <c r="F189" s="2247"/>
      <c r="G189" s="2247"/>
      <c r="H189" s="2247"/>
      <c r="I189" s="2247"/>
      <c r="J189" s="2247"/>
      <c r="K189" s="2247"/>
      <c r="L189" s="2247"/>
      <c r="M189" s="2247"/>
      <c r="N189" s="2247"/>
      <c r="O189" s="2247"/>
      <c r="P189" s="2247"/>
      <c r="Q189" s="2247"/>
      <c r="R189" s="2247"/>
      <c r="S189" s="2247"/>
      <c r="T189" s="2247"/>
      <c r="U189" s="2247"/>
      <c r="V189" s="2247"/>
      <c r="W189" s="2247"/>
      <c r="X189" s="2247"/>
      <c r="Y189" s="2247"/>
      <c r="Z189" s="2247"/>
      <c r="AA189" s="89"/>
    </row>
    <row r="190" spans="1:27" ht="15.75" customHeight="1">
      <c r="A190" s="96"/>
      <c r="B190" s="96"/>
      <c r="C190" s="96"/>
      <c r="D190" s="96"/>
      <c r="E190" s="2247"/>
      <c r="F190" s="2247"/>
      <c r="G190" s="2247"/>
      <c r="H190" s="2247"/>
      <c r="I190" s="2247"/>
      <c r="J190" s="2247"/>
      <c r="K190" s="2247"/>
      <c r="L190" s="2247"/>
      <c r="M190" s="2247"/>
      <c r="N190" s="2247"/>
      <c r="O190" s="2247"/>
      <c r="P190" s="2247"/>
      <c r="Q190" s="2247"/>
      <c r="R190" s="2247"/>
      <c r="S190" s="2247"/>
      <c r="T190" s="2247"/>
      <c r="U190" s="2247"/>
      <c r="V190" s="2247"/>
      <c r="W190" s="2247"/>
      <c r="X190" s="2247"/>
      <c r="Y190" s="2247"/>
      <c r="Z190" s="2247"/>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247"/>
      <c r="F192" s="2247"/>
      <c r="G192" s="2247"/>
      <c r="H192" s="2247"/>
      <c r="I192" s="2247"/>
      <c r="J192" s="2247"/>
      <c r="K192" s="2247"/>
      <c r="L192" s="2247"/>
      <c r="M192" s="2247"/>
      <c r="N192" s="2247"/>
      <c r="O192" s="2247"/>
      <c r="P192" s="2247"/>
      <c r="Q192" s="2247"/>
      <c r="R192" s="2247"/>
      <c r="S192" s="2247"/>
      <c r="T192" s="2247"/>
      <c r="U192" s="2247"/>
      <c r="V192" s="2247"/>
      <c r="W192" s="2247"/>
      <c r="X192" s="2247"/>
      <c r="Y192" s="2247"/>
      <c r="Z192" s="2247"/>
      <c r="AA192" s="89"/>
    </row>
    <row r="193" spans="1:27" ht="15.75" customHeight="1">
      <c r="A193" s="96"/>
      <c r="B193" s="96"/>
      <c r="C193" s="96"/>
      <c r="D193" s="96"/>
      <c r="E193" s="2247"/>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224"/>
      <c r="B200" s="2224"/>
      <c r="C200" s="2224"/>
      <c r="D200" s="2224"/>
      <c r="E200" s="2224"/>
      <c r="F200" s="2224"/>
      <c r="G200" s="2224"/>
      <c r="H200" s="2224"/>
      <c r="I200" s="2224"/>
      <c r="J200" s="2224"/>
      <c r="K200" s="2224"/>
      <c r="L200" s="2224"/>
      <c r="M200" s="2224"/>
      <c r="N200" s="2224"/>
      <c r="O200" s="2224"/>
      <c r="P200" s="2224"/>
      <c r="Q200" s="2224"/>
      <c r="R200" s="2224"/>
      <c r="S200" s="2224"/>
      <c r="T200" s="2224"/>
      <c r="U200" s="2224"/>
      <c r="V200" s="2224"/>
      <c r="W200" s="2224"/>
      <c r="X200" s="2224"/>
      <c r="Y200" s="2224"/>
      <c r="Z200" s="2224"/>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2"/>
      <c r="J204" s="2242"/>
      <c r="K204" s="2242"/>
      <c r="L204" s="2242"/>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242"/>
      <c r="J205" s="2242"/>
      <c r="K205" s="2242"/>
      <c r="L205" s="2242"/>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2"/>
      <c r="J206" s="2242"/>
      <c r="K206" s="2242"/>
      <c r="L206" s="2242"/>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2"/>
      <c r="J207" s="2242"/>
      <c r="K207" s="2242"/>
      <c r="L207" s="2242"/>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224"/>
      <c r="D209" s="2224"/>
      <c r="E209" s="2224"/>
      <c r="F209" s="2224"/>
      <c r="G209" s="574"/>
      <c r="H209" s="2224"/>
      <c r="I209" s="2224"/>
      <c r="J209" s="2224"/>
      <c r="K209" s="2224"/>
      <c r="L209" s="2224"/>
      <c r="M209" s="2224"/>
      <c r="N209" s="2224"/>
      <c r="O209" s="2224"/>
      <c r="P209" s="2224"/>
      <c r="Q209" s="2224"/>
      <c r="R209" s="2224"/>
      <c r="S209" s="2224"/>
      <c r="T209" s="2224"/>
      <c r="U209" s="574"/>
      <c r="V209" s="574"/>
      <c r="W209" s="2224"/>
      <c r="X209" s="2224"/>
      <c r="Y209" s="2224"/>
      <c r="Z209" s="96"/>
      <c r="AA209" s="89"/>
    </row>
    <row r="210" spans="1:27" ht="15.75" customHeight="1">
      <c r="A210" s="96"/>
      <c r="B210" s="96"/>
      <c r="C210" s="574"/>
      <c r="D210" s="2226"/>
      <c r="E210" s="2226"/>
      <c r="F210" s="574"/>
      <c r="G210" s="574"/>
      <c r="H210" s="96"/>
      <c r="I210" s="96"/>
      <c r="J210" s="96"/>
      <c r="K210" s="89"/>
      <c r="L210" s="96"/>
      <c r="M210" s="96"/>
      <c r="N210" s="96"/>
      <c r="O210" s="96"/>
      <c r="P210" s="96"/>
      <c r="Q210" s="89"/>
      <c r="R210" s="89"/>
      <c r="S210" s="89"/>
      <c r="T210" s="89"/>
      <c r="U210" s="574"/>
      <c r="V210" s="574"/>
      <c r="W210" s="2246"/>
      <c r="X210" s="2246"/>
      <c r="Y210" s="2246"/>
      <c r="Z210" s="96"/>
      <c r="AA210" s="89"/>
    </row>
    <row r="211" spans="1:27" ht="15.75" customHeight="1">
      <c r="A211" s="96"/>
      <c r="B211" s="96"/>
      <c r="C211" s="574"/>
      <c r="D211" s="2226"/>
      <c r="E211" s="2226"/>
      <c r="F211" s="574"/>
      <c r="G211" s="574"/>
      <c r="H211" s="96"/>
      <c r="I211" s="96"/>
      <c r="J211" s="96"/>
      <c r="K211" s="89"/>
      <c r="L211" s="96"/>
      <c r="M211" s="96"/>
      <c r="N211" s="96"/>
      <c r="O211" s="96"/>
      <c r="P211" s="96"/>
      <c r="Q211" s="89"/>
      <c r="R211" s="89"/>
      <c r="S211" s="89"/>
      <c r="T211" s="89"/>
      <c r="U211" s="574"/>
      <c r="V211" s="574"/>
      <c r="W211" s="2246"/>
      <c r="X211" s="2246"/>
      <c r="Y211" s="2246"/>
      <c r="Z211" s="96"/>
      <c r="AA211" s="89"/>
    </row>
    <row r="212" spans="1:27" ht="15.75" customHeight="1">
      <c r="A212" s="96"/>
      <c r="B212" s="96"/>
      <c r="C212" s="574"/>
      <c r="D212" s="2226"/>
      <c r="E212" s="2226"/>
      <c r="F212" s="574"/>
      <c r="G212" s="574"/>
      <c r="H212" s="96"/>
      <c r="I212" s="96"/>
      <c r="J212" s="96"/>
      <c r="K212" s="89"/>
      <c r="L212" s="96"/>
      <c r="M212" s="96"/>
      <c r="N212" s="96"/>
      <c r="O212" s="96"/>
      <c r="P212" s="96"/>
      <c r="Q212" s="89"/>
      <c r="R212" s="89"/>
      <c r="S212" s="89"/>
      <c r="T212" s="89"/>
      <c r="U212" s="574"/>
      <c r="V212" s="574"/>
      <c r="W212" s="2246"/>
      <c r="X212" s="2246"/>
      <c r="Y212" s="2246"/>
      <c r="Z212" s="96"/>
      <c r="AA212" s="89"/>
    </row>
    <row r="213" spans="1:27" ht="15.75" customHeight="1">
      <c r="A213" s="96"/>
      <c r="B213" s="96"/>
      <c r="C213" s="574"/>
      <c r="D213" s="2226"/>
      <c r="E213" s="2226"/>
      <c r="F213" s="574"/>
      <c r="G213" s="574"/>
      <c r="H213" s="96"/>
      <c r="I213" s="96"/>
      <c r="J213" s="96"/>
      <c r="K213" s="89"/>
      <c r="L213" s="96"/>
      <c r="M213" s="96"/>
      <c r="N213" s="96"/>
      <c r="O213" s="96"/>
      <c r="P213" s="96"/>
      <c r="Q213" s="89"/>
      <c r="R213" s="89"/>
      <c r="S213" s="89"/>
      <c r="T213" s="89"/>
      <c r="U213" s="574"/>
      <c r="V213" s="574"/>
      <c r="W213" s="2246"/>
      <c r="X213" s="2246"/>
      <c r="Y213" s="2246"/>
      <c r="Z213" s="96"/>
      <c r="AA213" s="89"/>
    </row>
    <row r="214" spans="1:27" ht="15.75" customHeight="1">
      <c r="A214" s="96"/>
      <c r="B214" s="96"/>
      <c r="C214" s="574"/>
      <c r="D214" s="2226"/>
      <c r="E214" s="2226"/>
      <c r="F214" s="574"/>
      <c r="G214" s="574"/>
      <c r="H214" s="96"/>
      <c r="I214" s="96"/>
      <c r="J214" s="96"/>
      <c r="K214" s="89"/>
      <c r="L214" s="96"/>
      <c r="M214" s="96"/>
      <c r="N214" s="96"/>
      <c r="O214" s="96"/>
      <c r="P214" s="96"/>
      <c r="Q214" s="89"/>
      <c r="R214" s="89"/>
      <c r="S214" s="89"/>
      <c r="T214" s="89"/>
      <c r="U214" s="574"/>
      <c r="V214" s="574"/>
      <c r="W214" s="2246"/>
      <c r="X214" s="2246"/>
      <c r="Y214" s="2246"/>
      <c r="Z214" s="96"/>
      <c r="AA214" s="89"/>
    </row>
    <row r="215" spans="1:27" ht="15.75" customHeight="1">
      <c r="A215" s="96"/>
      <c r="B215" s="96"/>
      <c r="C215" s="574"/>
      <c r="D215" s="2226"/>
      <c r="E215" s="2226"/>
      <c r="F215" s="574"/>
      <c r="G215" s="574"/>
      <c r="H215" s="96"/>
      <c r="I215" s="96"/>
      <c r="J215" s="96"/>
      <c r="K215" s="89"/>
      <c r="L215" s="96"/>
      <c r="M215" s="96"/>
      <c r="N215" s="96"/>
      <c r="O215" s="96"/>
      <c r="P215" s="96"/>
      <c r="Q215" s="89"/>
      <c r="R215" s="89"/>
      <c r="S215" s="89"/>
      <c r="T215" s="89"/>
      <c r="U215" s="574"/>
      <c r="V215" s="574"/>
      <c r="W215" s="2246"/>
      <c r="X215" s="2246"/>
      <c r="Y215" s="2246"/>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7"/>
      <c r="F217" s="2247"/>
      <c r="G217" s="2247"/>
      <c r="H217" s="2247"/>
      <c r="I217" s="2247"/>
      <c r="J217" s="2247"/>
      <c r="K217" s="2247"/>
      <c r="L217" s="2247"/>
      <c r="M217" s="2247"/>
      <c r="N217" s="2247"/>
      <c r="O217" s="2247"/>
      <c r="P217" s="2247"/>
      <c r="Q217" s="2247"/>
      <c r="R217" s="2247"/>
      <c r="S217" s="2247"/>
      <c r="T217" s="2247"/>
      <c r="U217" s="2247"/>
      <c r="V217" s="2247"/>
      <c r="W217" s="2247"/>
      <c r="X217" s="2247"/>
      <c r="Y217" s="2247"/>
      <c r="Z217" s="2247"/>
      <c r="AA217" s="89"/>
    </row>
    <row r="218" spans="1:27" ht="15.75" customHeight="1">
      <c r="A218" s="96"/>
      <c r="B218" s="96"/>
      <c r="C218" s="96"/>
      <c r="D218" s="96"/>
      <c r="E218" s="2247"/>
      <c r="F218" s="2247"/>
      <c r="G218" s="2247"/>
      <c r="H218" s="2247"/>
      <c r="I218" s="2247"/>
      <c r="J218" s="2247"/>
      <c r="K218" s="2247"/>
      <c r="L218" s="2247"/>
      <c r="M218" s="2247"/>
      <c r="N218" s="2247"/>
      <c r="O218" s="2247"/>
      <c r="P218" s="2247"/>
      <c r="Q218" s="2247"/>
      <c r="R218" s="2247"/>
      <c r="S218" s="2247"/>
      <c r="T218" s="2247"/>
      <c r="U218" s="2247"/>
      <c r="V218" s="2247"/>
      <c r="W218" s="2247"/>
      <c r="X218" s="2247"/>
      <c r="Y218" s="2247"/>
      <c r="Z218" s="2247"/>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247"/>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89"/>
    </row>
    <row r="221" spans="1:27" ht="15.75" customHeight="1">
      <c r="A221" s="96"/>
      <c r="B221" s="96"/>
      <c r="C221" s="96"/>
      <c r="D221" s="9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224"/>
      <c r="B226" s="2224"/>
      <c r="C226" s="2224"/>
      <c r="D226" s="2224"/>
      <c r="E226" s="2224"/>
      <c r="F226" s="2224"/>
      <c r="G226" s="2224"/>
      <c r="H226" s="2224"/>
      <c r="I226" s="2224"/>
      <c r="J226" s="2224"/>
      <c r="K226" s="2224"/>
      <c r="L226" s="2224"/>
      <c r="M226" s="2224"/>
      <c r="N226" s="2224"/>
      <c r="O226" s="2224"/>
      <c r="P226" s="2224"/>
      <c r="Q226" s="2224"/>
      <c r="R226" s="2224"/>
      <c r="S226" s="2224"/>
      <c r="T226" s="2224"/>
      <c r="U226" s="2224"/>
      <c r="V226" s="2224"/>
      <c r="W226" s="2224"/>
      <c r="X226" s="2224"/>
      <c r="Y226" s="2224"/>
      <c r="Z226" s="2224"/>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2"/>
      <c r="J230" s="2242"/>
      <c r="K230" s="2242"/>
      <c r="L230" s="2242"/>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242"/>
      <c r="J231" s="2242"/>
      <c r="K231" s="2242"/>
      <c r="L231" s="2242"/>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2"/>
      <c r="J232" s="2242"/>
      <c r="K232" s="2242"/>
      <c r="L232" s="2242"/>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2"/>
      <c r="J233" s="2242"/>
      <c r="K233" s="2242"/>
      <c r="L233" s="2242"/>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224"/>
      <c r="D235" s="2224"/>
      <c r="E235" s="2224"/>
      <c r="F235" s="2224"/>
      <c r="G235" s="574"/>
      <c r="H235" s="2224"/>
      <c r="I235" s="2224"/>
      <c r="J235" s="2224"/>
      <c r="K235" s="2224"/>
      <c r="L235" s="2224"/>
      <c r="M235" s="2224"/>
      <c r="N235" s="2224"/>
      <c r="O235" s="2224"/>
      <c r="P235" s="2224"/>
      <c r="Q235" s="2224"/>
      <c r="R235" s="2224"/>
      <c r="S235" s="2224"/>
      <c r="T235" s="2224"/>
      <c r="U235" s="574"/>
      <c r="V235" s="574"/>
      <c r="W235" s="2224"/>
      <c r="X235" s="2224"/>
      <c r="Y235" s="2224"/>
      <c r="Z235" s="96"/>
      <c r="AA235" s="89"/>
    </row>
    <row r="236" spans="1:27" ht="15.75" customHeight="1">
      <c r="A236" s="96"/>
      <c r="B236" s="96"/>
      <c r="C236" s="574"/>
      <c r="D236" s="2226"/>
      <c r="E236" s="2226"/>
      <c r="F236" s="574"/>
      <c r="G236" s="574"/>
      <c r="H236" s="96"/>
      <c r="I236" s="96"/>
      <c r="J236" s="96"/>
      <c r="K236" s="89"/>
      <c r="L236" s="96"/>
      <c r="M236" s="96"/>
      <c r="N236" s="96"/>
      <c r="O236" s="96"/>
      <c r="P236" s="96"/>
      <c r="Q236" s="89"/>
      <c r="R236" s="89"/>
      <c r="S236" s="89"/>
      <c r="T236" s="89"/>
      <c r="U236" s="574"/>
      <c r="V236" s="574"/>
      <c r="W236" s="2246"/>
      <c r="X236" s="2246"/>
      <c r="Y236" s="2246"/>
      <c r="Z236" s="96"/>
      <c r="AA236" s="89"/>
    </row>
    <row r="237" spans="1:27" ht="15.75" customHeight="1">
      <c r="A237" s="96"/>
      <c r="B237" s="96"/>
      <c r="C237" s="574"/>
      <c r="D237" s="2226"/>
      <c r="E237" s="2226"/>
      <c r="F237" s="574"/>
      <c r="G237" s="574"/>
      <c r="H237" s="96"/>
      <c r="I237" s="96"/>
      <c r="J237" s="96"/>
      <c r="K237" s="89"/>
      <c r="L237" s="96"/>
      <c r="M237" s="96"/>
      <c r="N237" s="96"/>
      <c r="O237" s="96"/>
      <c r="P237" s="96"/>
      <c r="Q237" s="89"/>
      <c r="R237" s="89"/>
      <c r="S237" s="89"/>
      <c r="T237" s="89"/>
      <c r="U237" s="574"/>
      <c r="V237" s="574"/>
      <c r="W237" s="2246"/>
      <c r="X237" s="2246"/>
      <c r="Y237" s="2246"/>
      <c r="Z237" s="96"/>
      <c r="AA237" s="89"/>
    </row>
    <row r="238" spans="1:27" ht="15.75" customHeight="1">
      <c r="A238" s="96"/>
      <c r="B238" s="96"/>
      <c r="C238" s="574"/>
      <c r="D238" s="2226"/>
      <c r="E238" s="2226"/>
      <c r="F238" s="574"/>
      <c r="G238" s="574"/>
      <c r="H238" s="96"/>
      <c r="I238" s="96"/>
      <c r="J238" s="96"/>
      <c r="K238" s="89"/>
      <c r="L238" s="96"/>
      <c r="M238" s="96"/>
      <c r="N238" s="96"/>
      <c r="O238" s="96"/>
      <c r="P238" s="96"/>
      <c r="Q238" s="89"/>
      <c r="R238" s="89"/>
      <c r="S238" s="89"/>
      <c r="T238" s="89"/>
      <c r="U238" s="574"/>
      <c r="V238" s="574"/>
      <c r="W238" s="2246"/>
      <c r="X238" s="2246"/>
      <c r="Y238" s="2246"/>
      <c r="Z238" s="96"/>
      <c r="AA238" s="89"/>
    </row>
    <row r="239" spans="1:27" ht="15.75" customHeight="1">
      <c r="A239" s="96"/>
      <c r="B239" s="96"/>
      <c r="C239" s="574"/>
      <c r="D239" s="2226"/>
      <c r="E239" s="2226"/>
      <c r="F239" s="574"/>
      <c r="G239" s="574"/>
      <c r="H239" s="96"/>
      <c r="I239" s="96"/>
      <c r="J239" s="96"/>
      <c r="K239" s="89"/>
      <c r="L239" s="96"/>
      <c r="M239" s="96"/>
      <c r="N239" s="96"/>
      <c r="O239" s="96"/>
      <c r="P239" s="96"/>
      <c r="Q239" s="89"/>
      <c r="R239" s="89"/>
      <c r="S239" s="89"/>
      <c r="T239" s="89"/>
      <c r="U239" s="574"/>
      <c r="V239" s="574"/>
      <c r="W239" s="2246"/>
      <c r="X239" s="2246"/>
      <c r="Y239" s="2246"/>
      <c r="Z239" s="96"/>
      <c r="AA239" s="89"/>
    </row>
    <row r="240" spans="1:27" ht="15.75" customHeight="1">
      <c r="A240" s="96"/>
      <c r="B240" s="96"/>
      <c r="C240" s="574"/>
      <c r="D240" s="2226"/>
      <c r="E240" s="2226"/>
      <c r="F240" s="574"/>
      <c r="G240" s="574"/>
      <c r="H240" s="96"/>
      <c r="I240" s="96"/>
      <c r="J240" s="96"/>
      <c r="K240" s="89"/>
      <c r="L240" s="96"/>
      <c r="M240" s="96"/>
      <c r="N240" s="96"/>
      <c r="O240" s="96"/>
      <c r="P240" s="96"/>
      <c r="Q240" s="89"/>
      <c r="R240" s="89"/>
      <c r="S240" s="89"/>
      <c r="T240" s="89"/>
      <c r="U240" s="574"/>
      <c r="V240" s="574"/>
      <c r="W240" s="2246"/>
      <c r="X240" s="2246"/>
      <c r="Y240" s="2246"/>
      <c r="Z240" s="96"/>
      <c r="AA240" s="89"/>
    </row>
    <row r="241" spans="1:27" ht="15.75" customHeight="1">
      <c r="A241" s="96"/>
      <c r="B241" s="96"/>
      <c r="C241" s="574"/>
      <c r="D241" s="2226"/>
      <c r="E241" s="2226"/>
      <c r="F241" s="574"/>
      <c r="G241" s="574"/>
      <c r="H241" s="96"/>
      <c r="I241" s="96"/>
      <c r="J241" s="96"/>
      <c r="K241" s="89"/>
      <c r="L241" s="96"/>
      <c r="M241" s="96"/>
      <c r="N241" s="96"/>
      <c r="O241" s="96"/>
      <c r="P241" s="96"/>
      <c r="Q241" s="89"/>
      <c r="R241" s="89"/>
      <c r="S241" s="89"/>
      <c r="T241" s="89"/>
      <c r="U241" s="574"/>
      <c r="V241" s="574"/>
      <c r="W241" s="2246"/>
      <c r="X241" s="2246"/>
      <c r="Y241" s="2246"/>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7"/>
      <c r="F243" s="2247"/>
      <c r="G243" s="2247"/>
      <c r="H243" s="2247"/>
      <c r="I243" s="2247"/>
      <c r="J243" s="2247"/>
      <c r="K243" s="2247"/>
      <c r="L243" s="2247"/>
      <c r="M243" s="2247"/>
      <c r="N243" s="2247"/>
      <c r="O243" s="2247"/>
      <c r="P243" s="2247"/>
      <c r="Q243" s="2247"/>
      <c r="R243" s="2247"/>
      <c r="S243" s="2247"/>
      <c r="T243" s="2247"/>
      <c r="U243" s="2247"/>
      <c r="V243" s="2247"/>
      <c r="W243" s="2247"/>
      <c r="X243" s="2247"/>
      <c r="Y243" s="2247"/>
      <c r="Z243" s="2247"/>
      <c r="AA243" s="89"/>
    </row>
    <row r="244" spans="1:27" ht="15.75" customHeight="1">
      <c r="A244" s="96"/>
      <c r="B244" s="96"/>
      <c r="C244" s="96"/>
      <c r="D244" s="96"/>
      <c r="E244" s="2247"/>
      <c r="F244" s="2247"/>
      <c r="G244" s="2247"/>
      <c r="H244" s="2247"/>
      <c r="I244" s="2247"/>
      <c r="J244" s="2247"/>
      <c r="K244" s="2247"/>
      <c r="L244" s="2247"/>
      <c r="M244" s="2247"/>
      <c r="N244" s="2247"/>
      <c r="O244" s="2247"/>
      <c r="P244" s="2247"/>
      <c r="Q244" s="2247"/>
      <c r="R244" s="2247"/>
      <c r="S244" s="2247"/>
      <c r="T244" s="2247"/>
      <c r="U244" s="2247"/>
      <c r="V244" s="2247"/>
      <c r="W244" s="2247"/>
      <c r="X244" s="2247"/>
      <c r="Y244" s="2247"/>
      <c r="Z244" s="2247"/>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247"/>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89"/>
    </row>
    <row r="247" spans="1:27" ht="15.75" customHeight="1">
      <c r="A247" s="96"/>
      <c r="B247" s="96"/>
      <c r="C247" s="96"/>
      <c r="D247" s="9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D8:N12"/>
    <mergeCell ref="H91:Z92"/>
    <mergeCell ref="E90:G90"/>
    <mergeCell ref="R90:Y90"/>
    <mergeCell ref="S16:T16"/>
    <mergeCell ref="L36:S36"/>
    <mergeCell ref="C18:O19"/>
    <mergeCell ref="R88:Y88"/>
    <mergeCell ref="E89:G89"/>
    <mergeCell ref="R89:Y89"/>
    <mergeCell ref="Q7:R14"/>
    <mergeCell ref="S7:Z7"/>
    <mergeCell ref="S8:Z8"/>
    <mergeCell ref="H93:Z94"/>
    <mergeCell ref="J112:M112"/>
    <mergeCell ref="J113:M113"/>
    <mergeCell ref="J109:L109"/>
    <mergeCell ref="J110:L110"/>
    <mergeCell ref="A95:Z95"/>
    <mergeCell ref="E97:H97"/>
    <mergeCell ref="F98:G98"/>
    <mergeCell ref="I98:Z98"/>
    <mergeCell ref="I124:L124"/>
    <mergeCell ref="O124:R124"/>
    <mergeCell ref="U124:X124"/>
    <mergeCell ref="F99:G99"/>
    <mergeCell ref="I99:Z99"/>
    <mergeCell ref="F100:G100"/>
    <mergeCell ref="I100:Z100"/>
    <mergeCell ref="J107:L107"/>
    <mergeCell ref="J108:L108"/>
    <mergeCell ref="D160:E160"/>
    <mergeCell ref="W160:Y160"/>
    <mergeCell ref="C155:F155"/>
    <mergeCell ref="H155:T155"/>
    <mergeCell ref="D156:E15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79:L179"/>
    <mergeCell ref="D182:E182"/>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W161:Y161"/>
    <mergeCell ref="C181:F181"/>
    <mergeCell ref="E192:Z193"/>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E220:Z221"/>
    <mergeCell ref="W210:Y210"/>
    <mergeCell ref="D214:E214"/>
    <mergeCell ref="I206:L206"/>
    <mergeCell ref="W214:Y214"/>
    <mergeCell ref="I207:L207"/>
    <mergeCell ref="D186:E186"/>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D250"/>
  <sheetViews>
    <sheetView workbookViewId="0">
      <selection sqref="A1:XFD1048576"/>
    </sheetView>
  </sheetViews>
  <sheetFormatPr defaultColWidth="3.33203125" defaultRowHeight="15"/>
  <cols>
    <col min="1" max="16384" width="3.33203125" style="40"/>
  </cols>
  <sheetData>
    <row r="1" spans="1:30" s="366" customFormat="1" ht="38.25" customHeight="1" thickBot="1">
      <c r="A1" s="365" t="s">
        <v>2485</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2998</v>
      </c>
      <c r="C3" s="506"/>
      <c r="D3" s="506"/>
      <c r="E3" s="506"/>
      <c r="AC3" s="40"/>
    </row>
    <row r="4" spans="1:30" s="505" customFormat="1" ht="19" customHeight="1">
      <c r="AC4" s="40"/>
    </row>
    <row r="5" spans="1:30" s="505" customFormat="1" ht="19"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 customHeight="1">
      <c r="B7" s="548"/>
      <c r="C7" s="549"/>
      <c r="D7" s="549"/>
      <c r="E7" s="549"/>
      <c r="F7" s="549"/>
      <c r="G7" s="549"/>
      <c r="H7" s="549"/>
      <c r="I7" s="549"/>
      <c r="J7" s="549"/>
      <c r="K7" s="549"/>
      <c r="L7" s="549"/>
      <c r="M7" s="549"/>
      <c r="N7" s="549"/>
      <c r="O7" s="549"/>
      <c r="P7" s="549"/>
      <c r="Q7" s="2227" t="s">
        <v>2471</v>
      </c>
      <c r="R7" s="2228"/>
      <c r="S7" s="2233" t="s">
        <v>2470</v>
      </c>
      <c r="T7" s="2234"/>
      <c r="U7" s="2234"/>
      <c r="V7" s="2234"/>
      <c r="W7" s="2234"/>
      <c r="X7" s="2234"/>
      <c r="Y7" s="2234"/>
      <c r="Z7" s="2235"/>
      <c r="AA7" s="546"/>
      <c r="AB7" s="546"/>
      <c r="AC7" s="40"/>
    </row>
    <row r="8" spans="1:30" s="505" customFormat="1" ht="16" customHeight="1">
      <c r="B8" s="552"/>
      <c r="P8" s="546"/>
      <c r="Q8" s="2229"/>
      <c r="R8" s="2230"/>
      <c r="S8" s="2236" t="s">
        <v>2469</v>
      </c>
      <c r="T8" s="2237"/>
      <c r="U8" s="2237"/>
      <c r="V8" s="2237"/>
      <c r="W8" s="2237"/>
      <c r="X8" s="2237"/>
      <c r="Y8" s="2237"/>
      <c r="Z8" s="2238"/>
      <c r="AA8" s="546"/>
      <c r="AB8" s="546"/>
      <c r="AC8" s="40"/>
    </row>
    <row r="9" spans="1:30" s="505" customFormat="1" ht="16" customHeight="1">
      <c r="B9" s="552"/>
      <c r="P9" s="546"/>
      <c r="Q9" s="2229"/>
      <c r="R9" s="2230"/>
      <c r="S9" s="725"/>
      <c r="T9" s="725"/>
      <c r="U9" s="725"/>
      <c r="V9" s="725"/>
      <c r="W9" s="725"/>
      <c r="X9" s="725"/>
      <c r="Y9" s="725"/>
      <c r="Z9" s="726"/>
      <c r="AA9" s="546"/>
      <c r="AB9" s="546"/>
      <c r="AC9" s="40"/>
    </row>
    <row r="10" spans="1:30" s="505" customFormat="1" ht="19" customHeight="1">
      <c r="B10" s="552"/>
      <c r="C10" s="2218" t="s">
        <v>2484</v>
      </c>
      <c r="D10" s="2218"/>
      <c r="E10" s="2218"/>
      <c r="F10" s="2218"/>
      <c r="G10" s="2218"/>
      <c r="H10" s="2218"/>
      <c r="I10" s="2218"/>
      <c r="J10" s="2218"/>
      <c r="K10" s="2218"/>
      <c r="L10" s="2218"/>
      <c r="M10" s="2218"/>
      <c r="N10" s="2218"/>
      <c r="O10" s="2218"/>
      <c r="P10" s="546"/>
      <c r="Q10" s="2229"/>
      <c r="R10" s="2230"/>
      <c r="S10" s="725"/>
      <c r="T10" s="725"/>
      <c r="U10" s="725"/>
      <c r="V10" s="725"/>
      <c r="W10" s="725"/>
      <c r="X10" s="725"/>
      <c r="Y10" s="725"/>
      <c r="Z10" s="726"/>
      <c r="AA10" s="546"/>
      <c r="AB10" s="546"/>
      <c r="AC10" s="40"/>
    </row>
    <row r="11" spans="1:30" s="505" customFormat="1" ht="19" customHeight="1">
      <c r="B11" s="552"/>
      <c r="C11" s="2218"/>
      <c r="D11" s="2218"/>
      <c r="E11" s="2218"/>
      <c r="F11" s="2218"/>
      <c r="G11" s="2218"/>
      <c r="H11" s="2218"/>
      <c r="I11" s="2218"/>
      <c r="J11" s="2218"/>
      <c r="K11" s="2218"/>
      <c r="L11" s="2218"/>
      <c r="M11" s="2218"/>
      <c r="N11" s="2218"/>
      <c r="O11" s="2218"/>
      <c r="P11" s="546"/>
      <c r="Q11" s="2229"/>
      <c r="R11" s="2230"/>
      <c r="S11" s="725"/>
      <c r="T11" s="725"/>
      <c r="U11" s="725"/>
      <c r="V11" s="725"/>
      <c r="W11" s="725"/>
      <c r="X11" s="725"/>
      <c r="Y11" s="725"/>
      <c r="Z11" s="726"/>
      <c r="AA11" s="546"/>
      <c r="AB11" s="546"/>
      <c r="AC11" s="40"/>
    </row>
    <row r="12" spans="1:30" s="505" customFormat="1" ht="19" customHeight="1">
      <c r="B12" s="552"/>
      <c r="C12" s="2218"/>
      <c r="D12" s="2218"/>
      <c r="E12" s="2218"/>
      <c r="F12" s="2218"/>
      <c r="G12" s="2218"/>
      <c r="H12" s="2218"/>
      <c r="I12" s="2218"/>
      <c r="J12" s="2218"/>
      <c r="K12" s="2218"/>
      <c r="L12" s="2218"/>
      <c r="M12" s="2218"/>
      <c r="N12" s="2218"/>
      <c r="O12" s="2218"/>
      <c r="P12" s="546"/>
      <c r="Q12" s="2229"/>
      <c r="R12" s="2230"/>
      <c r="S12" s="725"/>
      <c r="T12" s="725"/>
      <c r="U12" s="725"/>
      <c r="V12" s="725"/>
      <c r="W12" s="725"/>
      <c r="X12" s="725"/>
      <c r="Y12" s="725"/>
      <c r="Z12" s="726"/>
      <c r="AA12" s="546"/>
      <c r="AB12" s="546"/>
      <c r="AC12" s="40"/>
    </row>
    <row r="13" spans="1:30" s="505" customFormat="1" ht="19" customHeight="1">
      <c r="B13" s="552"/>
      <c r="C13" s="546"/>
      <c r="D13" s="546"/>
      <c r="E13" s="546"/>
      <c r="F13" s="546"/>
      <c r="G13" s="546"/>
      <c r="H13" s="546"/>
      <c r="I13" s="546"/>
      <c r="J13" s="546"/>
      <c r="K13" s="546"/>
      <c r="L13" s="546"/>
      <c r="M13" s="546"/>
      <c r="N13" s="546"/>
      <c r="O13" s="546"/>
      <c r="P13" s="546"/>
      <c r="Q13" s="2229"/>
      <c r="R13" s="2230"/>
      <c r="S13" s="725"/>
      <c r="T13" s="725"/>
      <c r="U13" s="725"/>
      <c r="V13" s="725"/>
      <c r="W13" s="725"/>
      <c r="X13" s="725"/>
      <c r="Y13" s="725"/>
      <c r="Z13" s="726"/>
      <c r="AA13" s="546"/>
      <c r="AB13" s="546"/>
      <c r="AC13" s="40"/>
    </row>
    <row r="14" spans="1:30" s="505" customFormat="1" ht="19" customHeight="1">
      <c r="B14" s="552"/>
      <c r="C14" s="546"/>
      <c r="D14" s="546"/>
      <c r="E14" s="546"/>
      <c r="F14" s="546"/>
      <c r="G14" s="546"/>
      <c r="H14" s="546"/>
      <c r="I14" s="546"/>
      <c r="J14" s="546"/>
      <c r="K14" s="546"/>
      <c r="L14" s="546"/>
      <c r="M14" s="546"/>
      <c r="N14" s="546"/>
      <c r="O14" s="546"/>
      <c r="P14" s="546"/>
      <c r="Q14" s="2231"/>
      <c r="R14" s="2232"/>
      <c r="S14" s="729"/>
      <c r="T14" s="729"/>
      <c r="U14" s="729"/>
      <c r="V14" s="729"/>
      <c r="W14" s="729"/>
      <c r="X14" s="729"/>
      <c r="Y14" s="729"/>
      <c r="Z14" s="730"/>
      <c r="AA14" s="546"/>
      <c r="AB14" s="546"/>
      <c r="AC14" s="40"/>
    </row>
    <row r="15" spans="1:30" s="505" customFormat="1" ht="19"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9" customHeight="1">
      <c r="B18" s="552"/>
      <c r="C18" s="546"/>
      <c r="D18" s="546"/>
      <c r="E18" s="546"/>
      <c r="F18" s="546"/>
      <c r="G18" s="546"/>
      <c r="H18" s="546"/>
      <c r="I18" s="546"/>
      <c r="J18" s="546"/>
      <c r="K18" s="546"/>
      <c r="L18" s="546"/>
      <c r="M18" s="546"/>
      <c r="N18" s="546"/>
      <c r="O18" s="546"/>
      <c r="P18" s="546"/>
      <c r="R18" s="2220" t="s">
        <v>2797</v>
      </c>
      <c r="S18" s="2220"/>
      <c r="T18" s="558"/>
      <c r="U18" s="557" t="s">
        <v>603</v>
      </c>
      <c r="V18" s="559"/>
      <c r="W18" s="557" t="s">
        <v>602</v>
      </c>
      <c r="X18" s="560"/>
      <c r="Y18" s="557" t="s">
        <v>601</v>
      </c>
      <c r="Z18" s="564"/>
      <c r="AA18" s="546"/>
      <c r="AB18" s="546"/>
      <c r="AC18" s="40"/>
    </row>
    <row r="19" spans="2:29" s="505" customFormat="1" ht="19"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9" customHeight="1">
      <c r="B20" s="552"/>
      <c r="C20" s="2222" t="s">
        <v>2453</v>
      </c>
      <c r="D20" s="2222"/>
      <c r="E20" s="2222"/>
      <c r="F20" s="2222"/>
      <c r="G20" s="2222"/>
      <c r="H20" s="2222"/>
      <c r="I20" s="2222"/>
      <c r="J20" s="2222"/>
      <c r="K20" s="2222"/>
      <c r="L20" s="2222"/>
      <c r="M20" s="2222"/>
      <c r="N20" s="2222"/>
      <c r="O20" s="2222"/>
      <c r="P20" s="546"/>
      <c r="Q20" s="546"/>
      <c r="R20" s="546"/>
      <c r="S20" s="546"/>
      <c r="T20" s="546"/>
      <c r="U20" s="546"/>
      <c r="V20" s="546"/>
      <c r="W20" s="546"/>
      <c r="X20" s="546"/>
      <c r="Y20" s="546"/>
      <c r="Z20" s="555"/>
      <c r="AA20" s="546"/>
      <c r="AB20" s="546"/>
      <c r="AC20" s="40"/>
    </row>
    <row r="21" spans="2:29" s="505" customFormat="1" ht="19" customHeight="1">
      <c r="B21" s="552"/>
      <c r="C21" s="2222"/>
      <c r="D21" s="2222"/>
      <c r="E21" s="2222"/>
      <c r="F21" s="2222"/>
      <c r="G21" s="2222"/>
      <c r="H21" s="2222"/>
      <c r="I21" s="2222"/>
      <c r="J21" s="2222"/>
      <c r="K21" s="2222"/>
      <c r="L21" s="2222"/>
      <c r="M21" s="2222"/>
      <c r="N21" s="2222"/>
      <c r="O21" s="2222"/>
      <c r="P21" s="546"/>
      <c r="Q21" s="546"/>
      <c r="R21" s="546"/>
      <c r="S21" s="546"/>
      <c r="T21" s="546"/>
      <c r="U21" s="546"/>
      <c r="V21" s="546"/>
      <c r="W21" s="546"/>
      <c r="X21" s="546"/>
      <c r="Y21" s="546"/>
      <c r="Z21" s="555"/>
      <c r="AA21" s="546"/>
      <c r="AB21" s="546"/>
      <c r="AC21" s="40"/>
    </row>
    <row r="22" spans="2:29" s="505" customFormat="1" ht="1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 customHeight="1">
      <c r="B35" s="548"/>
      <c r="C35" s="549"/>
      <c r="D35" s="566" t="s">
        <v>2473</v>
      </c>
      <c r="E35" s="566"/>
      <c r="F35" s="566"/>
      <c r="G35" s="566"/>
      <c r="H35" s="566"/>
      <c r="I35" s="567"/>
      <c r="J35" s="548"/>
      <c r="K35" s="549"/>
      <c r="L35" s="579" t="s">
        <v>2798</v>
      </c>
      <c r="M35" s="580"/>
      <c r="N35" s="580"/>
      <c r="O35" s="580" t="s">
        <v>318</v>
      </c>
      <c r="P35" s="580"/>
      <c r="Q35" s="580" t="s">
        <v>2464</v>
      </c>
      <c r="R35" s="580"/>
      <c r="S35" s="580" t="s">
        <v>2463</v>
      </c>
      <c r="T35" s="581"/>
      <c r="U35" s="581"/>
      <c r="V35" s="581"/>
      <c r="W35" s="581"/>
      <c r="X35" s="549"/>
      <c r="Y35" s="549"/>
      <c r="Z35" s="550"/>
      <c r="AA35" s="546"/>
      <c r="AB35" s="546"/>
      <c r="AC35" s="40"/>
    </row>
    <row r="36" spans="1:29" s="505" customFormat="1" ht="19" customHeight="1">
      <c r="B36" s="552" t="s">
        <v>2465</v>
      </c>
      <c r="C36" s="546"/>
      <c r="D36" s="546"/>
      <c r="E36" s="546"/>
      <c r="F36" s="546"/>
      <c r="G36" s="546"/>
      <c r="H36" s="546"/>
      <c r="I36" s="555"/>
      <c r="J36" s="552"/>
      <c r="K36" s="546"/>
      <c r="X36" s="582"/>
      <c r="Y36" s="546"/>
      <c r="Z36" s="555"/>
      <c r="AA36" s="546"/>
      <c r="AB36" s="546"/>
      <c r="AC36" s="40"/>
    </row>
    <row r="37" spans="1:29" s="505" customFormat="1" ht="19" customHeight="1">
      <c r="B37" s="552"/>
      <c r="C37" s="546"/>
      <c r="D37" s="568" t="s">
        <v>2472</v>
      </c>
      <c r="E37" s="568"/>
      <c r="F37" s="568"/>
      <c r="G37" s="568"/>
      <c r="H37" s="568"/>
      <c r="I37" s="569"/>
      <c r="J37" s="570"/>
      <c r="K37" s="571"/>
      <c r="L37" s="2257" t="s">
        <v>728</v>
      </c>
      <c r="M37" s="2257"/>
      <c r="N37" s="2257"/>
      <c r="O37" s="571"/>
      <c r="P37" s="571"/>
      <c r="Q37" s="571"/>
      <c r="R37" s="571"/>
      <c r="S37" s="571"/>
      <c r="T37" s="571"/>
      <c r="U37" s="571"/>
      <c r="V37" s="571"/>
      <c r="W37" s="571" t="s">
        <v>111</v>
      </c>
      <c r="X37" s="571"/>
      <c r="Y37" s="571"/>
      <c r="Z37" s="556"/>
      <c r="AA37" s="546"/>
      <c r="AB37" s="546"/>
      <c r="AC37" s="40"/>
    </row>
    <row r="38" spans="1:29" s="505" customFormat="1" ht="19" customHeight="1">
      <c r="B38" s="2258" t="s">
        <v>2461</v>
      </c>
      <c r="C38" s="2250"/>
      <c r="D38" s="2249" t="s">
        <v>2483</v>
      </c>
      <c r="E38" s="2250"/>
      <c r="F38" s="2250"/>
      <c r="G38" s="2250"/>
      <c r="H38" s="2250"/>
      <c r="I38" s="2251"/>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 customHeight="1">
      <c r="B39" s="2259"/>
      <c r="C39" s="2253"/>
      <c r="D39" s="2252"/>
      <c r="E39" s="2253"/>
      <c r="F39" s="2253"/>
      <c r="G39" s="2253"/>
      <c r="H39" s="2253"/>
      <c r="I39" s="2254"/>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 customHeight="1">
      <c r="B40" s="2260"/>
      <c r="C40" s="2255"/>
      <c r="D40" s="2255"/>
      <c r="E40" s="2255"/>
      <c r="F40" s="2255"/>
      <c r="G40" s="2255"/>
      <c r="H40" s="2255"/>
      <c r="I40" s="2256"/>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258" t="s">
        <v>2460</v>
      </c>
      <c r="C41" s="2250"/>
      <c r="D41" s="2249" t="s">
        <v>2482</v>
      </c>
      <c r="E41" s="2250"/>
      <c r="F41" s="2250"/>
      <c r="G41" s="2250"/>
      <c r="H41" s="2250"/>
      <c r="I41" s="2251"/>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259"/>
      <c r="C42" s="2253"/>
      <c r="D42" s="2252"/>
      <c r="E42" s="2253"/>
      <c r="F42" s="2253"/>
      <c r="G42" s="2253"/>
      <c r="H42" s="2253"/>
      <c r="I42" s="2254"/>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 customHeight="1">
      <c r="B43" s="2260"/>
      <c r="C43" s="2255"/>
      <c r="D43" s="2255"/>
      <c r="E43" s="2255"/>
      <c r="F43" s="2255"/>
      <c r="G43" s="2255"/>
      <c r="H43" s="2255"/>
      <c r="I43" s="22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6"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6" customHeight="1">
      <c r="A67" s="284"/>
      <c r="AC67" s="40"/>
    </row>
    <row r="68" spans="1:29" s="505" customFormat="1" ht="16" customHeight="1">
      <c r="A68" s="284"/>
      <c r="AC68" s="40"/>
    </row>
    <row r="69" spans="1:29" s="505" customFormat="1" ht="16" customHeight="1">
      <c r="A69" s="284"/>
      <c r="AC69" s="40"/>
    </row>
    <row r="70" spans="1:29" s="505" customFormat="1" ht="16" customHeight="1">
      <c r="A70" s="284"/>
      <c r="AC70" s="40"/>
    </row>
    <row r="71" spans="1:29" s="505" customFormat="1" ht="16" customHeight="1">
      <c r="A71" s="284"/>
      <c r="AC71" s="40"/>
    </row>
    <row r="72" spans="1:29" s="505" customFormat="1" ht="16"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4"/>
      <c r="S90" s="2224"/>
      <c r="T90" s="2224"/>
      <c r="U90" s="2224"/>
      <c r="V90" s="2224"/>
      <c r="W90" s="2224"/>
      <c r="X90" s="2224"/>
      <c r="Y90" s="2224"/>
      <c r="Z90" s="574"/>
    </row>
    <row r="91" spans="1:29" ht="15" customHeight="1">
      <c r="A91" s="89"/>
      <c r="B91" s="89"/>
      <c r="C91" s="89"/>
      <c r="D91" s="574"/>
      <c r="E91" s="2224"/>
      <c r="F91" s="2224"/>
      <c r="G91" s="2224"/>
      <c r="H91" s="574"/>
      <c r="I91" s="89"/>
      <c r="J91" s="96"/>
      <c r="K91" s="96"/>
      <c r="L91" s="96"/>
      <c r="M91" s="96"/>
      <c r="N91" s="96"/>
      <c r="O91" s="96"/>
      <c r="P91" s="96"/>
      <c r="Q91" s="574"/>
      <c r="R91" s="2224"/>
      <c r="S91" s="2224"/>
      <c r="T91" s="2224"/>
      <c r="U91" s="2224"/>
      <c r="V91" s="2224"/>
      <c r="W91" s="2224"/>
      <c r="X91" s="2224"/>
      <c r="Y91" s="2224"/>
      <c r="Z91" s="575"/>
    </row>
    <row r="92" spans="1:29" ht="15" customHeight="1">
      <c r="A92" s="89"/>
      <c r="B92" s="89"/>
      <c r="C92" s="89"/>
      <c r="D92" s="574"/>
      <c r="E92" s="2224"/>
      <c r="F92" s="2224"/>
      <c r="G92" s="2224"/>
      <c r="H92" s="574"/>
      <c r="I92" s="89"/>
      <c r="J92" s="96"/>
      <c r="K92" s="96"/>
      <c r="L92" s="96"/>
      <c r="M92" s="96"/>
      <c r="N92" s="96"/>
      <c r="O92" s="96"/>
      <c r="P92" s="96"/>
      <c r="Q92" s="574"/>
      <c r="R92" s="2224"/>
      <c r="S92" s="2224"/>
      <c r="T92" s="2224"/>
      <c r="U92" s="2224"/>
      <c r="V92" s="2224"/>
      <c r="W92" s="2224"/>
      <c r="X92" s="2224"/>
      <c r="Y92" s="2224"/>
      <c r="Z92" s="575"/>
    </row>
    <row r="93" spans="1:29" ht="13.5" customHeight="1">
      <c r="A93" s="96"/>
      <c r="B93" s="96"/>
      <c r="C93" s="96"/>
      <c r="D93" s="96"/>
      <c r="E93" s="96"/>
      <c r="F93" s="96"/>
      <c r="G93" s="96"/>
      <c r="H93" s="2223"/>
      <c r="I93" s="2223"/>
      <c r="J93" s="2223"/>
      <c r="K93" s="2223"/>
      <c r="L93" s="2223"/>
      <c r="M93" s="2223"/>
      <c r="N93" s="2223"/>
      <c r="O93" s="2223"/>
      <c r="P93" s="2223"/>
      <c r="Q93" s="2223"/>
      <c r="R93" s="2223"/>
      <c r="S93" s="2223"/>
      <c r="T93" s="2223"/>
      <c r="U93" s="2223"/>
      <c r="V93" s="2223"/>
      <c r="W93" s="2223"/>
      <c r="X93" s="2223"/>
      <c r="Y93" s="2223"/>
      <c r="Z93" s="2223"/>
    </row>
    <row r="94" spans="1:29" ht="15.75" customHeight="1">
      <c r="A94" s="89"/>
      <c r="B94" s="89"/>
      <c r="C94" s="89"/>
      <c r="D94" s="89"/>
      <c r="E94" s="89"/>
      <c r="F94" s="89"/>
      <c r="G94" s="89"/>
      <c r="H94" s="2223"/>
      <c r="I94" s="2223"/>
      <c r="J94" s="2223"/>
      <c r="K94" s="2223"/>
      <c r="L94" s="2223"/>
      <c r="M94" s="2223"/>
      <c r="N94" s="2223"/>
      <c r="O94" s="2223"/>
      <c r="P94" s="2223"/>
      <c r="Q94" s="2223"/>
      <c r="R94" s="2223"/>
      <c r="S94" s="2223"/>
      <c r="T94" s="2223"/>
      <c r="U94" s="2223"/>
      <c r="V94" s="2223"/>
      <c r="W94" s="2223"/>
      <c r="X94" s="2223"/>
      <c r="Y94" s="2223"/>
      <c r="Z94" s="2223"/>
    </row>
    <row r="95" spans="1:29" ht="15.75" customHeight="1">
      <c r="A95" s="96"/>
      <c r="B95" s="96"/>
      <c r="C95" s="96"/>
      <c r="D95" s="96"/>
      <c r="E95" s="96"/>
      <c r="F95" s="96"/>
      <c r="G95" s="96"/>
      <c r="H95" s="2223"/>
      <c r="I95" s="2219"/>
      <c r="J95" s="2219"/>
      <c r="K95" s="2219"/>
      <c r="L95" s="2219"/>
      <c r="M95" s="2219"/>
      <c r="N95" s="2219"/>
      <c r="O95" s="2219"/>
      <c r="P95" s="2219"/>
      <c r="Q95" s="2219"/>
      <c r="R95" s="2219"/>
      <c r="S95" s="2219"/>
      <c r="T95" s="2219"/>
      <c r="U95" s="2219"/>
      <c r="V95" s="2219"/>
      <c r="W95" s="2219"/>
      <c r="X95" s="2219"/>
      <c r="Y95" s="2219"/>
      <c r="Z95" s="2219"/>
    </row>
    <row r="96" spans="1:29" ht="15.75" customHeight="1">
      <c r="A96" s="89"/>
      <c r="B96" s="89"/>
      <c r="C96" s="89"/>
      <c r="D96" s="89"/>
      <c r="E96" s="89"/>
      <c r="F96" s="89"/>
      <c r="G96" s="89"/>
      <c r="H96" s="2219"/>
      <c r="I96" s="2219"/>
      <c r="J96" s="2219"/>
      <c r="K96" s="2219"/>
      <c r="L96" s="2219"/>
      <c r="M96" s="2219"/>
      <c r="N96" s="2219"/>
      <c r="O96" s="2219"/>
      <c r="P96" s="2219"/>
      <c r="Q96" s="2219"/>
      <c r="R96" s="2219"/>
      <c r="S96" s="2219"/>
      <c r="T96" s="2219"/>
      <c r="U96" s="2219"/>
      <c r="V96" s="2219"/>
      <c r="W96" s="2219"/>
      <c r="X96" s="2219"/>
      <c r="Y96" s="2219"/>
      <c r="Z96" s="2219"/>
    </row>
    <row r="97" spans="1:26" ht="18" customHeight="1">
      <c r="A97" s="2226"/>
      <c r="B97" s="2226"/>
      <c r="C97" s="2226"/>
      <c r="D97" s="2226"/>
      <c r="E97" s="2226"/>
      <c r="F97" s="2226"/>
      <c r="G97" s="2226"/>
      <c r="H97" s="2226"/>
      <c r="I97" s="2226"/>
      <c r="J97" s="2226"/>
      <c r="K97" s="2226"/>
      <c r="L97" s="2226"/>
      <c r="M97" s="2226"/>
      <c r="N97" s="2226"/>
      <c r="O97" s="2226"/>
      <c r="P97" s="2226"/>
      <c r="Q97" s="2226"/>
      <c r="R97" s="2226"/>
      <c r="S97" s="2226"/>
      <c r="T97" s="2226"/>
      <c r="U97" s="2226"/>
      <c r="V97" s="2226"/>
      <c r="W97" s="2226"/>
      <c r="X97" s="2226"/>
      <c r="Y97" s="2226"/>
      <c r="Z97" s="2226"/>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4"/>
      <c r="F99" s="2224"/>
      <c r="G99" s="2224"/>
      <c r="H99" s="2224"/>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4"/>
      <c r="G100" s="2224"/>
      <c r="H100" s="96"/>
      <c r="I100" s="2225"/>
      <c r="J100" s="2225"/>
      <c r="K100" s="2225"/>
      <c r="L100" s="2225"/>
      <c r="M100" s="2225"/>
      <c r="N100" s="2225"/>
      <c r="O100" s="2225"/>
      <c r="P100" s="2225"/>
      <c r="Q100" s="2225"/>
      <c r="R100" s="2225"/>
      <c r="S100" s="2225"/>
      <c r="T100" s="2225"/>
      <c r="U100" s="2225"/>
      <c r="V100" s="2225"/>
      <c r="W100" s="2225"/>
      <c r="X100" s="2225"/>
      <c r="Y100" s="2225"/>
      <c r="Z100" s="2225"/>
    </row>
    <row r="101" spans="1:26" ht="15.75" customHeight="1">
      <c r="A101" s="96"/>
      <c r="B101" s="96"/>
      <c r="C101" s="96"/>
      <c r="D101" s="96"/>
      <c r="E101" s="96"/>
      <c r="F101" s="2224"/>
      <c r="G101" s="2224"/>
      <c r="H101" s="96"/>
      <c r="I101" s="2225"/>
      <c r="J101" s="2225"/>
      <c r="K101" s="2225"/>
      <c r="L101" s="2225"/>
      <c r="M101" s="2225"/>
      <c r="N101" s="2225"/>
      <c r="O101" s="2225"/>
      <c r="P101" s="2225"/>
      <c r="Q101" s="2225"/>
      <c r="R101" s="2225"/>
      <c r="S101" s="2225"/>
      <c r="T101" s="2225"/>
      <c r="U101" s="2225"/>
      <c r="V101" s="2225"/>
      <c r="W101" s="2225"/>
      <c r="X101" s="2225"/>
      <c r="Y101" s="2225"/>
      <c r="Z101" s="2225"/>
    </row>
    <row r="102" spans="1:26" ht="15.75" customHeight="1">
      <c r="A102" s="96"/>
      <c r="B102" s="96"/>
      <c r="C102" s="96"/>
      <c r="D102" s="96"/>
      <c r="E102" s="96"/>
      <c r="F102" s="2224"/>
      <c r="G102" s="2224"/>
      <c r="H102" s="96"/>
      <c r="I102" s="2225"/>
      <c r="J102" s="2225"/>
      <c r="K102" s="2225"/>
      <c r="L102" s="2225"/>
      <c r="M102" s="2225"/>
      <c r="N102" s="2225"/>
      <c r="O102" s="2225"/>
      <c r="P102" s="2225"/>
      <c r="Q102" s="2225"/>
      <c r="R102" s="2225"/>
      <c r="S102" s="2225"/>
      <c r="T102" s="2225"/>
      <c r="U102" s="2225"/>
      <c r="V102" s="2225"/>
      <c r="W102" s="2225"/>
      <c r="X102" s="2225"/>
      <c r="Y102" s="2225"/>
      <c r="Z102" s="2225"/>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4"/>
      <c r="K109" s="2224"/>
      <c r="L109" s="2224"/>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4"/>
      <c r="K110" s="2224"/>
      <c r="L110" s="2224"/>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4"/>
      <c r="K111" s="2224"/>
      <c r="L111" s="2224"/>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4"/>
      <c r="K112" s="2224"/>
      <c r="L112" s="2224"/>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40"/>
      <c r="K114" s="2240"/>
      <c r="L114" s="2240"/>
      <c r="M114" s="2240"/>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40"/>
      <c r="K115" s="2240"/>
      <c r="L115" s="2240"/>
      <c r="M115" s="2240"/>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4"/>
      <c r="J126" s="2224"/>
      <c r="K126" s="2224"/>
      <c r="L126" s="2224"/>
      <c r="M126" s="574"/>
      <c r="N126" s="574"/>
      <c r="O126" s="2224"/>
      <c r="P126" s="2224"/>
      <c r="Q126" s="2224"/>
      <c r="R126" s="2224"/>
      <c r="S126" s="574"/>
      <c r="T126" s="574"/>
      <c r="U126" s="2224"/>
      <c r="V126" s="2224"/>
      <c r="W126" s="2224"/>
      <c r="X126" s="2224"/>
      <c r="Y126" s="576"/>
      <c r="Z126" s="96"/>
    </row>
    <row r="127" spans="1:26" ht="15.75" customHeight="1">
      <c r="A127" s="96"/>
      <c r="B127" s="96"/>
      <c r="C127" s="574"/>
      <c r="D127" s="2224"/>
      <c r="E127" s="2224"/>
      <c r="F127" s="574"/>
      <c r="G127" s="96"/>
      <c r="H127" s="574"/>
      <c r="I127" s="2239"/>
      <c r="J127" s="2239"/>
      <c r="K127" s="2239"/>
      <c r="L127" s="2239"/>
      <c r="M127" s="574"/>
      <c r="N127" s="574"/>
      <c r="O127" s="2239"/>
      <c r="P127" s="2239"/>
      <c r="Q127" s="2239"/>
      <c r="R127" s="2239"/>
      <c r="S127" s="574"/>
      <c r="T127" s="574"/>
      <c r="U127" s="2241"/>
      <c r="V127" s="2241"/>
      <c r="W127" s="2241"/>
      <c r="X127" s="2241"/>
      <c r="Y127" s="96"/>
      <c r="Z127" s="96"/>
    </row>
    <row r="128" spans="1:26" ht="15.75" customHeight="1">
      <c r="A128" s="96"/>
      <c r="B128" s="96"/>
      <c r="C128" s="574"/>
      <c r="D128" s="2224"/>
      <c r="E128" s="2224"/>
      <c r="F128" s="574"/>
      <c r="G128" s="96"/>
      <c r="H128" s="574"/>
      <c r="I128" s="2239"/>
      <c r="J128" s="2239"/>
      <c r="K128" s="2239"/>
      <c r="L128" s="2239"/>
      <c r="M128" s="574"/>
      <c r="N128" s="574"/>
      <c r="O128" s="2239"/>
      <c r="P128" s="2239"/>
      <c r="Q128" s="2239"/>
      <c r="R128" s="2239"/>
      <c r="S128" s="574"/>
      <c r="T128" s="574"/>
      <c r="U128" s="2241"/>
      <c r="V128" s="2241"/>
      <c r="W128" s="2241"/>
      <c r="X128" s="2241"/>
      <c r="Y128" s="96"/>
      <c r="Z128" s="96"/>
    </row>
    <row r="129" spans="1:26" ht="15.75" customHeight="1">
      <c r="A129" s="96"/>
      <c r="B129" s="96"/>
      <c r="C129" s="574"/>
      <c r="D129" s="2224"/>
      <c r="E129" s="2224"/>
      <c r="F129" s="574"/>
      <c r="G129" s="96"/>
      <c r="H129" s="574"/>
      <c r="I129" s="2239"/>
      <c r="J129" s="2239"/>
      <c r="K129" s="2239"/>
      <c r="L129" s="2239"/>
      <c r="M129" s="574"/>
      <c r="N129" s="574"/>
      <c r="O129" s="2239"/>
      <c r="P129" s="2239"/>
      <c r="Q129" s="2239"/>
      <c r="R129" s="2239"/>
      <c r="S129" s="574"/>
      <c r="T129" s="574"/>
      <c r="U129" s="2241"/>
      <c r="V129" s="2241"/>
      <c r="W129" s="2241"/>
      <c r="X129" s="2241"/>
      <c r="Y129" s="96"/>
      <c r="Z129" s="96"/>
    </row>
    <row r="130" spans="1:26" ht="15.75" customHeight="1">
      <c r="A130" s="96"/>
      <c r="B130" s="96"/>
      <c r="C130" s="574"/>
      <c r="D130" s="2224"/>
      <c r="E130" s="2224"/>
      <c r="F130" s="574"/>
      <c r="G130" s="96"/>
      <c r="H130" s="574"/>
      <c r="I130" s="2239"/>
      <c r="J130" s="2239"/>
      <c r="K130" s="2239"/>
      <c r="L130" s="2239"/>
      <c r="M130" s="574"/>
      <c r="N130" s="574"/>
      <c r="O130" s="2239"/>
      <c r="P130" s="2239"/>
      <c r="Q130" s="2239"/>
      <c r="R130" s="2239"/>
      <c r="S130" s="574"/>
      <c r="T130" s="574"/>
      <c r="U130" s="2241"/>
      <c r="V130" s="2241"/>
      <c r="W130" s="2241"/>
      <c r="X130" s="2241"/>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39"/>
      <c r="J135" s="2239"/>
      <c r="K135" s="2239"/>
      <c r="L135" s="2239"/>
      <c r="M135" s="574"/>
      <c r="N135" s="574"/>
      <c r="O135" s="2239"/>
      <c r="P135" s="2239"/>
      <c r="Q135" s="2239"/>
      <c r="R135" s="2239"/>
      <c r="S135" s="574"/>
      <c r="T135" s="574"/>
      <c r="U135" s="2239"/>
      <c r="V135" s="2239"/>
      <c r="W135" s="2239"/>
      <c r="X135" s="2239"/>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42"/>
      <c r="J139" s="2242"/>
      <c r="K139" s="2242"/>
      <c r="L139" s="2242"/>
      <c r="M139" s="2242"/>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4"/>
      <c r="L140" s="2224"/>
      <c r="M140" s="2224"/>
      <c r="N140" s="2224"/>
      <c r="O140" s="2224"/>
      <c r="P140" s="2224"/>
      <c r="Q140" s="96"/>
      <c r="R140" s="96"/>
      <c r="S140" s="96"/>
      <c r="T140" s="96"/>
      <c r="U140" s="96"/>
      <c r="V140" s="96"/>
      <c r="W140" s="96"/>
      <c r="X140" s="96"/>
      <c r="Y140" s="96"/>
      <c r="Z140" s="96"/>
    </row>
    <row r="141" spans="1:26" ht="15.75" customHeight="1">
      <c r="A141" s="96"/>
      <c r="B141" s="96"/>
      <c r="C141" s="96"/>
      <c r="D141" s="96"/>
      <c r="E141" s="96"/>
      <c r="F141" s="96"/>
      <c r="G141" s="96"/>
      <c r="H141" s="2243"/>
      <c r="I141" s="2243"/>
      <c r="J141" s="2243"/>
      <c r="K141" s="2243"/>
      <c r="L141" s="2243"/>
      <c r="M141" s="2243"/>
      <c r="N141" s="2243"/>
      <c r="O141" s="2243"/>
      <c r="P141" s="2243"/>
      <c r="Q141" s="2243"/>
      <c r="R141" s="2243"/>
      <c r="S141" s="2243"/>
      <c r="T141" s="2243"/>
      <c r="U141" s="2243"/>
      <c r="V141" s="2243"/>
      <c r="W141" s="2243"/>
      <c r="X141" s="2243"/>
      <c r="Y141" s="2243"/>
      <c r="Z141" s="2243"/>
    </row>
    <row r="142" spans="1:26">
      <c r="H142" s="2244"/>
      <c r="I142" s="2244"/>
      <c r="J142" s="2244"/>
      <c r="K142" s="2244"/>
      <c r="L142" s="2244"/>
      <c r="M142" s="2244"/>
      <c r="N142" s="2244"/>
      <c r="O142" s="2244"/>
      <c r="P142" s="2244"/>
      <c r="Q142" s="2244"/>
      <c r="R142" s="2244"/>
      <c r="S142" s="2244"/>
      <c r="T142" s="2244"/>
      <c r="U142" s="2244"/>
      <c r="V142" s="2244"/>
      <c r="W142" s="2244"/>
      <c r="X142" s="2244"/>
      <c r="Y142" s="2244"/>
      <c r="Z142" s="2244"/>
    </row>
    <row r="143" spans="1:26" ht="13.5" customHeight="1">
      <c r="A143" s="96"/>
      <c r="B143" s="96"/>
      <c r="C143" s="96"/>
      <c r="D143" s="96"/>
      <c r="E143" s="2243"/>
      <c r="F143" s="2243"/>
      <c r="G143" s="2243"/>
      <c r="H143" s="2243"/>
      <c r="I143" s="2243"/>
      <c r="J143" s="2243"/>
      <c r="K143" s="2243"/>
      <c r="L143" s="2243"/>
      <c r="M143" s="2243"/>
      <c r="N143" s="2243"/>
      <c r="O143" s="2243"/>
      <c r="P143" s="2243"/>
      <c r="Q143" s="2243"/>
      <c r="R143" s="2243"/>
      <c r="S143" s="2243"/>
      <c r="T143" s="2243"/>
      <c r="U143" s="2243"/>
      <c r="V143" s="2243"/>
      <c r="W143" s="2243"/>
      <c r="X143" s="2243"/>
      <c r="Y143" s="2243"/>
      <c r="Z143" s="2243"/>
    </row>
    <row r="144" spans="1:26">
      <c r="A144" s="96"/>
      <c r="B144" s="96"/>
      <c r="C144" s="96"/>
      <c r="D144" s="96"/>
      <c r="E144" s="2245"/>
      <c r="F144" s="2245"/>
      <c r="G144" s="2245"/>
      <c r="H144" s="2245"/>
      <c r="I144" s="2245"/>
      <c r="J144" s="2245"/>
      <c r="K144" s="2245"/>
      <c r="L144" s="2245"/>
      <c r="M144" s="2245"/>
      <c r="N144" s="2245"/>
      <c r="O144" s="2245"/>
      <c r="P144" s="2245"/>
      <c r="Q144" s="2245"/>
      <c r="R144" s="2245"/>
      <c r="S144" s="2245"/>
      <c r="T144" s="2245"/>
      <c r="U144" s="2245"/>
      <c r="V144" s="2245"/>
      <c r="W144" s="2245"/>
      <c r="X144" s="2245"/>
      <c r="Y144" s="2245"/>
      <c r="Z144" s="2245"/>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4"/>
      <c r="B148" s="2224"/>
      <c r="C148" s="2224"/>
      <c r="D148" s="2224"/>
      <c r="E148" s="2224"/>
      <c r="F148" s="2224"/>
      <c r="G148" s="2224"/>
      <c r="H148" s="2224"/>
      <c r="I148" s="2224"/>
      <c r="J148" s="2224"/>
      <c r="K148" s="2224"/>
      <c r="L148" s="2224"/>
      <c r="M148" s="2224"/>
      <c r="N148" s="2224"/>
      <c r="O148" s="2224"/>
      <c r="P148" s="2224"/>
      <c r="Q148" s="2224"/>
      <c r="R148" s="2224"/>
      <c r="S148" s="2224"/>
      <c r="T148" s="2224"/>
      <c r="U148" s="2224"/>
      <c r="V148" s="2224"/>
      <c r="W148" s="2224"/>
      <c r="X148" s="2224"/>
      <c r="Y148" s="2224"/>
      <c r="Z148" s="2224"/>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2"/>
      <c r="J152" s="2242"/>
      <c r="K152" s="2242"/>
      <c r="L152" s="2242"/>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2"/>
      <c r="J153" s="2242"/>
      <c r="K153" s="2242"/>
      <c r="L153" s="2242"/>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42"/>
      <c r="J154" s="2242"/>
      <c r="K154" s="2242"/>
      <c r="L154" s="2242"/>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42"/>
      <c r="J155" s="2242"/>
      <c r="K155" s="2242"/>
      <c r="L155" s="2242"/>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4"/>
      <c r="D157" s="2224"/>
      <c r="E157" s="2224"/>
      <c r="F157" s="2224"/>
      <c r="G157" s="574"/>
      <c r="H157" s="2224"/>
      <c r="I157" s="2224"/>
      <c r="J157" s="2224"/>
      <c r="K157" s="2224"/>
      <c r="L157" s="2224"/>
      <c r="M157" s="2224"/>
      <c r="N157" s="2224"/>
      <c r="O157" s="2224"/>
      <c r="P157" s="2224"/>
      <c r="Q157" s="2224"/>
      <c r="R157" s="2224"/>
      <c r="S157" s="2224"/>
      <c r="T157" s="2224"/>
      <c r="U157" s="574"/>
      <c r="V157" s="574"/>
      <c r="W157" s="2224"/>
      <c r="X157" s="2224"/>
      <c r="Y157" s="2224"/>
      <c r="Z157" s="96"/>
      <c r="AA157" s="89"/>
    </row>
    <row r="158" spans="1:27" ht="15.75" customHeight="1">
      <c r="A158" s="96"/>
      <c r="B158" s="96"/>
      <c r="C158" s="574"/>
      <c r="D158" s="2226"/>
      <c r="E158" s="2226"/>
      <c r="F158" s="574"/>
      <c r="G158" s="574"/>
      <c r="H158" s="96"/>
      <c r="I158" s="96"/>
      <c r="J158" s="96"/>
      <c r="K158" s="89"/>
      <c r="L158" s="96"/>
      <c r="M158" s="96"/>
      <c r="N158" s="96"/>
      <c r="O158" s="96"/>
      <c r="P158" s="96"/>
      <c r="Q158" s="89"/>
      <c r="R158" s="89"/>
      <c r="S158" s="89"/>
      <c r="T158" s="89"/>
      <c r="U158" s="574"/>
      <c r="V158" s="574"/>
      <c r="W158" s="2246"/>
      <c r="X158" s="2246"/>
      <c r="Y158" s="2246"/>
      <c r="Z158" s="96"/>
      <c r="AA158" s="89"/>
    </row>
    <row r="159" spans="1:27" ht="15.75" customHeight="1">
      <c r="A159" s="96"/>
      <c r="B159" s="96"/>
      <c r="C159" s="574"/>
      <c r="D159" s="2226"/>
      <c r="E159" s="2226"/>
      <c r="F159" s="574"/>
      <c r="G159" s="574"/>
      <c r="H159" s="96"/>
      <c r="I159" s="96"/>
      <c r="J159" s="96"/>
      <c r="K159" s="89"/>
      <c r="L159" s="96"/>
      <c r="M159" s="96"/>
      <c r="N159" s="96"/>
      <c r="O159" s="96"/>
      <c r="P159" s="96"/>
      <c r="Q159" s="89"/>
      <c r="R159" s="89"/>
      <c r="S159" s="89"/>
      <c r="T159" s="89"/>
      <c r="U159" s="574"/>
      <c r="V159" s="574"/>
      <c r="W159" s="2246"/>
      <c r="X159" s="2246"/>
      <c r="Y159" s="2246"/>
      <c r="Z159" s="96"/>
      <c r="AA159" s="89"/>
    </row>
    <row r="160" spans="1:27" ht="15.75" customHeight="1">
      <c r="A160" s="96"/>
      <c r="B160" s="96"/>
      <c r="C160" s="574"/>
      <c r="D160" s="2226"/>
      <c r="E160" s="2226"/>
      <c r="F160" s="574"/>
      <c r="G160" s="574"/>
      <c r="H160" s="96"/>
      <c r="I160" s="96"/>
      <c r="J160" s="96"/>
      <c r="K160" s="89"/>
      <c r="L160" s="96"/>
      <c r="M160" s="96"/>
      <c r="N160" s="96"/>
      <c r="O160" s="96"/>
      <c r="P160" s="96"/>
      <c r="Q160" s="89"/>
      <c r="R160" s="89"/>
      <c r="S160" s="89"/>
      <c r="T160" s="89"/>
      <c r="U160" s="574"/>
      <c r="V160" s="574"/>
      <c r="W160" s="2246"/>
      <c r="X160" s="2246"/>
      <c r="Y160" s="2246"/>
      <c r="Z160" s="96"/>
      <c r="AA160" s="89"/>
    </row>
    <row r="161" spans="1:27" ht="15.75" customHeight="1">
      <c r="A161" s="96"/>
      <c r="B161" s="96"/>
      <c r="C161" s="574"/>
      <c r="D161" s="2226"/>
      <c r="E161" s="2226"/>
      <c r="F161" s="574"/>
      <c r="G161" s="574"/>
      <c r="H161" s="96"/>
      <c r="I161" s="96"/>
      <c r="J161" s="96"/>
      <c r="K161" s="89"/>
      <c r="L161" s="96"/>
      <c r="M161" s="96"/>
      <c r="N161" s="96"/>
      <c r="O161" s="96"/>
      <c r="P161" s="96"/>
      <c r="Q161" s="89"/>
      <c r="R161" s="89"/>
      <c r="S161" s="89"/>
      <c r="T161" s="89"/>
      <c r="U161" s="574"/>
      <c r="V161" s="574"/>
      <c r="W161" s="2246"/>
      <c r="X161" s="2246"/>
      <c r="Y161" s="2246"/>
      <c r="Z161" s="96"/>
      <c r="AA161" s="89"/>
    </row>
    <row r="162" spans="1:27" ht="15.75" customHeight="1">
      <c r="A162" s="96"/>
      <c r="B162" s="96"/>
      <c r="C162" s="574"/>
      <c r="D162" s="2226"/>
      <c r="E162" s="2226"/>
      <c r="F162" s="574"/>
      <c r="G162" s="574"/>
      <c r="H162" s="96"/>
      <c r="I162" s="96"/>
      <c r="J162" s="96"/>
      <c r="K162" s="89"/>
      <c r="L162" s="96"/>
      <c r="M162" s="96"/>
      <c r="N162" s="96"/>
      <c r="O162" s="96"/>
      <c r="P162" s="96"/>
      <c r="Q162" s="89"/>
      <c r="R162" s="89"/>
      <c r="S162" s="89"/>
      <c r="T162" s="89"/>
      <c r="U162" s="574"/>
      <c r="V162" s="574"/>
      <c r="W162" s="2246"/>
      <c r="X162" s="2246"/>
      <c r="Y162" s="2246"/>
      <c r="Z162" s="96"/>
      <c r="AA162" s="89"/>
    </row>
    <row r="163" spans="1:27" ht="15.75" customHeight="1">
      <c r="A163" s="96"/>
      <c r="B163" s="96"/>
      <c r="C163" s="574"/>
      <c r="D163" s="2226"/>
      <c r="E163" s="2226"/>
      <c r="F163" s="574"/>
      <c r="G163" s="574"/>
      <c r="H163" s="96"/>
      <c r="I163" s="96"/>
      <c r="J163" s="96"/>
      <c r="K163" s="89"/>
      <c r="L163" s="96"/>
      <c r="M163" s="96"/>
      <c r="N163" s="96"/>
      <c r="O163" s="96"/>
      <c r="P163" s="96"/>
      <c r="Q163" s="89"/>
      <c r="R163" s="89"/>
      <c r="S163" s="89"/>
      <c r="T163" s="89"/>
      <c r="U163" s="574"/>
      <c r="V163" s="574"/>
      <c r="W163" s="2246"/>
      <c r="X163" s="2246"/>
      <c r="Y163" s="2246"/>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47"/>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89"/>
    </row>
    <row r="166" spans="1:27" ht="15.75" customHeight="1">
      <c r="A166" s="96"/>
      <c r="B166" s="96"/>
      <c r="C166" s="96"/>
      <c r="D166" s="96"/>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47"/>
      <c r="F168" s="2247"/>
      <c r="G168" s="2247"/>
      <c r="H168" s="2247"/>
      <c r="I168" s="2247"/>
      <c r="J168" s="2247"/>
      <c r="K168" s="2247"/>
      <c r="L168" s="2247"/>
      <c r="M168" s="2247"/>
      <c r="N168" s="2247"/>
      <c r="O168" s="2247"/>
      <c r="P168" s="2247"/>
      <c r="Q168" s="2247"/>
      <c r="R168" s="2247"/>
      <c r="S168" s="2247"/>
      <c r="T168" s="2247"/>
      <c r="U168" s="2247"/>
      <c r="V168" s="2247"/>
      <c r="W168" s="2247"/>
      <c r="X168" s="2247"/>
      <c r="Y168" s="2247"/>
      <c r="Z168" s="2247"/>
      <c r="AA168" s="89"/>
    </row>
    <row r="169" spans="1:27" ht="15.75" customHeight="1">
      <c r="A169" s="96"/>
      <c r="B169" s="96"/>
      <c r="C169" s="96"/>
      <c r="D169" s="96"/>
      <c r="E169" s="2247"/>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4"/>
      <c r="B174" s="2224"/>
      <c r="C174" s="2224"/>
      <c r="D174" s="2224"/>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2"/>
      <c r="J178" s="2242"/>
      <c r="K178" s="2242"/>
      <c r="L178" s="2242"/>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2"/>
      <c r="J179" s="2242"/>
      <c r="K179" s="2242"/>
      <c r="L179" s="2242"/>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42"/>
      <c r="J180" s="2242"/>
      <c r="K180" s="2242"/>
      <c r="L180" s="2242"/>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42"/>
      <c r="J181" s="2242"/>
      <c r="K181" s="2242"/>
      <c r="L181" s="2242"/>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4"/>
      <c r="D183" s="2224"/>
      <c r="E183" s="2224"/>
      <c r="F183" s="2224"/>
      <c r="G183" s="574"/>
      <c r="H183" s="2224"/>
      <c r="I183" s="2224"/>
      <c r="J183" s="2224"/>
      <c r="K183" s="2224"/>
      <c r="L183" s="2224"/>
      <c r="M183" s="2224"/>
      <c r="N183" s="2224"/>
      <c r="O183" s="2224"/>
      <c r="P183" s="2224"/>
      <c r="Q183" s="2224"/>
      <c r="R183" s="2224"/>
      <c r="S183" s="2224"/>
      <c r="T183" s="2224"/>
      <c r="U183" s="574"/>
      <c r="V183" s="574"/>
      <c r="W183" s="2224"/>
      <c r="X183" s="2224"/>
      <c r="Y183" s="2224"/>
      <c r="Z183" s="96"/>
      <c r="AA183" s="89"/>
    </row>
    <row r="184" spans="1:27" ht="15.75" customHeight="1">
      <c r="A184" s="96"/>
      <c r="B184" s="96"/>
      <c r="C184" s="574"/>
      <c r="D184" s="2226"/>
      <c r="E184" s="2226"/>
      <c r="F184" s="574"/>
      <c r="G184" s="574"/>
      <c r="H184" s="96"/>
      <c r="I184" s="96"/>
      <c r="J184" s="96"/>
      <c r="K184" s="89"/>
      <c r="L184" s="96"/>
      <c r="M184" s="96"/>
      <c r="N184" s="96"/>
      <c r="O184" s="96"/>
      <c r="P184" s="96"/>
      <c r="Q184" s="89"/>
      <c r="R184" s="89"/>
      <c r="S184" s="89"/>
      <c r="T184" s="89"/>
      <c r="U184" s="574"/>
      <c r="V184" s="574"/>
      <c r="W184" s="2246"/>
      <c r="X184" s="2246"/>
      <c r="Y184" s="2246"/>
      <c r="Z184" s="96"/>
      <c r="AA184" s="89"/>
    </row>
    <row r="185" spans="1:27" ht="15.75" customHeight="1">
      <c r="A185" s="96"/>
      <c r="B185" s="96"/>
      <c r="C185" s="574"/>
      <c r="D185" s="2226"/>
      <c r="E185" s="2226"/>
      <c r="F185" s="574"/>
      <c r="G185" s="574"/>
      <c r="H185" s="96"/>
      <c r="I185" s="96"/>
      <c r="J185" s="96"/>
      <c r="K185" s="89"/>
      <c r="L185" s="96"/>
      <c r="M185" s="96"/>
      <c r="N185" s="96"/>
      <c r="O185" s="96"/>
      <c r="P185" s="96"/>
      <c r="Q185" s="89"/>
      <c r="R185" s="89"/>
      <c r="S185" s="89"/>
      <c r="T185" s="89"/>
      <c r="U185" s="574"/>
      <c r="V185" s="574"/>
      <c r="W185" s="2246"/>
      <c r="X185" s="2246"/>
      <c r="Y185" s="2246"/>
      <c r="Z185" s="96"/>
      <c r="AA185" s="89"/>
    </row>
    <row r="186" spans="1:27" ht="15.75" customHeight="1">
      <c r="A186" s="96"/>
      <c r="B186" s="96"/>
      <c r="C186" s="574"/>
      <c r="D186" s="2226"/>
      <c r="E186" s="2226"/>
      <c r="F186" s="574"/>
      <c r="G186" s="574"/>
      <c r="H186" s="96"/>
      <c r="I186" s="96"/>
      <c r="J186" s="96"/>
      <c r="K186" s="89"/>
      <c r="L186" s="96"/>
      <c r="M186" s="96"/>
      <c r="N186" s="96"/>
      <c r="O186" s="96"/>
      <c r="P186" s="96"/>
      <c r="Q186" s="89"/>
      <c r="R186" s="89"/>
      <c r="S186" s="89"/>
      <c r="T186" s="89"/>
      <c r="U186" s="574"/>
      <c r="V186" s="574"/>
      <c r="W186" s="2246"/>
      <c r="X186" s="2246"/>
      <c r="Y186" s="2246"/>
      <c r="Z186" s="96"/>
      <c r="AA186" s="89"/>
    </row>
    <row r="187" spans="1:27" ht="15.75" customHeight="1">
      <c r="A187" s="96"/>
      <c r="B187" s="96"/>
      <c r="C187" s="574"/>
      <c r="D187" s="2226"/>
      <c r="E187" s="2226"/>
      <c r="F187" s="574"/>
      <c r="G187" s="574"/>
      <c r="H187" s="96"/>
      <c r="I187" s="96"/>
      <c r="J187" s="96"/>
      <c r="K187" s="89"/>
      <c r="L187" s="96"/>
      <c r="M187" s="96"/>
      <c r="N187" s="96"/>
      <c r="O187" s="96"/>
      <c r="P187" s="96"/>
      <c r="Q187" s="89"/>
      <c r="R187" s="89"/>
      <c r="S187" s="89"/>
      <c r="T187" s="89"/>
      <c r="U187" s="574"/>
      <c r="V187" s="574"/>
      <c r="W187" s="2246"/>
      <c r="X187" s="2246"/>
      <c r="Y187" s="2246"/>
      <c r="Z187" s="96"/>
      <c r="AA187" s="89"/>
    </row>
    <row r="188" spans="1:27" ht="15.75" customHeight="1">
      <c r="A188" s="96"/>
      <c r="B188" s="96"/>
      <c r="C188" s="574"/>
      <c r="D188" s="2226"/>
      <c r="E188" s="2226"/>
      <c r="F188" s="574"/>
      <c r="G188" s="574"/>
      <c r="H188" s="96"/>
      <c r="I188" s="96"/>
      <c r="J188" s="96"/>
      <c r="K188" s="89"/>
      <c r="L188" s="96"/>
      <c r="M188" s="96"/>
      <c r="N188" s="96"/>
      <c r="O188" s="96"/>
      <c r="P188" s="96"/>
      <c r="Q188" s="89"/>
      <c r="R188" s="89"/>
      <c r="S188" s="89"/>
      <c r="T188" s="89"/>
      <c r="U188" s="574"/>
      <c r="V188" s="574"/>
      <c r="W188" s="2246"/>
      <c r="X188" s="2246"/>
      <c r="Y188" s="2246"/>
      <c r="Z188" s="96"/>
      <c r="AA188" s="89"/>
    </row>
    <row r="189" spans="1:27" ht="15.75" customHeight="1">
      <c r="A189" s="96"/>
      <c r="B189" s="96"/>
      <c r="C189" s="574"/>
      <c r="D189" s="2226"/>
      <c r="E189" s="2226"/>
      <c r="F189" s="574"/>
      <c r="G189" s="574"/>
      <c r="H189" s="96"/>
      <c r="I189" s="96"/>
      <c r="J189" s="96"/>
      <c r="K189" s="89"/>
      <c r="L189" s="96"/>
      <c r="M189" s="96"/>
      <c r="N189" s="96"/>
      <c r="O189" s="96"/>
      <c r="P189" s="96"/>
      <c r="Q189" s="89"/>
      <c r="R189" s="89"/>
      <c r="S189" s="89"/>
      <c r="T189" s="89"/>
      <c r="U189" s="574"/>
      <c r="V189" s="574"/>
      <c r="W189" s="2246"/>
      <c r="X189" s="2246"/>
      <c r="Y189" s="2246"/>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47"/>
      <c r="F191" s="2247"/>
      <c r="G191" s="2247"/>
      <c r="H191" s="2247"/>
      <c r="I191" s="2247"/>
      <c r="J191" s="2247"/>
      <c r="K191" s="2247"/>
      <c r="L191" s="2247"/>
      <c r="M191" s="2247"/>
      <c r="N191" s="2247"/>
      <c r="O191" s="2247"/>
      <c r="P191" s="2247"/>
      <c r="Q191" s="2247"/>
      <c r="R191" s="2247"/>
      <c r="S191" s="2247"/>
      <c r="T191" s="2247"/>
      <c r="U191" s="2247"/>
      <c r="V191" s="2247"/>
      <c r="W191" s="2247"/>
      <c r="X191" s="2247"/>
      <c r="Y191" s="2247"/>
      <c r="Z191" s="2247"/>
      <c r="AA191" s="89"/>
    </row>
    <row r="192" spans="1:27" ht="15.75" customHeight="1">
      <c r="A192" s="96"/>
      <c r="B192" s="96"/>
      <c r="C192" s="96"/>
      <c r="D192" s="96"/>
      <c r="E192" s="2247"/>
      <c r="F192" s="2247"/>
      <c r="G192" s="2247"/>
      <c r="H192" s="2247"/>
      <c r="I192" s="2247"/>
      <c r="J192" s="2247"/>
      <c r="K192" s="2247"/>
      <c r="L192" s="2247"/>
      <c r="M192" s="2247"/>
      <c r="N192" s="2247"/>
      <c r="O192" s="2247"/>
      <c r="P192" s="2247"/>
      <c r="Q192" s="2247"/>
      <c r="R192" s="2247"/>
      <c r="S192" s="2247"/>
      <c r="T192" s="2247"/>
      <c r="U192" s="2247"/>
      <c r="V192" s="2247"/>
      <c r="W192" s="2247"/>
      <c r="X192" s="2247"/>
      <c r="Y192" s="2247"/>
      <c r="Z192" s="2247"/>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89"/>
    </row>
    <row r="195" spans="1:27" ht="15.75" customHeight="1">
      <c r="A195" s="96"/>
      <c r="B195" s="96"/>
      <c r="C195" s="96"/>
      <c r="D195" s="9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4"/>
      <c r="B202" s="2224"/>
      <c r="C202" s="2224"/>
      <c r="D202" s="2224"/>
      <c r="E202" s="2224"/>
      <c r="F202" s="2224"/>
      <c r="G202" s="2224"/>
      <c r="H202" s="2224"/>
      <c r="I202" s="2224"/>
      <c r="J202" s="2224"/>
      <c r="K202" s="2224"/>
      <c r="L202" s="2224"/>
      <c r="M202" s="2224"/>
      <c r="N202" s="2224"/>
      <c r="O202" s="2224"/>
      <c r="P202" s="2224"/>
      <c r="Q202" s="2224"/>
      <c r="R202" s="2224"/>
      <c r="S202" s="2224"/>
      <c r="T202" s="2224"/>
      <c r="U202" s="2224"/>
      <c r="V202" s="2224"/>
      <c r="W202" s="2224"/>
      <c r="X202" s="2224"/>
      <c r="Y202" s="2224"/>
      <c r="Z202" s="2224"/>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2"/>
      <c r="J206" s="2242"/>
      <c r="K206" s="2242"/>
      <c r="L206" s="2242"/>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2"/>
      <c r="J207" s="2242"/>
      <c r="K207" s="2242"/>
      <c r="L207" s="2242"/>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42"/>
      <c r="J208" s="2242"/>
      <c r="K208" s="2242"/>
      <c r="L208" s="2242"/>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42"/>
      <c r="J209" s="2242"/>
      <c r="K209" s="2242"/>
      <c r="L209" s="2242"/>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4"/>
      <c r="D211" s="2224"/>
      <c r="E211" s="2224"/>
      <c r="F211" s="2224"/>
      <c r="G211" s="574"/>
      <c r="H211" s="2224"/>
      <c r="I211" s="2224"/>
      <c r="J211" s="2224"/>
      <c r="K211" s="2224"/>
      <c r="L211" s="2224"/>
      <c r="M211" s="2224"/>
      <c r="N211" s="2224"/>
      <c r="O211" s="2224"/>
      <c r="P211" s="2224"/>
      <c r="Q211" s="2224"/>
      <c r="R211" s="2224"/>
      <c r="S211" s="2224"/>
      <c r="T211" s="2224"/>
      <c r="U211" s="574"/>
      <c r="V211" s="574"/>
      <c r="W211" s="2224"/>
      <c r="X211" s="2224"/>
      <c r="Y211" s="2224"/>
      <c r="Z211" s="96"/>
      <c r="AA211" s="89"/>
    </row>
    <row r="212" spans="1:27" ht="15.75" customHeight="1">
      <c r="A212" s="96"/>
      <c r="B212" s="96"/>
      <c r="C212" s="574"/>
      <c r="D212" s="2226"/>
      <c r="E212" s="2226"/>
      <c r="F212" s="574"/>
      <c r="G212" s="574"/>
      <c r="H212" s="96"/>
      <c r="I212" s="96"/>
      <c r="J212" s="96"/>
      <c r="K212" s="89"/>
      <c r="L212" s="96"/>
      <c r="M212" s="96"/>
      <c r="N212" s="96"/>
      <c r="O212" s="96"/>
      <c r="P212" s="96"/>
      <c r="Q212" s="89"/>
      <c r="R212" s="89"/>
      <c r="S212" s="89"/>
      <c r="T212" s="89"/>
      <c r="U212" s="574"/>
      <c r="V212" s="574"/>
      <c r="W212" s="2246"/>
      <c r="X212" s="2246"/>
      <c r="Y212" s="2246"/>
      <c r="Z212" s="96"/>
      <c r="AA212" s="89"/>
    </row>
    <row r="213" spans="1:27" ht="15.75" customHeight="1">
      <c r="A213" s="96"/>
      <c r="B213" s="96"/>
      <c r="C213" s="574"/>
      <c r="D213" s="2226"/>
      <c r="E213" s="2226"/>
      <c r="F213" s="574"/>
      <c r="G213" s="574"/>
      <c r="H213" s="96"/>
      <c r="I213" s="96"/>
      <c r="J213" s="96"/>
      <c r="K213" s="89"/>
      <c r="L213" s="96"/>
      <c r="M213" s="96"/>
      <c r="N213" s="96"/>
      <c r="O213" s="96"/>
      <c r="P213" s="96"/>
      <c r="Q213" s="89"/>
      <c r="R213" s="89"/>
      <c r="S213" s="89"/>
      <c r="T213" s="89"/>
      <c r="U213" s="574"/>
      <c r="V213" s="574"/>
      <c r="W213" s="2246"/>
      <c r="X213" s="2246"/>
      <c r="Y213" s="2246"/>
      <c r="Z213" s="96"/>
      <c r="AA213" s="89"/>
    </row>
    <row r="214" spans="1:27" ht="15.75" customHeight="1">
      <c r="A214" s="96"/>
      <c r="B214" s="96"/>
      <c r="C214" s="574"/>
      <c r="D214" s="2226"/>
      <c r="E214" s="2226"/>
      <c r="F214" s="574"/>
      <c r="G214" s="574"/>
      <c r="H214" s="96"/>
      <c r="I214" s="96"/>
      <c r="J214" s="96"/>
      <c r="K214" s="89"/>
      <c r="L214" s="96"/>
      <c r="M214" s="96"/>
      <c r="N214" s="96"/>
      <c r="O214" s="96"/>
      <c r="P214" s="96"/>
      <c r="Q214" s="89"/>
      <c r="R214" s="89"/>
      <c r="S214" s="89"/>
      <c r="T214" s="89"/>
      <c r="U214" s="574"/>
      <c r="V214" s="574"/>
      <c r="W214" s="2246"/>
      <c r="X214" s="2246"/>
      <c r="Y214" s="2246"/>
      <c r="Z214" s="96"/>
      <c r="AA214" s="89"/>
    </row>
    <row r="215" spans="1:27" ht="15.75" customHeight="1">
      <c r="A215" s="96"/>
      <c r="B215" s="96"/>
      <c r="C215" s="574"/>
      <c r="D215" s="2226"/>
      <c r="E215" s="2226"/>
      <c r="F215" s="574"/>
      <c r="G215" s="574"/>
      <c r="H215" s="96"/>
      <c r="I215" s="96"/>
      <c r="J215" s="96"/>
      <c r="K215" s="89"/>
      <c r="L215" s="96"/>
      <c r="M215" s="96"/>
      <c r="N215" s="96"/>
      <c r="O215" s="96"/>
      <c r="P215" s="96"/>
      <c r="Q215" s="89"/>
      <c r="R215" s="89"/>
      <c r="S215" s="89"/>
      <c r="T215" s="89"/>
      <c r="U215" s="574"/>
      <c r="V215" s="574"/>
      <c r="W215" s="2246"/>
      <c r="X215" s="2246"/>
      <c r="Y215" s="2246"/>
      <c r="Z215" s="96"/>
      <c r="AA215" s="89"/>
    </row>
    <row r="216" spans="1:27" ht="15.75" customHeight="1">
      <c r="A216" s="96"/>
      <c r="B216" s="96"/>
      <c r="C216" s="574"/>
      <c r="D216" s="2226"/>
      <c r="E216" s="2226"/>
      <c r="F216" s="574"/>
      <c r="G216" s="574"/>
      <c r="H216" s="96"/>
      <c r="I216" s="96"/>
      <c r="J216" s="96"/>
      <c r="K216" s="89"/>
      <c r="L216" s="96"/>
      <c r="M216" s="96"/>
      <c r="N216" s="96"/>
      <c r="O216" s="96"/>
      <c r="P216" s="96"/>
      <c r="Q216" s="89"/>
      <c r="R216" s="89"/>
      <c r="S216" s="89"/>
      <c r="T216" s="89"/>
      <c r="U216" s="574"/>
      <c r="V216" s="574"/>
      <c r="W216" s="2246"/>
      <c r="X216" s="2246"/>
      <c r="Y216" s="2246"/>
      <c r="Z216" s="96"/>
      <c r="AA216" s="89"/>
    </row>
    <row r="217" spans="1:27" ht="15.75" customHeight="1">
      <c r="A217" s="96"/>
      <c r="B217" s="96"/>
      <c r="C217" s="574"/>
      <c r="D217" s="2226"/>
      <c r="E217" s="2226"/>
      <c r="F217" s="574"/>
      <c r="G217" s="574"/>
      <c r="H217" s="96"/>
      <c r="I217" s="96"/>
      <c r="J217" s="96"/>
      <c r="K217" s="89"/>
      <c r="L217" s="96"/>
      <c r="M217" s="96"/>
      <c r="N217" s="96"/>
      <c r="O217" s="96"/>
      <c r="P217" s="96"/>
      <c r="Q217" s="89"/>
      <c r="R217" s="89"/>
      <c r="S217" s="89"/>
      <c r="T217" s="89"/>
      <c r="U217" s="574"/>
      <c r="V217" s="574"/>
      <c r="W217" s="2246"/>
      <c r="X217" s="2246"/>
      <c r="Y217" s="2246"/>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47"/>
      <c r="F219" s="2247"/>
      <c r="G219" s="2247"/>
      <c r="H219" s="2247"/>
      <c r="I219" s="2247"/>
      <c r="J219" s="2247"/>
      <c r="K219" s="2247"/>
      <c r="L219" s="2247"/>
      <c r="M219" s="2247"/>
      <c r="N219" s="2247"/>
      <c r="O219" s="2247"/>
      <c r="P219" s="2247"/>
      <c r="Q219" s="2247"/>
      <c r="R219" s="2247"/>
      <c r="S219" s="2247"/>
      <c r="T219" s="2247"/>
      <c r="U219" s="2247"/>
      <c r="V219" s="2247"/>
      <c r="W219" s="2247"/>
      <c r="X219" s="2247"/>
      <c r="Y219" s="2247"/>
      <c r="Z219" s="2247"/>
      <c r="AA219" s="89"/>
    </row>
    <row r="220" spans="1:27" ht="15.75" customHeight="1">
      <c r="A220" s="96"/>
      <c r="B220" s="96"/>
      <c r="C220" s="96"/>
      <c r="D220" s="96"/>
      <c r="E220" s="2247"/>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47"/>
      <c r="F222" s="2247"/>
      <c r="G222" s="2247"/>
      <c r="H222" s="2247"/>
      <c r="I222" s="2247"/>
      <c r="J222" s="2247"/>
      <c r="K222" s="2247"/>
      <c r="L222" s="2247"/>
      <c r="M222" s="2247"/>
      <c r="N222" s="2247"/>
      <c r="O222" s="2247"/>
      <c r="P222" s="2247"/>
      <c r="Q222" s="2247"/>
      <c r="R222" s="2247"/>
      <c r="S222" s="2247"/>
      <c r="T222" s="2247"/>
      <c r="U222" s="2247"/>
      <c r="V222" s="2247"/>
      <c r="W222" s="2247"/>
      <c r="X222" s="2247"/>
      <c r="Y222" s="2247"/>
      <c r="Z222" s="2247"/>
      <c r="AA222" s="89"/>
    </row>
    <row r="223" spans="1:27" ht="15.75" customHeight="1">
      <c r="A223" s="96"/>
      <c r="B223" s="96"/>
      <c r="C223" s="96"/>
      <c r="D223" s="96"/>
      <c r="E223" s="2247"/>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4"/>
      <c r="B228" s="2224"/>
      <c r="C228" s="2224"/>
      <c r="D228" s="2224"/>
      <c r="E228" s="2224"/>
      <c r="F228" s="2224"/>
      <c r="G228" s="2224"/>
      <c r="H228" s="2224"/>
      <c r="I228" s="2224"/>
      <c r="J228" s="2224"/>
      <c r="K228" s="2224"/>
      <c r="L228" s="2224"/>
      <c r="M228" s="2224"/>
      <c r="N228" s="2224"/>
      <c r="O228" s="2224"/>
      <c r="P228" s="2224"/>
      <c r="Q228" s="2224"/>
      <c r="R228" s="2224"/>
      <c r="S228" s="2224"/>
      <c r="T228" s="2224"/>
      <c r="U228" s="2224"/>
      <c r="V228" s="2224"/>
      <c r="W228" s="2224"/>
      <c r="X228" s="2224"/>
      <c r="Y228" s="2224"/>
      <c r="Z228" s="2224"/>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2"/>
      <c r="J232" s="2242"/>
      <c r="K232" s="2242"/>
      <c r="L232" s="2242"/>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2"/>
      <c r="J233" s="2242"/>
      <c r="K233" s="2242"/>
      <c r="L233" s="2242"/>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42"/>
      <c r="J234" s="2242"/>
      <c r="K234" s="2242"/>
      <c r="L234" s="2242"/>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42"/>
      <c r="J235" s="2242"/>
      <c r="K235" s="2242"/>
      <c r="L235" s="2242"/>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4"/>
      <c r="D237" s="2224"/>
      <c r="E237" s="2224"/>
      <c r="F237" s="2224"/>
      <c r="G237" s="574"/>
      <c r="H237" s="2224"/>
      <c r="I237" s="2224"/>
      <c r="J237" s="2224"/>
      <c r="K237" s="2224"/>
      <c r="L237" s="2224"/>
      <c r="M237" s="2224"/>
      <c r="N237" s="2224"/>
      <c r="O237" s="2224"/>
      <c r="P237" s="2224"/>
      <c r="Q237" s="2224"/>
      <c r="R237" s="2224"/>
      <c r="S237" s="2224"/>
      <c r="T237" s="2224"/>
      <c r="U237" s="574"/>
      <c r="V237" s="574"/>
      <c r="W237" s="2224"/>
      <c r="X237" s="2224"/>
      <c r="Y237" s="2224"/>
      <c r="Z237" s="96"/>
      <c r="AA237" s="89"/>
    </row>
    <row r="238" spans="1:27" ht="15.75" customHeight="1">
      <c r="A238" s="96"/>
      <c r="B238" s="96"/>
      <c r="C238" s="574"/>
      <c r="D238" s="2226"/>
      <c r="E238" s="2226"/>
      <c r="F238" s="574"/>
      <c r="G238" s="574"/>
      <c r="H238" s="96"/>
      <c r="I238" s="96"/>
      <c r="J238" s="96"/>
      <c r="K238" s="89"/>
      <c r="L238" s="96"/>
      <c r="M238" s="96"/>
      <c r="N238" s="96"/>
      <c r="O238" s="96"/>
      <c r="P238" s="96"/>
      <c r="Q238" s="89"/>
      <c r="R238" s="89"/>
      <c r="S238" s="89"/>
      <c r="T238" s="89"/>
      <c r="U238" s="574"/>
      <c r="V238" s="574"/>
      <c r="W238" s="2246"/>
      <c r="X238" s="2246"/>
      <c r="Y238" s="2246"/>
      <c r="Z238" s="96"/>
      <c r="AA238" s="89"/>
    </row>
    <row r="239" spans="1:27" ht="15.75" customHeight="1">
      <c r="A239" s="96"/>
      <c r="B239" s="96"/>
      <c r="C239" s="574"/>
      <c r="D239" s="2226"/>
      <c r="E239" s="2226"/>
      <c r="F239" s="574"/>
      <c r="G239" s="574"/>
      <c r="H239" s="96"/>
      <c r="I239" s="96"/>
      <c r="J239" s="96"/>
      <c r="K239" s="89"/>
      <c r="L239" s="96"/>
      <c r="M239" s="96"/>
      <c r="N239" s="96"/>
      <c r="O239" s="96"/>
      <c r="P239" s="96"/>
      <c r="Q239" s="89"/>
      <c r="R239" s="89"/>
      <c r="S239" s="89"/>
      <c r="T239" s="89"/>
      <c r="U239" s="574"/>
      <c r="V239" s="574"/>
      <c r="W239" s="2246"/>
      <c r="X239" s="2246"/>
      <c r="Y239" s="2246"/>
      <c r="Z239" s="96"/>
      <c r="AA239" s="89"/>
    </row>
    <row r="240" spans="1:27" ht="15.75" customHeight="1">
      <c r="A240" s="96"/>
      <c r="B240" s="96"/>
      <c r="C240" s="574"/>
      <c r="D240" s="2226"/>
      <c r="E240" s="2226"/>
      <c r="F240" s="574"/>
      <c r="G240" s="574"/>
      <c r="H240" s="96"/>
      <c r="I240" s="96"/>
      <c r="J240" s="96"/>
      <c r="K240" s="89"/>
      <c r="L240" s="96"/>
      <c r="M240" s="96"/>
      <c r="N240" s="96"/>
      <c r="O240" s="96"/>
      <c r="P240" s="96"/>
      <c r="Q240" s="89"/>
      <c r="R240" s="89"/>
      <c r="S240" s="89"/>
      <c r="T240" s="89"/>
      <c r="U240" s="574"/>
      <c r="V240" s="574"/>
      <c r="W240" s="2246"/>
      <c r="X240" s="2246"/>
      <c r="Y240" s="2246"/>
      <c r="Z240" s="96"/>
      <c r="AA240" s="89"/>
    </row>
    <row r="241" spans="1:27" ht="15.75" customHeight="1">
      <c r="A241" s="96"/>
      <c r="B241" s="96"/>
      <c r="C241" s="574"/>
      <c r="D241" s="2226"/>
      <c r="E241" s="2226"/>
      <c r="F241" s="574"/>
      <c r="G241" s="574"/>
      <c r="H241" s="96"/>
      <c r="I241" s="96"/>
      <c r="J241" s="96"/>
      <c r="K241" s="89"/>
      <c r="L241" s="96"/>
      <c r="M241" s="96"/>
      <c r="N241" s="96"/>
      <c r="O241" s="96"/>
      <c r="P241" s="96"/>
      <c r="Q241" s="89"/>
      <c r="R241" s="89"/>
      <c r="S241" s="89"/>
      <c r="T241" s="89"/>
      <c r="U241" s="574"/>
      <c r="V241" s="574"/>
      <c r="W241" s="2246"/>
      <c r="X241" s="2246"/>
      <c r="Y241" s="2246"/>
      <c r="Z241" s="96"/>
      <c r="AA241" s="89"/>
    </row>
    <row r="242" spans="1:27" ht="15.75" customHeight="1">
      <c r="A242" s="96"/>
      <c r="B242" s="96"/>
      <c r="C242" s="574"/>
      <c r="D242" s="2226"/>
      <c r="E242" s="2226"/>
      <c r="F242" s="574"/>
      <c r="G242" s="574"/>
      <c r="H242" s="96"/>
      <c r="I242" s="96"/>
      <c r="J242" s="96"/>
      <c r="K242" s="89"/>
      <c r="L242" s="96"/>
      <c r="M242" s="96"/>
      <c r="N242" s="96"/>
      <c r="O242" s="96"/>
      <c r="P242" s="96"/>
      <c r="Q242" s="89"/>
      <c r="R242" s="89"/>
      <c r="S242" s="89"/>
      <c r="T242" s="89"/>
      <c r="U242" s="574"/>
      <c r="V242" s="574"/>
      <c r="W242" s="2246"/>
      <c r="X242" s="2246"/>
      <c r="Y242" s="2246"/>
      <c r="Z242" s="96"/>
      <c r="AA242" s="89"/>
    </row>
    <row r="243" spans="1:27" ht="15.75" customHeight="1">
      <c r="A243" s="96"/>
      <c r="B243" s="96"/>
      <c r="C243" s="574"/>
      <c r="D243" s="2226"/>
      <c r="E243" s="2226"/>
      <c r="F243" s="574"/>
      <c r="G243" s="574"/>
      <c r="H243" s="96"/>
      <c r="I243" s="96"/>
      <c r="J243" s="96"/>
      <c r="K243" s="89"/>
      <c r="L243" s="96"/>
      <c r="M243" s="96"/>
      <c r="N243" s="96"/>
      <c r="O243" s="96"/>
      <c r="P243" s="96"/>
      <c r="Q243" s="89"/>
      <c r="R243" s="89"/>
      <c r="S243" s="89"/>
      <c r="T243" s="89"/>
      <c r="U243" s="574"/>
      <c r="V243" s="574"/>
      <c r="W243" s="2246"/>
      <c r="X243" s="2246"/>
      <c r="Y243" s="2246"/>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47"/>
      <c r="F245" s="2247"/>
      <c r="G245" s="2247"/>
      <c r="H245" s="2247"/>
      <c r="I245" s="2247"/>
      <c r="J245" s="2247"/>
      <c r="K245" s="2247"/>
      <c r="L245" s="2247"/>
      <c r="M245" s="2247"/>
      <c r="N245" s="2247"/>
      <c r="O245" s="2247"/>
      <c r="P245" s="2247"/>
      <c r="Q245" s="2247"/>
      <c r="R245" s="2247"/>
      <c r="S245" s="2247"/>
      <c r="T245" s="2247"/>
      <c r="U245" s="2247"/>
      <c r="V245" s="2247"/>
      <c r="W245" s="2247"/>
      <c r="X245" s="2247"/>
      <c r="Y245" s="2247"/>
      <c r="Z245" s="2247"/>
      <c r="AA245" s="89"/>
    </row>
    <row r="246" spans="1:27" ht="15.75" customHeight="1">
      <c r="A246" s="96"/>
      <c r="B246" s="96"/>
      <c r="C246" s="96"/>
      <c r="D246" s="96"/>
      <c r="E246" s="2247"/>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47"/>
      <c r="F248" s="2247"/>
      <c r="G248" s="2247"/>
      <c r="H248" s="2247"/>
      <c r="I248" s="2247"/>
      <c r="J248" s="2247"/>
      <c r="K248" s="2247"/>
      <c r="L248" s="2247"/>
      <c r="M248" s="2247"/>
      <c r="N248" s="2247"/>
      <c r="O248" s="2247"/>
      <c r="P248" s="2247"/>
      <c r="Q248" s="2247"/>
      <c r="R248" s="2247"/>
      <c r="S248" s="2247"/>
      <c r="T248" s="2247"/>
      <c r="U248" s="2247"/>
      <c r="V248" s="2247"/>
      <c r="W248" s="2247"/>
      <c r="X248" s="2247"/>
      <c r="Y248" s="2247"/>
      <c r="Z248" s="2247"/>
      <c r="AA248" s="89"/>
    </row>
    <row r="249" spans="1:27" ht="15.75" customHeight="1">
      <c r="A249" s="96"/>
      <c r="B249" s="96"/>
      <c r="C249" s="96"/>
      <c r="D249" s="96"/>
      <c r="E249" s="2247"/>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 ref="W215:Y215"/>
    <mergeCell ref="W216:Y216"/>
    <mergeCell ref="D216:E216"/>
    <mergeCell ref="D215:E215"/>
    <mergeCell ref="I235:L235"/>
    <mergeCell ref="E219:Z220"/>
    <mergeCell ref="E222:Z223"/>
    <mergeCell ref="A228:Z228"/>
    <mergeCell ref="I233:L233"/>
    <mergeCell ref="I234:L234"/>
    <mergeCell ref="I232:L232"/>
    <mergeCell ref="D217:E217"/>
    <mergeCell ref="D213:E213"/>
    <mergeCell ref="W213:Y213"/>
    <mergeCell ref="D214:E214"/>
    <mergeCell ref="W214:Y214"/>
    <mergeCell ref="E194:Z195"/>
    <mergeCell ref="I207:L207"/>
    <mergeCell ref="I208:L208"/>
    <mergeCell ref="A202:Z202"/>
    <mergeCell ref="I206:L206"/>
    <mergeCell ref="I209:L209"/>
    <mergeCell ref="D189:E189"/>
    <mergeCell ref="W189:Y189"/>
    <mergeCell ref="D188:E188"/>
    <mergeCell ref="W188:Y188"/>
    <mergeCell ref="E191:Z192"/>
    <mergeCell ref="W212:Y212"/>
    <mergeCell ref="W211:Y211"/>
    <mergeCell ref="D212:E212"/>
    <mergeCell ref="C211:F211"/>
    <mergeCell ref="H211:T211"/>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H141:Z142"/>
    <mergeCell ref="E143:Z144"/>
    <mergeCell ref="A148:Z148"/>
    <mergeCell ref="I152:L152"/>
    <mergeCell ref="I155:L155"/>
    <mergeCell ref="I153:L153"/>
    <mergeCell ref="I154:L154"/>
    <mergeCell ref="O135:R135"/>
    <mergeCell ref="U135:X135"/>
    <mergeCell ref="I139:M139"/>
    <mergeCell ref="D128:E128"/>
    <mergeCell ref="I128:L128"/>
    <mergeCell ref="O128:R128"/>
    <mergeCell ref="U128:X128"/>
    <mergeCell ref="I126:L126"/>
    <mergeCell ref="O126:R126"/>
    <mergeCell ref="U126:X126"/>
    <mergeCell ref="D127:E127"/>
    <mergeCell ref="I127:L127"/>
    <mergeCell ref="O127:R127"/>
    <mergeCell ref="U127:X127"/>
    <mergeCell ref="D130:E130"/>
    <mergeCell ref="K140:P140"/>
    <mergeCell ref="I130:L130"/>
    <mergeCell ref="O130:R130"/>
    <mergeCell ref="U130:X130"/>
    <mergeCell ref="I135:L135"/>
    <mergeCell ref="D129:E129"/>
    <mergeCell ref="I129:L129"/>
    <mergeCell ref="O129:R129"/>
    <mergeCell ref="U129:X129"/>
    <mergeCell ref="H93:Z94"/>
    <mergeCell ref="R90:Y90"/>
    <mergeCell ref="E91:G91"/>
    <mergeCell ref="R91:Y91"/>
    <mergeCell ref="E92:G92"/>
    <mergeCell ref="R92:Y92"/>
    <mergeCell ref="A97:Z97"/>
    <mergeCell ref="E99:H99"/>
    <mergeCell ref="H95:Z96"/>
    <mergeCell ref="J114:M114"/>
    <mergeCell ref="J115:M115"/>
    <mergeCell ref="F100:G100"/>
    <mergeCell ref="I100:Z100"/>
    <mergeCell ref="J111:L111"/>
    <mergeCell ref="J112:L112"/>
    <mergeCell ref="F101:G101"/>
    <mergeCell ref="I101:Z101"/>
    <mergeCell ref="F102:G102"/>
    <mergeCell ref="I102:Z102"/>
    <mergeCell ref="J109:L109"/>
    <mergeCell ref="J110:L110"/>
    <mergeCell ref="D41:I43"/>
    <mergeCell ref="C20:O21"/>
    <mergeCell ref="L37:N37"/>
    <mergeCell ref="C10:O12"/>
    <mergeCell ref="B38:C40"/>
    <mergeCell ref="D38:I40"/>
    <mergeCell ref="B41:C43"/>
    <mergeCell ref="R18:S18"/>
    <mergeCell ref="Q7:R14"/>
    <mergeCell ref="S7:Z7"/>
    <mergeCell ref="S8:Z8"/>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D250"/>
  <sheetViews>
    <sheetView workbookViewId="0">
      <selection activeCell="Q1" sqref="Q1"/>
    </sheetView>
  </sheetViews>
  <sheetFormatPr defaultColWidth="3.33203125" defaultRowHeight="15"/>
  <cols>
    <col min="1" max="16384" width="3.33203125" style="40"/>
  </cols>
  <sheetData>
    <row r="1" spans="1:30" s="366" customFormat="1" ht="38.25" customHeight="1" thickBot="1">
      <c r="A1" s="365" t="s">
        <v>2487</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2999</v>
      </c>
      <c r="C3" s="506"/>
      <c r="D3" s="506"/>
      <c r="E3" s="506"/>
      <c r="AC3" s="40"/>
    </row>
    <row r="4" spans="1:30" s="505" customFormat="1" ht="19" customHeight="1">
      <c r="AC4" s="40"/>
    </row>
    <row r="5" spans="1:30" s="505" customFormat="1" ht="19"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 customHeight="1">
      <c r="B7" s="548"/>
      <c r="C7" s="549"/>
      <c r="D7" s="549"/>
      <c r="E7" s="549"/>
      <c r="F7" s="549"/>
      <c r="G7" s="549"/>
      <c r="H7" s="549"/>
      <c r="I7" s="549"/>
      <c r="J7" s="549"/>
      <c r="K7" s="549"/>
      <c r="L7" s="549"/>
      <c r="M7" s="549"/>
      <c r="N7" s="549"/>
      <c r="O7" s="549"/>
      <c r="P7" s="549"/>
      <c r="Q7" s="2227" t="s">
        <v>2471</v>
      </c>
      <c r="R7" s="2228"/>
      <c r="S7" s="2233" t="s">
        <v>2470</v>
      </c>
      <c r="T7" s="2234"/>
      <c r="U7" s="2234"/>
      <c r="V7" s="2234"/>
      <c r="W7" s="2234"/>
      <c r="X7" s="2234"/>
      <c r="Y7" s="2234"/>
      <c r="Z7" s="2235"/>
      <c r="AA7" s="546"/>
      <c r="AB7" s="546"/>
      <c r="AC7" s="40"/>
    </row>
    <row r="8" spans="1:30" s="505" customFormat="1" ht="16" customHeight="1">
      <c r="B8" s="552"/>
      <c r="P8" s="546"/>
      <c r="Q8" s="2229"/>
      <c r="R8" s="2230"/>
      <c r="S8" s="2236" t="s">
        <v>2469</v>
      </c>
      <c r="T8" s="2237"/>
      <c r="U8" s="2237"/>
      <c r="V8" s="2237"/>
      <c r="W8" s="2237"/>
      <c r="X8" s="2237"/>
      <c r="Y8" s="2237"/>
      <c r="Z8" s="2238"/>
      <c r="AA8" s="546"/>
      <c r="AB8" s="546"/>
      <c r="AC8" s="40"/>
    </row>
    <row r="9" spans="1:30" s="505" customFormat="1" ht="16" customHeight="1">
      <c r="B9" s="552"/>
      <c r="P9" s="546"/>
      <c r="Q9" s="2229"/>
      <c r="R9" s="2230"/>
      <c r="S9" s="725"/>
      <c r="T9" s="725"/>
      <c r="U9" s="725"/>
      <c r="V9" s="725"/>
      <c r="W9" s="725"/>
      <c r="X9" s="725"/>
      <c r="Y9" s="725"/>
      <c r="Z9" s="726"/>
      <c r="AA9" s="546"/>
      <c r="AB9" s="546"/>
      <c r="AC9" s="40"/>
    </row>
    <row r="10" spans="1:30" s="505" customFormat="1" ht="19" customHeight="1">
      <c r="B10" s="552"/>
      <c r="C10" s="2218" t="s">
        <v>2486</v>
      </c>
      <c r="D10" s="2218"/>
      <c r="E10" s="2218"/>
      <c r="F10" s="2218"/>
      <c r="G10" s="2218"/>
      <c r="H10" s="2218"/>
      <c r="I10" s="2218"/>
      <c r="J10" s="2218"/>
      <c r="K10" s="2218"/>
      <c r="L10" s="2218"/>
      <c r="M10" s="2218"/>
      <c r="N10" s="2218"/>
      <c r="O10" s="2218"/>
      <c r="P10" s="546"/>
      <c r="Q10" s="2229"/>
      <c r="R10" s="2230"/>
      <c r="S10" s="725"/>
      <c r="T10" s="725"/>
      <c r="U10" s="725"/>
      <c r="V10" s="725"/>
      <c r="W10" s="725"/>
      <c r="X10" s="725"/>
      <c r="Y10" s="725"/>
      <c r="Z10" s="726"/>
      <c r="AA10" s="546"/>
      <c r="AB10" s="546"/>
      <c r="AC10" s="40"/>
    </row>
    <row r="11" spans="1:30" s="505" customFormat="1" ht="19" customHeight="1">
      <c r="B11" s="552"/>
      <c r="C11" s="2218"/>
      <c r="D11" s="2218"/>
      <c r="E11" s="2218"/>
      <c r="F11" s="2218"/>
      <c r="G11" s="2218"/>
      <c r="H11" s="2218"/>
      <c r="I11" s="2218"/>
      <c r="J11" s="2218"/>
      <c r="K11" s="2218"/>
      <c r="L11" s="2218"/>
      <c r="M11" s="2218"/>
      <c r="N11" s="2218"/>
      <c r="O11" s="2218"/>
      <c r="P11" s="546"/>
      <c r="Q11" s="2229"/>
      <c r="R11" s="2230"/>
      <c r="S11" s="725"/>
      <c r="T11" s="725"/>
      <c r="U11" s="725"/>
      <c r="V11" s="725"/>
      <c r="W11" s="725"/>
      <c r="X11" s="725"/>
      <c r="Y11" s="725"/>
      <c r="Z11" s="726"/>
      <c r="AA11" s="546"/>
      <c r="AB11" s="546"/>
      <c r="AC11" s="40"/>
    </row>
    <row r="12" spans="1:30" s="505" customFormat="1" ht="19" customHeight="1">
      <c r="B12" s="552"/>
      <c r="C12" s="2218"/>
      <c r="D12" s="2218"/>
      <c r="E12" s="2218"/>
      <c r="F12" s="2218"/>
      <c r="G12" s="2218"/>
      <c r="H12" s="2218"/>
      <c r="I12" s="2218"/>
      <c r="J12" s="2218"/>
      <c r="K12" s="2218"/>
      <c r="L12" s="2218"/>
      <c r="M12" s="2218"/>
      <c r="N12" s="2218"/>
      <c r="O12" s="2218"/>
      <c r="P12" s="546"/>
      <c r="Q12" s="2229"/>
      <c r="R12" s="2230"/>
      <c r="S12" s="725"/>
      <c r="T12" s="725"/>
      <c r="U12" s="725"/>
      <c r="V12" s="725"/>
      <c r="W12" s="725"/>
      <c r="X12" s="725"/>
      <c r="Y12" s="725"/>
      <c r="Z12" s="726"/>
      <c r="AA12" s="546"/>
      <c r="AB12" s="546"/>
      <c r="AC12" s="40"/>
    </row>
    <row r="13" spans="1:30" s="505" customFormat="1" ht="19" customHeight="1">
      <c r="B13" s="552"/>
      <c r="C13" s="546"/>
      <c r="D13" s="546"/>
      <c r="E13" s="546"/>
      <c r="F13" s="546"/>
      <c r="G13" s="546"/>
      <c r="H13" s="546"/>
      <c r="I13" s="546"/>
      <c r="J13" s="546"/>
      <c r="K13" s="546"/>
      <c r="L13" s="546"/>
      <c r="M13" s="546"/>
      <c r="N13" s="546"/>
      <c r="O13" s="546"/>
      <c r="P13" s="546"/>
      <c r="Q13" s="2229"/>
      <c r="R13" s="2230"/>
      <c r="S13" s="725"/>
      <c r="T13" s="725"/>
      <c r="U13" s="725"/>
      <c r="V13" s="725"/>
      <c r="W13" s="725"/>
      <c r="X13" s="725"/>
      <c r="Y13" s="725"/>
      <c r="Z13" s="726"/>
      <c r="AA13" s="546"/>
      <c r="AB13" s="546"/>
      <c r="AC13" s="40"/>
    </row>
    <row r="14" spans="1:30" s="505" customFormat="1" ht="19" customHeight="1">
      <c r="B14" s="552"/>
      <c r="C14" s="546"/>
      <c r="D14" s="546"/>
      <c r="E14" s="546"/>
      <c r="F14" s="546"/>
      <c r="G14" s="546"/>
      <c r="H14" s="546"/>
      <c r="I14" s="546"/>
      <c r="J14" s="546"/>
      <c r="K14" s="546"/>
      <c r="L14" s="546"/>
      <c r="M14" s="546"/>
      <c r="N14" s="546"/>
      <c r="O14" s="546"/>
      <c r="P14" s="546"/>
      <c r="Q14" s="2231"/>
      <c r="R14" s="2232"/>
      <c r="S14" s="729"/>
      <c r="T14" s="729"/>
      <c r="U14" s="729"/>
      <c r="V14" s="729"/>
      <c r="W14" s="729"/>
      <c r="X14" s="729"/>
      <c r="Y14" s="729"/>
      <c r="Z14" s="730"/>
      <c r="AA14" s="546"/>
      <c r="AB14" s="546"/>
      <c r="AC14" s="40"/>
    </row>
    <row r="15" spans="1:30" s="505" customFormat="1" ht="19"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9"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9" customHeight="1">
      <c r="B18" s="552"/>
      <c r="C18" s="546"/>
      <c r="D18" s="546"/>
      <c r="E18" s="546"/>
      <c r="F18" s="546"/>
      <c r="G18" s="546"/>
      <c r="H18" s="546"/>
      <c r="I18" s="546"/>
      <c r="J18" s="546"/>
      <c r="K18" s="546"/>
      <c r="L18" s="546"/>
      <c r="M18" s="546"/>
      <c r="N18" s="546"/>
      <c r="O18" s="546"/>
      <c r="P18" s="546"/>
      <c r="R18" s="2220" t="s">
        <v>2797</v>
      </c>
      <c r="S18" s="2220"/>
      <c r="T18" s="558"/>
      <c r="U18" s="505" t="s">
        <v>603</v>
      </c>
      <c r="V18" s="559"/>
      <c r="W18" s="505" t="s">
        <v>602</v>
      </c>
      <c r="X18" s="560"/>
      <c r="Y18" s="557" t="s">
        <v>601</v>
      </c>
      <c r="Z18" s="564"/>
      <c r="AA18" s="546"/>
      <c r="AB18" s="546"/>
    </row>
    <row r="19" spans="2:29" s="505" customFormat="1" ht="19"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9" customHeight="1">
      <c r="B20" s="552"/>
      <c r="C20" s="2222" t="s">
        <v>2453</v>
      </c>
      <c r="D20" s="2222"/>
      <c r="E20" s="2222"/>
      <c r="F20" s="2222"/>
      <c r="G20" s="2222"/>
      <c r="H20" s="2222"/>
      <c r="I20" s="2222"/>
      <c r="J20" s="2222"/>
      <c r="K20" s="2222"/>
      <c r="L20" s="2222"/>
      <c r="M20" s="2222"/>
      <c r="N20" s="2222"/>
      <c r="O20" s="2222"/>
      <c r="P20" s="546"/>
      <c r="Q20" s="546"/>
      <c r="R20" s="546"/>
      <c r="S20" s="546"/>
      <c r="T20" s="546"/>
      <c r="U20" s="546"/>
      <c r="V20" s="546"/>
      <c r="W20" s="546"/>
      <c r="X20" s="546"/>
      <c r="Y20" s="546"/>
      <c r="Z20" s="555"/>
      <c r="AA20" s="546"/>
      <c r="AB20" s="546"/>
      <c r="AC20" s="40"/>
    </row>
    <row r="21" spans="2:29" s="505" customFormat="1" ht="19" customHeight="1">
      <c r="B21" s="552"/>
      <c r="C21" s="2222"/>
      <c r="D21" s="2222"/>
      <c r="E21" s="2222"/>
      <c r="F21" s="2222"/>
      <c r="G21" s="2222"/>
      <c r="H21" s="2222"/>
      <c r="I21" s="2222"/>
      <c r="J21" s="2222"/>
      <c r="K21" s="2222"/>
      <c r="L21" s="2222"/>
      <c r="M21" s="2222"/>
      <c r="N21" s="2222"/>
      <c r="O21" s="2222"/>
      <c r="P21" s="546"/>
      <c r="Q21" s="546"/>
      <c r="R21" s="546"/>
      <c r="S21" s="546"/>
      <c r="T21" s="546"/>
      <c r="U21" s="546"/>
      <c r="V21" s="546"/>
      <c r="W21" s="546"/>
      <c r="X21" s="546"/>
      <c r="Y21" s="546"/>
      <c r="Z21" s="555"/>
      <c r="AA21" s="546"/>
      <c r="AB21" s="546"/>
      <c r="AC21" s="40"/>
    </row>
    <row r="22" spans="2:29" s="505" customFormat="1" ht="1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 customHeight="1">
      <c r="B35" s="548"/>
      <c r="C35" s="549"/>
      <c r="D35" s="566" t="s">
        <v>2473</v>
      </c>
      <c r="E35" s="566"/>
      <c r="F35" s="566"/>
      <c r="G35" s="566"/>
      <c r="H35" s="566"/>
      <c r="I35" s="567"/>
      <c r="J35" s="548"/>
      <c r="K35" s="549"/>
      <c r="L35" s="579" t="s">
        <v>2798</v>
      </c>
      <c r="M35" s="580"/>
      <c r="N35" s="580"/>
      <c r="O35" s="580" t="s">
        <v>318</v>
      </c>
      <c r="P35" s="580"/>
      <c r="Q35" s="580" t="s">
        <v>317</v>
      </c>
      <c r="R35" s="580"/>
      <c r="S35" s="580" t="s">
        <v>2463</v>
      </c>
      <c r="T35" s="581"/>
      <c r="U35" s="581"/>
      <c r="V35" s="581"/>
      <c r="W35" s="581"/>
      <c r="X35" s="549"/>
      <c r="Y35" s="549"/>
      <c r="Z35" s="550"/>
      <c r="AA35" s="546"/>
      <c r="AB35" s="546"/>
      <c r="AC35" s="40"/>
    </row>
    <row r="36" spans="1:29" s="505" customFormat="1" ht="19" customHeight="1">
      <c r="B36" s="552" t="s">
        <v>2465</v>
      </c>
      <c r="C36" s="546"/>
      <c r="D36" s="546"/>
      <c r="E36" s="546"/>
      <c r="F36" s="546"/>
      <c r="G36" s="546"/>
      <c r="H36" s="546"/>
      <c r="I36" s="555"/>
      <c r="J36" s="552"/>
      <c r="K36" s="546"/>
      <c r="X36" s="582"/>
      <c r="Y36" s="546"/>
      <c r="Z36" s="555"/>
      <c r="AA36" s="546"/>
      <c r="AB36" s="546"/>
      <c r="AC36" s="40"/>
    </row>
    <row r="37" spans="1:29" s="505" customFormat="1" ht="19" customHeight="1">
      <c r="B37" s="552"/>
      <c r="C37" s="546"/>
      <c r="D37" s="568" t="s">
        <v>2472</v>
      </c>
      <c r="E37" s="568"/>
      <c r="F37" s="568"/>
      <c r="G37" s="568"/>
      <c r="H37" s="568"/>
      <c r="I37" s="569"/>
      <c r="J37" s="570"/>
      <c r="K37" s="571"/>
      <c r="L37" s="2257" t="s">
        <v>728</v>
      </c>
      <c r="M37" s="2257"/>
      <c r="N37" s="2257"/>
      <c r="O37" s="2261"/>
      <c r="P37" s="2261"/>
      <c r="Q37" s="2261"/>
      <c r="R37" s="2261"/>
      <c r="S37" s="2261"/>
      <c r="T37" s="2261"/>
      <c r="U37" s="2261"/>
      <c r="V37" s="2261"/>
      <c r="W37" s="2261"/>
      <c r="X37" s="2261"/>
      <c r="Y37" s="571" t="s">
        <v>111</v>
      </c>
      <c r="Z37" s="556"/>
      <c r="AA37" s="546"/>
      <c r="AB37" s="546"/>
      <c r="AC37" s="40"/>
    </row>
    <row r="38" spans="1:29" s="505" customFormat="1" ht="19" customHeight="1">
      <c r="B38" s="2258" t="s">
        <v>2461</v>
      </c>
      <c r="C38" s="2250"/>
      <c r="D38" s="2249" t="s">
        <v>2483</v>
      </c>
      <c r="E38" s="2250"/>
      <c r="F38" s="2250"/>
      <c r="G38" s="2250"/>
      <c r="H38" s="2250"/>
      <c r="I38" s="2251"/>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 customHeight="1">
      <c r="B39" s="2259"/>
      <c r="C39" s="2253"/>
      <c r="D39" s="2252"/>
      <c r="E39" s="2253"/>
      <c r="F39" s="2253"/>
      <c r="G39" s="2253"/>
      <c r="H39" s="2253"/>
      <c r="I39" s="2254"/>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 customHeight="1">
      <c r="B40" s="2260"/>
      <c r="C40" s="2255"/>
      <c r="D40" s="2255"/>
      <c r="E40" s="2255"/>
      <c r="F40" s="2255"/>
      <c r="G40" s="2255"/>
      <c r="H40" s="2255"/>
      <c r="I40" s="2256"/>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 customHeight="1">
      <c r="B41" s="2258" t="s">
        <v>2460</v>
      </c>
      <c r="C41" s="2250"/>
      <c r="D41" s="2249" t="s">
        <v>2482</v>
      </c>
      <c r="E41" s="2250"/>
      <c r="F41" s="2250"/>
      <c r="G41" s="2250"/>
      <c r="H41" s="2250"/>
      <c r="I41" s="2251"/>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 customHeight="1">
      <c r="B42" s="2259"/>
      <c r="C42" s="2253"/>
      <c r="D42" s="2252"/>
      <c r="E42" s="2253"/>
      <c r="F42" s="2253"/>
      <c r="G42" s="2253"/>
      <c r="H42" s="2253"/>
      <c r="I42" s="2254"/>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 customHeight="1">
      <c r="B43" s="2260"/>
      <c r="C43" s="2255"/>
      <c r="D43" s="2255"/>
      <c r="E43" s="2255"/>
      <c r="F43" s="2255"/>
      <c r="G43" s="2255"/>
      <c r="H43" s="2255"/>
      <c r="I43" s="22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6"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6" customHeight="1">
      <c r="A67" s="284"/>
      <c r="AC67" s="40"/>
    </row>
    <row r="68" spans="1:29" s="505" customFormat="1" ht="16" customHeight="1">
      <c r="A68" s="284"/>
      <c r="AC68" s="40"/>
    </row>
    <row r="69" spans="1:29" s="505" customFormat="1" ht="16" customHeight="1">
      <c r="A69" s="284"/>
      <c r="AC69" s="40"/>
    </row>
    <row r="70" spans="1:29" s="505" customFormat="1" ht="16" customHeight="1">
      <c r="A70" s="284"/>
      <c r="AC70" s="40"/>
    </row>
    <row r="71" spans="1:29" s="505" customFormat="1" ht="16" customHeight="1">
      <c r="A71" s="284"/>
      <c r="AC71" s="40"/>
    </row>
    <row r="72" spans="1:29" s="505" customFormat="1" ht="16"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4"/>
      <c r="S90" s="2224"/>
      <c r="T90" s="2224"/>
      <c r="U90" s="2224"/>
      <c r="V90" s="2224"/>
      <c r="W90" s="2224"/>
      <c r="X90" s="2224"/>
      <c r="Y90" s="2224"/>
      <c r="Z90" s="574"/>
    </row>
    <row r="91" spans="1:29" ht="15" customHeight="1">
      <c r="A91" s="89"/>
      <c r="B91" s="89"/>
      <c r="C91" s="89"/>
      <c r="D91" s="574"/>
      <c r="E91" s="2224"/>
      <c r="F91" s="2224"/>
      <c r="G91" s="2224"/>
      <c r="H91" s="574"/>
      <c r="I91" s="89"/>
      <c r="J91" s="96"/>
      <c r="K91" s="96"/>
      <c r="L91" s="96"/>
      <c r="M91" s="96"/>
      <c r="N91" s="96"/>
      <c r="O91" s="96"/>
      <c r="P91" s="96"/>
      <c r="Q91" s="574"/>
      <c r="R91" s="2224"/>
      <c r="S91" s="2224"/>
      <c r="T91" s="2224"/>
      <c r="U91" s="2224"/>
      <c r="V91" s="2224"/>
      <c r="W91" s="2224"/>
      <c r="X91" s="2224"/>
      <c r="Y91" s="2224"/>
      <c r="Z91" s="575"/>
    </row>
    <row r="92" spans="1:29" ht="15" customHeight="1">
      <c r="A92" s="89"/>
      <c r="B92" s="89"/>
      <c r="C92" s="89"/>
      <c r="D92" s="574"/>
      <c r="E92" s="2224"/>
      <c r="F92" s="2224"/>
      <c r="G92" s="2224"/>
      <c r="H92" s="574"/>
      <c r="I92" s="89"/>
      <c r="J92" s="96"/>
      <c r="K92" s="96"/>
      <c r="L92" s="96"/>
      <c r="M92" s="96"/>
      <c r="N92" s="96"/>
      <c r="O92" s="96"/>
      <c r="P92" s="96"/>
      <c r="Q92" s="574"/>
      <c r="R92" s="2224"/>
      <c r="S92" s="2224"/>
      <c r="T92" s="2224"/>
      <c r="U92" s="2224"/>
      <c r="V92" s="2224"/>
      <c r="W92" s="2224"/>
      <c r="X92" s="2224"/>
      <c r="Y92" s="2224"/>
      <c r="Z92" s="575"/>
    </row>
    <row r="93" spans="1:29" ht="13.5" customHeight="1">
      <c r="A93" s="96"/>
      <c r="B93" s="96"/>
      <c r="C93" s="96"/>
      <c r="D93" s="96"/>
      <c r="E93" s="96"/>
      <c r="F93" s="96"/>
      <c r="G93" s="96"/>
      <c r="H93" s="2223"/>
      <c r="I93" s="2223"/>
      <c r="J93" s="2223"/>
      <c r="K93" s="2223"/>
      <c r="L93" s="2223"/>
      <c r="M93" s="2223"/>
      <c r="N93" s="2223"/>
      <c r="O93" s="2223"/>
      <c r="P93" s="2223"/>
      <c r="Q93" s="2223"/>
      <c r="R93" s="2223"/>
      <c r="S93" s="2223"/>
      <c r="T93" s="2223"/>
      <c r="U93" s="2223"/>
      <c r="V93" s="2223"/>
      <c r="W93" s="2223"/>
      <c r="X93" s="2223"/>
      <c r="Y93" s="2223"/>
      <c r="Z93" s="2223"/>
    </row>
    <row r="94" spans="1:29" ht="15.75" customHeight="1">
      <c r="A94" s="89"/>
      <c r="B94" s="89"/>
      <c r="C94" s="89"/>
      <c r="D94" s="89"/>
      <c r="E94" s="89"/>
      <c r="F94" s="89"/>
      <c r="G94" s="89"/>
      <c r="H94" s="2223"/>
      <c r="I94" s="2223"/>
      <c r="J94" s="2223"/>
      <c r="K94" s="2223"/>
      <c r="L94" s="2223"/>
      <c r="M94" s="2223"/>
      <c r="N94" s="2223"/>
      <c r="O94" s="2223"/>
      <c r="P94" s="2223"/>
      <c r="Q94" s="2223"/>
      <c r="R94" s="2223"/>
      <c r="S94" s="2223"/>
      <c r="T94" s="2223"/>
      <c r="U94" s="2223"/>
      <c r="V94" s="2223"/>
      <c r="W94" s="2223"/>
      <c r="X94" s="2223"/>
      <c r="Y94" s="2223"/>
      <c r="Z94" s="2223"/>
    </row>
    <row r="95" spans="1:29" ht="15.75" customHeight="1">
      <c r="A95" s="96"/>
      <c r="B95" s="96"/>
      <c r="C95" s="96"/>
      <c r="D95" s="96"/>
      <c r="E95" s="96"/>
      <c r="F95" s="96"/>
      <c r="G95" s="96"/>
      <c r="H95" s="2223"/>
      <c r="I95" s="2219"/>
      <c r="J95" s="2219"/>
      <c r="K95" s="2219"/>
      <c r="L95" s="2219"/>
      <c r="M95" s="2219"/>
      <c r="N95" s="2219"/>
      <c r="O95" s="2219"/>
      <c r="P95" s="2219"/>
      <c r="Q95" s="2219"/>
      <c r="R95" s="2219"/>
      <c r="S95" s="2219"/>
      <c r="T95" s="2219"/>
      <c r="U95" s="2219"/>
      <c r="V95" s="2219"/>
      <c r="W95" s="2219"/>
      <c r="X95" s="2219"/>
      <c r="Y95" s="2219"/>
      <c r="Z95" s="2219"/>
    </row>
    <row r="96" spans="1:29" ht="15.75" customHeight="1">
      <c r="A96" s="89"/>
      <c r="B96" s="89"/>
      <c r="C96" s="89"/>
      <c r="D96" s="89"/>
      <c r="E96" s="89"/>
      <c r="F96" s="89"/>
      <c r="G96" s="89"/>
      <c r="H96" s="2219"/>
      <c r="I96" s="2219"/>
      <c r="J96" s="2219"/>
      <c r="K96" s="2219"/>
      <c r="L96" s="2219"/>
      <c r="M96" s="2219"/>
      <c r="N96" s="2219"/>
      <c r="O96" s="2219"/>
      <c r="P96" s="2219"/>
      <c r="Q96" s="2219"/>
      <c r="R96" s="2219"/>
      <c r="S96" s="2219"/>
      <c r="T96" s="2219"/>
      <c r="U96" s="2219"/>
      <c r="V96" s="2219"/>
      <c r="W96" s="2219"/>
      <c r="X96" s="2219"/>
      <c r="Y96" s="2219"/>
      <c r="Z96" s="2219"/>
    </row>
    <row r="97" spans="1:26" ht="18" customHeight="1">
      <c r="A97" s="2226"/>
      <c r="B97" s="2226"/>
      <c r="C97" s="2226"/>
      <c r="D97" s="2226"/>
      <c r="E97" s="2226"/>
      <c r="F97" s="2226"/>
      <c r="G97" s="2226"/>
      <c r="H97" s="2226"/>
      <c r="I97" s="2226"/>
      <c r="J97" s="2226"/>
      <c r="K97" s="2226"/>
      <c r="L97" s="2226"/>
      <c r="M97" s="2226"/>
      <c r="N97" s="2226"/>
      <c r="O97" s="2226"/>
      <c r="P97" s="2226"/>
      <c r="Q97" s="2226"/>
      <c r="R97" s="2226"/>
      <c r="S97" s="2226"/>
      <c r="T97" s="2226"/>
      <c r="U97" s="2226"/>
      <c r="V97" s="2226"/>
      <c r="W97" s="2226"/>
      <c r="X97" s="2226"/>
      <c r="Y97" s="2226"/>
      <c r="Z97" s="2226"/>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4"/>
      <c r="F99" s="2224"/>
      <c r="G99" s="2224"/>
      <c r="H99" s="2224"/>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4"/>
      <c r="G100" s="2224"/>
      <c r="H100" s="96"/>
      <c r="I100" s="2225"/>
      <c r="J100" s="2225"/>
      <c r="K100" s="2225"/>
      <c r="L100" s="2225"/>
      <c r="M100" s="2225"/>
      <c r="N100" s="2225"/>
      <c r="O100" s="2225"/>
      <c r="P100" s="2225"/>
      <c r="Q100" s="2225"/>
      <c r="R100" s="2225"/>
      <c r="S100" s="2225"/>
      <c r="T100" s="2225"/>
      <c r="U100" s="2225"/>
      <c r="V100" s="2225"/>
      <c r="W100" s="2225"/>
      <c r="X100" s="2225"/>
      <c r="Y100" s="2225"/>
      <c r="Z100" s="2225"/>
    </row>
    <row r="101" spans="1:26" ht="15.75" customHeight="1">
      <c r="A101" s="96"/>
      <c r="B101" s="96"/>
      <c r="C101" s="96"/>
      <c r="D101" s="96"/>
      <c r="E101" s="96"/>
      <c r="F101" s="2224"/>
      <c r="G101" s="2224"/>
      <c r="H101" s="96"/>
      <c r="I101" s="2225"/>
      <c r="J101" s="2225"/>
      <c r="K101" s="2225"/>
      <c r="L101" s="2225"/>
      <c r="M101" s="2225"/>
      <c r="N101" s="2225"/>
      <c r="O101" s="2225"/>
      <c r="P101" s="2225"/>
      <c r="Q101" s="2225"/>
      <c r="R101" s="2225"/>
      <c r="S101" s="2225"/>
      <c r="T101" s="2225"/>
      <c r="U101" s="2225"/>
      <c r="V101" s="2225"/>
      <c r="W101" s="2225"/>
      <c r="X101" s="2225"/>
      <c r="Y101" s="2225"/>
      <c r="Z101" s="2225"/>
    </row>
    <row r="102" spans="1:26" ht="15.75" customHeight="1">
      <c r="A102" s="96"/>
      <c r="B102" s="96"/>
      <c r="C102" s="96"/>
      <c r="D102" s="96"/>
      <c r="E102" s="96"/>
      <c r="F102" s="2224"/>
      <c r="G102" s="2224"/>
      <c r="H102" s="96"/>
      <c r="I102" s="2225"/>
      <c r="J102" s="2225"/>
      <c r="K102" s="2225"/>
      <c r="L102" s="2225"/>
      <c r="M102" s="2225"/>
      <c r="N102" s="2225"/>
      <c r="O102" s="2225"/>
      <c r="P102" s="2225"/>
      <c r="Q102" s="2225"/>
      <c r="R102" s="2225"/>
      <c r="S102" s="2225"/>
      <c r="T102" s="2225"/>
      <c r="U102" s="2225"/>
      <c r="V102" s="2225"/>
      <c r="W102" s="2225"/>
      <c r="X102" s="2225"/>
      <c r="Y102" s="2225"/>
      <c r="Z102" s="2225"/>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4"/>
      <c r="K109" s="2224"/>
      <c r="L109" s="2224"/>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4"/>
      <c r="K110" s="2224"/>
      <c r="L110" s="2224"/>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4"/>
      <c r="K111" s="2224"/>
      <c r="L111" s="2224"/>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4"/>
      <c r="K112" s="2224"/>
      <c r="L112" s="2224"/>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40"/>
      <c r="K114" s="2240"/>
      <c r="L114" s="2240"/>
      <c r="M114" s="2240"/>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40"/>
      <c r="K115" s="2240"/>
      <c r="L115" s="2240"/>
      <c r="M115" s="2240"/>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4"/>
      <c r="J126" s="2224"/>
      <c r="K126" s="2224"/>
      <c r="L126" s="2224"/>
      <c r="M126" s="574"/>
      <c r="N126" s="574"/>
      <c r="O126" s="2224"/>
      <c r="P126" s="2224"/>
      <c r="Q126" s="2224"/>
      <c r="R126" s="2224"/>
      <c r="S126" s="574"/>
      <c r="T126" s="574"/>
      <c r="U126" s="2224"/>
      <c r="V126" s="2224"/>
      <c r="W126" s="2224"/>
      <c r="X126" s="2224"/>
      <c r="Y126" s="576"/>
      <c r="Z126" s="96"/>
    </row>
    <row r="127" spans="1:26" ht="15.75" customHeight="1">
      <c r="A127" s="96"/>
      <c r="B127" s="96"/>
      <c r="C127" s="574"/>
      <c r="D127" s="2224"/>
      <c r="E127" s="2224"/>
      <c r="F127" s="574"/>
      <c r="G127" s="96"/>
      <c r="H127" s="574"/>
      <c r="I127" s="2239"/>
      <c r="J127" s="2239"/>
      <c r="K127" s="2239"/>
      <c r="L127" s="2239"/>
      <c r="M127" s="574"/>
      <c r="N127" s="574"/>
      <c r="O127" s="2239"/>
      <c r="P127" s="2239"/>
      <c r="Q127" s="2239"/>
      <c r="R127" s="2239"/>
      <c r="S127" s="574"/>
      <c r="T127" s="574"/>
      <c r="U127" s="2241"/>
      <c r="V127" s="2241"/>
      <c r="W127" s="2241"/>
      <c r="X127" s="2241"/>
      <c r="Y127" s="96"/>
      <c r="Z127" s="96"/>
    </row>
    <row r="128" spans="1:26" ht="15.75" customHeight="1">
      <c r="A128" s="96"/>
      <c r="B128" s="96"/>
      <c r="C128" s="574"/>
      <c r="D128" s="2224"/>
      <c r="E128" s="2224"/>
      <c r="F128" s="574"/>
      <c r="G128" s="96"/>
      <c r="H128" s="574"/>
      <c r="I128" s="2239"/>
      <c r="J128" s="2239"/>
      <c r="K128" s="2239"/>
      <c r="L128" s="2239"/>
      <c r="M128" s="574"/>
      <c r="N128" s="574"/>
      <c r="O128" s="2239"/>
      <c r="P128" s="2239"/>
      <c r="Q128" s="2239"/>
      <c r="R128" s="2239"/>
      <c r="S128" s="574"/>
      <c r="T128" s="574"/>
      <c r="U128" s="2241"/>
      <c r="V128" s="2241"/>
      <c r="W128" s="2241"/>
      <c r="X128" s="2241"/>
      <c r="Y128" s="96"/>
      <c r="Z128" s="96"/>
    </row>
    <row r="129" spans="1:26" ht="15.75" customHeight="1">
      <c r="A129" s="96"/>
      <c r="B129" s="96"/>
      <c r="C129" s="574"/>
      <c r="D129" s="2224"/>
      <c r="E129" s="2224"/>
      <c r="F129" s="574"/>
      <c r="G129" s="96"/>
      <c r="H129" s="574"/>
      <c r="I129" s="2239"/>
      <c r="J129" s="2239"/>
      <c r="K129" s="2239"/>
      <c r="L129" s="2239"/>
      <c r="M129" s="574"/>
      <c r="N129" s="574"/>
      <c r="O129" s="2239"/>
      <c r="P129" s="2239"/>
      <c r="Q129" s="2239"/>
      <c r="R129" s="2239"/>
      <c r="S129" s="574"/>
      <c r="T129" s="574"/>
      <c r="U129" s="2241"/>
      <c r="V129" s="2241"/>
      <c r="W129" s="2241"/>
      <c r="X129" s="2241"/>
      <c r="Y129" s="96"/>
      <c r="Z129" s="96"/>
    </row>
    <row r="130" spans="1:26" ht="15.75" customHeight="1">
      <c r="A130" s="96"/>
      <c r="B130" s="96"/>
      <c r="C130" s="574"/>
      <c r="D130" s="2224"/>
      <c r="E130" s="2224"/>
      <c r="F130" s="574"/>
      <c r="G130" s="96"/>
      <c r="H130" s="574"/>
      <c r="I130" s="2239"/>
      <c r="J130" s="2239"/>
      <c r="K130" s="2239"/>
      <c r="L130" s="2239"/>
      <c r="M130" s="574"/>
      <c r="N130" s="574"/>
      <c r="O130" s="2239"/>
      <c r="P130" s="2239"/>
      <c r="Q130" s="2239"/>
      <c r="R130" s="2239"/>
      <c r="S130" s="574"/>
      <c r="T130" s="574"/>
      <c r="U130" s="2241"/>
      <c r="V130" s="2241"/>
      <c r="W130" s="2241"/>
      <c r="X130" s="2241"/>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39"/>
      <c r="J135" s="2239"/>
      <c r="K135" s="2239"/>
      <c r="L135" s="2239"/>
      <c r="M135" s="574"/>
      <c r="N135" s="574"/>
      <c r="O135" s="2239"/>
      <c r="P135" s="2239"/>
      <c r="Q135" s="2239"/>
      <c r="R135" s="2239"/>
      <c r="S135" s="574"/>
      <c r="T135" s="574"/>
      <c r="U135" s="2239"/>
      <c r="V135" s="2239"/>
      <c r="W135" s="2239"/>
      <c r="X135" s="2239"/>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42"/>
      <c r="J139" s="2242"/>
      <c r="K139" s="2242"/>
      <c r="L139" s="2242"/>
      <c r="M139" s="2242"/>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4"/>
      <c r="L140" s="2224"/>
      <c r="M140" s="2224"/>
      <c r="N140" s="2224"/>
      <c r="O140" s="2224"/>
      <c r="P140" s="2224"/>
      <c r="Q140" s="96"/>
      <c r="R140" s="96"/>
      <c r="S140" s="96"/>
      <c r="T140" s="96"/>
      <c r="U140" s="96"/>
      <c r="V140" s="96"/>
      <c r="W140" s="96"/>
      <c r="X140" s="96"/>
      <c r="Y140" s="96"/>
      <c r="Z140" s="96"/>
    </row>
    <row r="141" spans="1:26" ht="15.75" customHeight="1">
      <c r="A141" s="96"/>
      <c r="B141" s="96"/>
      <c r="C141" s="96"/>
      <c r="D141" s="96"/>
      <c r="E141" s="96"/>
      <c r="F141" s="96"/>
      <c r="G141" s="96"/>
      <c r="H141" s="2243"/>
      <c r="I141" s="2243"/>
      <c r="J141" s="2243"/>
      <c r="K141" s="2243"/>
      <c r="L141" s="2243"/>
      <c r="M141" s="2243"/>
      <c r="N141" s="2243"/>
      <c r="O141" s="2243"/>
      <c r="P141" s="2243"/>
      <c r="Q141" s="2243"/>
      <c r="R141" s="2243"/>
      <c r="S141" s="2243"/>
      <c r="T141" s="2243"/>
      <c r="U141" s="2243"/>
      <c r="V141" s="2243"/>
      <c r="W141" s="2243"/>
      <c r="X141" s="2243"/>
      <c r="Y141" s="2243"/>
      <c r="Z141" s="2243"/>
    </row>
    <row r="142" spans="1:26">
      <c r="H142" s="2244"/>
      <c r="I142" s="2244"/>
      <c r="J142" s="2244"/>
      <c r="K142" s="2244"/>
      <c r="L142" s="2244"/>
      <c r="M142" s="2244"/>
      <c r="N142" s="2244"/>
      <c r="O142" s="2244"/>
      <c r="P142" s="2244"/>
      <c r="Q142" s="2244"/>
      <c r="R142" s="2244"/>
      <c r="S142" s="2244"/>
      <c r="T142" s="2244"/>
      <c r="U142" s="2244"/>
      <c r="V142" s="2244"/>
      <c r="W142" s="2244"/>
      <c r="X142" s="2244"/>
      <c r="Y142" s="2244"/>
      <c r="Z142" s="2244"/>
    </row>
    <row r="143" spans="1:26" ht="13.5" customHeight="1">
      <c r="A143" s="96"/>
      <c r="B143" s="96"/>
      <c r="C143" s="96"/>
      <c r="D143" s="96"/>
      <c r="E143" s="2243"/>
      <c r="F143" s="2243"/>
      <c r="G143" s="2243"/>
      <c r="H143" s="2243"/>
      <c r="I143" s="2243"/>
      <c r="J143" s="2243"/>
      <c r="K143" s="2243"/>
      <c r="L143" s="2243"/>
      <c r="M143" s="2243"/>
      <c r="N143" s="2243"/>
      <c r="O143" s="2243"/>
      <c r="P143" s="2243"/>
      <c r="Q143" s="2243"/>
      <c r="R143" s="2243"/>
      <c r="S143" s="2243"/>
      <c r="T143" s="2243"/>
      <c r="U143" s="2243"/>
      <c r="V143" s="2243"/>
      <c r="W143" s="2243"/>
      <c r="X143" s="2243"/>
      <c r="Y143" s="2243"/>
      <c r="Z143" s="2243"/>
    </row>
    <row r="144" spans="1:26">
      <c r="A144" s="96"/>
      <c r="B144" s="96"/>
      <c r="C144" s="96"/>
      <c r="D144" s="96"/>
      <c r="E144" s="2245"/>
      <c r="F144" s="2245"/>
      <c r="G144" s="2245"/>
      <c r="H144" s="2245"/>
      <c r="I144" s="2245"/>
      <c r="J144" s="2245"/>
      <c r="K144" s="2245"/>
      <c r="L144" s="2245"/>
      <c r="M144" s="2245"/>
      <c r="N144" s="2245"/>
      <c r="O144" s="2245"/>
      <c r="P144" s="2245"/>
      <c r="Q144" s="2245"/>
      <c r="R144" s="2245"/>
      <c r="S144" s="2245"/>
      <c r="T144" s="2245"/>
      <c r="U144" s="2245"/>
      <c r="V144" s="2245"/>
      <c r="W144" s="2245"/>
      <c r="X144" s="2245"/>
      <c r="Y144" s="2245"/>
      <c r="Z144" s="2245"/>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4"/>
      <c r="B148" s="2224"/>
      <c r="C148" s="2224"/>
      <c r="D148" s="2224"/>
      <c r="E148" s="2224"/>
      <c r="F148" s="2224"/>
      <c r="G148" s="2224"/>
      <c r="H148" s="2224"/>
      <c r="I148" s="2224"/>
      <c r="J148" s="2224"/>
      <c r="K148" s="2224"/>
      <c r="L148" s="2224"/>
      <c r="M148" s="2224"/>
      <c r="N148" s="2224"/>
      <c r="O148" s="2224"/>
      <c r="P148" s="2224"/>
      <c r="Q148" s="2224"/>
      <c r="R148" s="2224"/>
      <c r="S148" s="2224"/>
      <c r="T148" s="2224"/>
      <c r="U148" s="2224"/>
      <c r="V148" s="2224"/>
      <c r="W148" s="2224"/>
      <c r="X148" s="2224"/>
      <c r="Y148" s="2224"/>
      <c r="Z148" s="2224"/>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2"/>
      <c r="J152" s="2242"/>
      <c r="K152" s="2242"/>
      <c r="L152" s="2242"/>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2"/>
      <c r="J153" s="2242"/>
      <c r="K153" s="2242"/>
      <c r="L153" s="2242"/>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42"/>
      <c r="J154" s="2242"/>
      <c r="K154" s="2242"/>
      <c r="L154" s="2242"/>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42"/>
      <c r="J155" s="2242"/>
      <c r="K155" s="2242"/>
      <c r="L155" s="2242"/>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4"/>
      <c r="D157" s="2224"/>
      <c r="E157" s="2224"/>
      <c r="F157" s="2224"/>
      <c r="G157" s="574"/>
      <c r="H157" s="2224"/>
      <c r="I157" s="2224"/>
      <c r="J157" s="2224"/>
      <c r="K157" s="2224"/>
      <c r="L157" s="2224"/>
      <c r="M157" s="2224"/>
      <c r="N157" s="2224"/>
      <c r="O157" s="2224"/>
      <c r="P157" s="2224"/>
      <c r="Q157" s="2224"/>
      <c r="R157" s="2224"/>
      <c r="S157" s="2224"/>
      <c r="T157" s="2224"/>
      <c r="U157" s="574"/>
      <c r="V157" s="574"/>
      <c r="W157" s="2224"/>
      <c r="X157" s="2224"/>
      <c r="Y157" s="2224"/>
      <c r="Z157" s="96"/>
      <c r="AA157" s="89"/>
    </row>
    <row r="158" spans="1:27" ht="15.75" customHeight="1">
      <c r="A158" s="96"/>
      <c r="B158" s="96"/>
      <c r="C158" s="574"/>
      <c r="D158" s="2226"/>
      <c r="E158" s="2226"/>
      <c r="F158" s="574"/>
      <c r="G158" s="574"/>
      <c r="H158" s="96"/>
      <c r="I158" s="96"/>
      <c r="J158" s="96"/>
      <c r="K158" s="89"/>
      <c r="L158" s="96"/>
      <c r="M158" s="96"/>
      <c r="N158" s="96"/>
      <c r="O158" s="96"/>
      <c r="P158" s="96"/>
      <c r="Q158" s="89"/>
      <c r="R158" s="89"/>
      <c r="S158" s="89"/>
      <c r="T158" s="89"/>
      <c r="U158" s="574"/>
      <c r="V158" s="574"/>
      <c r="W158" s="2246"/>
      <c r="X158" s="2246"/>
      <c r="Y158" s="2246"/>
      <c r="Z158" s="96"/>
      <c r="AA158" s="89"/>
    </row>
    <row r="159" spans="1:27" ht="15.75" customHeight="1">
      <c r="A159" s="96"/>
      <c r="B159" s="96"/>
      <c r="C159" s="574"/>
      <c r="D159" s="2226"/>
      <c r="E159" s="2226"/>
      <c r="F159" s="574"/>
      <c r="G159" s="574"/>
      <c r="H159" s="96"/>
      <c r="I159" s="96"/>
      <c r="J159" s="96"/>
      <c r="K159" s="89"/>
      <c r="L159" s="96"/>
      <c r="M159" s="96"/>
      <c r="N159" s="96"/>
      <c r="O159" s="96"/>
      <c r="P159" s="96"/>
      <c r="Q159" s="89"/>
      <c r="R159" s="89"/>
      <c r="S159" s="89"/>
      <c r="T159" s="89"/>
      <c r="U159" s="574"/>
      <c r="V159" s="574"/>
      <c r="W159" s="2246"/>
      <c r="X159" s="2246"/>
      <c r="Y159" s="2246"/>
      <c r="Z159" s="96"/>
      <c r="AA159" s="89"/>
    </row>
    <row r="160" spans="1:27" ht="15.75" customHeight="1">
      <c r="A160" s="96"/>
      <c r="B160" s="96"/>
      <c r="C160" s="574"/>
      <c r="D160" s="2226"/>
      <c r="E160" s="2226"/>
      <c r="F160" s="574"/>
      <c r="G160" s="574"/>
      <c r="H160" s="96"/>
      <c r="I160" s="96"/>
      <c r="J160" s="96"/>
      <c r="K160" s="89"/>
      <c r="L160" s="96"/>
      <c r="M160" s="96"/>
      <c r="N160" s="96"/>
      <c r="O160" s="96"/>
      <c r="P160" s="96"/>
      <c r="Q160" s="89"/>
      <c r="R160" s="89"/>
      <c r="S160" s="89"/>
      <c r="T160" s="89"/>
      <c r="U160" s="574"/>
      <c r="V160" s="574"/>
      <c r="W160" s="2246"/>
      <c r="X160" s="2246"/>
      <c r="Y160" s="2246"/>
      <c r="Z160" s="96"/>
      <c r="AA160" s="89"/>
    </row>
    <row r="161" spans="1:27" ht="15.75" customHeight="1">
      <c r="A161" s="96"/>
      <c r="B161" s="96"/>
      <c r="C161" s="574"/>
      <c r="D161" s="2226"/>
      <c r="E161" s="2226"/>
      <c r="F161" s="574"/>
      <c r="G161" s="574"/>
      <c r="H161" s="96"/>
      <c r="I161" s="96"/>
      <c r="J161" s="96"/>
      <c r="K161" s="89"/>
      <c r="L161" s="96"/>
      <c r="M161" s="96"/>
      <c r="N161" s="96"/>
      <c r="O161" s="96"/>
      <c r="P161" s="96"/>
      <c r="Q161" s="89"/>
      <c r="R161" s="89"/>
      <c r="S161" s="89"/>
      <c r="T161" s="89"/>
      <c r="U161" s="574"/>
      <c r="V161" s="574"/>
      <c r="W161" s="2246"/>
      <c r="X161" s="2246"/>
      <c r="Y161" s="2246"/>
      <c r="Z161" s="96"/>
      <c r="AA161" s="89"/>
    </row>
    <row r="162" spans="1:27" ht="15.75" customHeight="1">
      <c r="A162" s="96"/>
      <c r="B162" s="96"/>
      <c r="C162" s="574"/>
      <c r="D162" s="2226"/>
      <c r="E162" s="2226"/>
      <c r="F162" s="574"/>
      <c r="G162" s="574"/>
      <c r="H162" s="96"/>
      <c r="I162" s="96"/>
      <c r="J162" s="96"/>
      <c r="K162" s="89"/>
      <c r="L162" s="96"/>
      <c r="M162" s="96"/>
      <c r="N162" s="96"/>
      <c r="O162" s="96"/>
      <c r="P162" s="96"/>
      <c r="Q162" s="89"/>
      <c r="R162" s="89"/>
      <c r="S162" s="89"/>
      <c r="T162" s="89"/>
      <c r="U162" s="574"/>
      <c r="V162" s="574"/>
      <c r="W162" s="2246"/>
      <c r="X162" s="2246"/>
      <c r="Y162" s="2246"/>
      <c r="Z162" s="96"/>
      <c r="AA162" s="89"/>
    </row>
    <row r="163" spans="1:27" ht="15.75" customHeight="1">
      <c r="A163" s="96"/>
      <c r="B163" s="96"/>
      <c r="C163" s="574"/>
      <c r="D163" s="2226"/>
      <c r="E163" s="2226"/>
      <c r="F163" s="574"/>
      <c r="G163" s="574"/>
      <c r="H163" s="96"/>
      <c r="I163" s="96"/>
      <c r="J163" s="96"/>
      <c r="K163" s="89"/>
      <c r="L163" s="96"/>
      <c r="M163" s="96"/>
      <c r="N163" s="96"/>
      <c r="O163" s="96"/>
      <c r="P163" s="96"/>
      <c r="Q163" s="89"/>
      <c r="R163" s="89"/>
      <c r="S163" s="89"/>
      <c r="T163" s="89"/>
      <c r="U163" s="574"/>
      <c r="V163" s="574"/>
      <c r="W163" s="2246"/>
      <c r="X163" s="2246"/>
      <c r="Y163" s="2246"/>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47"/>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89"/>
    </row>
    <row r="166" spans="1:27" ht="15.75" customHeight="1">
      <c r="A166" s="96"/>
      <c r="B166" s="96"/>
      <c r="C166" s="96"/>
      <c r="D166" s="96"/>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47"/>
      <c r="F168" s="2247"/>
      <c r="G168" s="2247"/>
      <c r="H168" s="2247"/>
      <c r="I168" s="2247"/>
      <c r="J168" s="2247"/>
      <c r="K168" s="2247"/>
      <c r="L168" s="2247"/>
      <c r="M168" s="2247"/>
      <c r="N168" s="2247"/>
      <c r="O168" s="2247"/>
      <c r="P168" s="2247"/>
      <c r="Q168" s="2247"/>
      <c r="R168" s="2247"/>
      <c r="S168" s="2247"/>
      <c r="T168" s="2247"/>
      <c r="U168" s="2247"/>
      <c r="V168" s="2247"/>
      <c r="W168" s="2247"/>
      <c r="X168" s="2247"/>
      <c r="Y168" s="2247"/>
      <c r="Z168" s="2247"/>
      <c r="AA168" s="89"/>
    </row>
    <row r="169" spans="1:27" ht="15.75" customHeight="1">
      <c r="A169" s="96"/>
      <c r="B169" s="96"/>
      <c r="C169" s="96"/>
      <c r="D169" s="96"/>
      <c r="E169" s="2247"/>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4"/>
      <c r="B174" s="2224"/>
      <c r="C174" s="2224"/>
      <c r="D174" s="2224"/>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2"/>
      <c r="J178" s="2242"/>
      <c r="K178" s="2242"/>
      <c r="L178" s="2242"/>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2"/>
      <c r="J179" s="2242"/>
      <c r="K179" s="2242"/>
      <c r="L179" s="2242"/>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42"/>
      <c r="J180" s="2242"/>
      <c r="K180" s="2242"/>
      <c r="L180" s="2242"/>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42"/>
      <c r="J181" s="2242"/>
      <c r="K181" s="2242"/>
      <c r="L181" s="2242"/>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4"/>
      <c r="D183" s="2224"/>
      <c r="E183" s="2224"/>
      <c r="F183" s="2224"/>
      <c r="G183" s="574"/>
      <c r="H183" s="2224"/>
      <c r="I183" s="2224"/>
      <c r="J183" s="2224"/>
      <c r="K183" s="2224"/>
      <c r="L183" s="2224"/>
      <c r="M183" s="2224"/>
      <c r="N183" s="2224"/>
      <c r="O183" s="2224"/>
      <c r="P183" s="2224"/>
      <c r="Q183" s="2224"/>
      <c r="R183" s="2224"/>
      <c r="S183" s="2224"/>
      <c r="T183" s="2224"/>
      <c r="U183" s="574"/>
      <c r="V183" s="574"/>
      <c r="W183" s="2224"/>
      <c r="X183" s="2224"/>
      <c r="Y183" s="2224"/>
      <c r="Z183" s="96"/>
      <c r="AA183" s="89"/>
    </row>
    <row r="184" spans="1:27" ht="15.75" customHeight="1">
      <c r="A184" s="96"/>
      <c r="B184" s="96"/>
      <c r="C184" s="574"/>
      <c r="D184" s="2226"/>
      <c r="E184" s="2226"/>
      <c r="F184" s="574"/>
      <c r="G184" s="574"/>
      <c r="H184" s="96"/>
      <c r="I184" s="96"/>
      <c r="J184" s="96"/>
      <c r="K184" s="89"/>
      <c r="L184" s="96"/>
      <c r="M184" s="96"/>
      <c r="N184" s="96"/>
      <c r="O184" s="96"/>
      <c r="P184" s="96"/>
      <c r="Q184" s="89"/>
      <c r="R184" s="89"/>
      <c r="S184" s="89"/>
      <c r="T184" s="89"/>
      <c r="U184" s="574"/>
      <c r="V184" s="574"/>
      <c r="W184" s="2246"/>
      <c r="X184" s="2246"/>
      <c r="Y184" s="2246"/>
      <c r="Z184" s="96"/>
      <c r="AA184" s="89"/>
    </row>
    <row r="185" spans="1:27" ht="15.75" customHeight="1">
      <c r="A185" s="96"/>
      <c r="B185" s="96"/>
      <c r="C185" s="574"/>
      <c r="D185" s="2226"/>
      <c r="E185" s="2226"/>
      <c r="F185" s="574"/>
      <c r="G185" s="574"/>
      <c r="H185" s="96"/>
      <c r="I185" s="96"/>
      <c r="J185" s="96"/>
      <c r="K185" s="89"/>
      <c r="L185" s="96"/>
      <c r="M185" s="96"/>
      <c r="N185" s="96"/>
      <c r="O185" s="96"/>
      <c r="P185" s="96"/>
      <c r="Q185" s="89"/>
      <c r="R185" s="89"/>
      <c r="S185" s="89"/>
      <c r="T185" s="89"/>
      <c r="U185" s="574"/>
      <c r="V185" s="574"/>
      <c r="W185" s="2246"/>
      <c r="X185" s="2246"/>
      <c r="Y185" s="2246"/>
      <c r="Z185" s="96"/>
      <c r="AA185" s="89"/>
    </row>
    <row r="186" spans="1:27" ht="15.75" customHeight="1">
      <c r="A186" s="96"/>
      <c r="B186" s="96"/>
      <c r="C186" s="574"/>
      <c r="D186" s="2226"/>
      <c r="E186" s="2226"/>
      <c r="F186" s="574"/>
      <c r="G186" s="574"/>
      <c r="H186" s="96"/>
      <c r="I186" s="96"/>
      <c r="J186" s="96"/>
      <c r="K186" s="89"/>
      <c r="L186" s="96"/>
      <c r="M186" s="96"/>
      <c r="N186" s="96"/>
      <c r="O186" s="96"/>
      <c r="P186" s="96"/>
      <c r="Q186" s="89"/>
      <c r="R186" s="89"/>
      <c r="S186" s="89"/>
      <c r="T186" s="89"/>
      <c r="U186" s="574"/>
      <c r="V186" s="574"/>
      <c r="W186" s="2246"/>
      <c r="X186" s="2246"/>
      <c r="Y186" s="2246"/>
      <c r="Z186" s="96"/>
      <c r="AA186" s="89"/>
    </row>
    <row r="187" spans="1:27" ht="15.75" customHeight="1">
      <c r="A187" s="96"/>
      <c r="B187" s="96"/>
      <c r="C187" s="574"/>
      <c r="D187" s="2226"/>
      <c r="E187" s="2226"/>
      <c r="F187" s="574"/>
      <c r="G187" s="574"/>
      <c r="H187" s="96"/>
      <c r="I187" s="96"/>
      <c r="J187" s="96"/>
      <c r="K187" s="89"/>
      <c r="L187" s="96"/>
      <c r="M187" s="96"/>
      <c r="N187" s="96"/>
      <c r="O187" s="96"/>
      <c r="P187" s="96"/>
      <c r="Q187" s="89"/>
      <c r="R187" s="89"/>
      <c r="S187" s="89"/>
      <c r="T187" s="89"/>
      <c r="U187" s="574"/>
      <c r="V187" s="574"/>
      <c r="W187" s="2246"/>
      <c r="X187" s="2246"/>
      <c r="Y187" s="2246"/>
      <c r="Z187" s="96"/>
      <c r="AA187" s="89"/>
    </row>
    <row r="188" spans="1:27" ht="15.75" customHeight="1">
      <c r="A188" s="96"/>
      <c r="B188" s="96"/>
      <c r="C188" s="574"/>
      <c r="D188" s="2226"/>
      <c r="E188" s="2226"/>
      <c r="F188" s="574"/>
      <c r="G188" s="574"/>
      <c r="H188" s="96"/>
      <c r="I188" s="96"/>
      <c r="J188" s="96"/>
      <c r="K188" s="89"/>
      <c r="L188" s="96"/>
      <c r="M188" s="96"/>
      <c r="N188" s="96"/>
      <c r="O188" s="96"/>
      <c r="P188" s="96"/>
      <c r="Q188" s="89"/>
      <c r="R188" s="89"/>
      <c r="S188" s="89"/>
      <c r="T188" s="89"/>
      <c r="U188" s="574"/>
      <c r="V188" s="574"/>
      <c r="W188" s="2246"/>
      <c r="X188" s="2246"/>
      <c r="Y188" s="2246"/>
      <c r="Z188" s="96"/>
      <c r="AA188" s="89"/>
    </row>
    <row r="189" spans="1:27" ht="15.75" customHeight="1">
      <c r="A189" s="96"/>
      <c r="B189" s="96"/>
      <c r="C189" s="574"/>
      <c r="D189" s="2226"/>
      <c r="E189" s="2226"/>
      <c r="F189" s="574"/>
      <c r="G189" s="574"/>
      <c r="H189" s="96"/>
      <c r="I189" s="96"/>
      <c r="J189" s="96"/>
      <c r="K189" s="89"/>
      <c r="L189" s="96"/>
      <c r="M189" s="96"/>
      <c r="N189" s="96"/>
      <c r="O189" s="96"/>
      <c r="P189" s="96"/>
      <c r="Q189" s="89"/>
      <c r="R189" s="89"/>
      <c r="S189" s="89"/>
      <c r="T189" s="89"/>
      <c r="U189" s="574"/>
      <c r="V189" s="574"/>
      <c r="W189" s="2246"/>
      <c r="X189" s="2246"/>
      <c r="Y189" s="2246"/>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47"/>
      <c r="F191" s="2247"/>
      <c r="G191" s="2247"/>
      <c r="H191" s="2247"/>
      <c r="I191" s="2247"/>
      <c r="J191" s="2247"/>
      <c r="K191" s="2247"/>
      <c r="L191" s="2247"/>
      <c r="M191" s="2247"/>
      <c r="N191" s="2247"/>
      <c r="O191" s="2247"/>
      <c r="P191" s="2247"/>
      <c r="Q191" s="2247"/>
      <c r="R191" s="2247"/>
      <c r="S191" s="2247"/>
      <c r="T191" s="2247"/>
      <c r="U191" s="2247"/>
      <c r="V191" s="2247"/>
      <c r="W191" s="2247"/>
      <c r="X191" s="2247"/>
      <c r="Y191" s="2247"/>
      <c r="Z191" s="2247"/>
      <c r="AA191" s="89"/>
    </row>
    <row r="192" spans="1:27" ht="15.75" customHeight="1">
      <c r="A192" s="96"/>
      <c r="B192" s="96"/>
      <c r="C192" s="96"/>
      <c r="D192" s="96"/>
      <c r="E192" s="2247"/>
      <c r="F192" s="2247"/>
      <c r="G192" s="2247"/>
      <c r="H192" s="2247"/>
      <c r="I192" s="2247"/>
      <c r="J192" s="2247"/>
      <c r="K192" s="2247"/>
      <c r="L192" s="2247"/>
      <c r="M192" s="2247"/>
      <c r="N192" s="2247"/>
      <c r="O192" s="2247"/>
      <c r="P192" s="2247"/>
      <c r="Q192" s="2247"/>
      <c r="R192" s="2247"/>
      <c r="S192" s="2247"/>
      <c r="T192" s="2247"/>
      <c r="U192" s="2247"/>
      <c r="V192" s="2247"/>
      <c r="W192" s="2247"/>
      <c r="X192" s="2247"/>
      <c r="Y192" s="2247"/>
      <c r="Z192" s="2247"/>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89"/>
    </row>
    <row r="195" spans="1:27" ht="15.75" customHeight="1">
      <c r="A195" s="96"/>
      <c r="B195" s="96"/>
      <c r="C195" s="96"/>
      <c r="D195" s="9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4"/>
      <c r="B202" s="2224"/>
      <c r="C202" s="2224"/>
      <c r="D202" s="2224"/>
      <c r="E202" s="2224"/>
      <c r="F202" s="2224"/>
      <c r="G202" s="2224"/>
      <c r="H202" s="2224"/>
      <c r="I202" s="2224"/>
      <c r="J202" s="2224"/>
      <c r="K202" s="2224"/>
      <c r="L202" s="2224"/>
      <c r="M202" s="2224"/>
      <c r="N202" s="2224"/>
      <c r="O202" s="2224"/>
      <c r="P202" s="2224"/>
      <c r="Q202" s="2224"/>
      <c r="R202" s="2224"/>
      <c r="S202" s="2224"/>
      <c r="T202" s="2224"/>
      <c r="U202" s="2224"/>
      <c r="V202" s="2224"/>
      <c r="W202" s="2224"/>
      <c r="X202" s="2224"/>
      <c r="Y202" s="2224"/>
      <c r="Z202" s="2224"/>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2"/>
      <c r="J206" s="2242"/>
      <c r="K206" s="2242"/>
      <c r="L206" s="2242"/>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2"/>
      <c r="J207" s="2242"/>
      <c r="K207" s="2242"/>
      <c r="L207" s="2242"/>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42"/>
      <c r="J208" s="2242"/>
      <c r="K208" s="2242"/>
      <c r="L208" s="2242"/>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42"/>
      <c r="J209" s="2242"/>
      <c r="K209" s="2242"/>
      <c r="L209" s="2242"/>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4"/>
      <c r="D211" s="2224"/>
      <c r="E211" s="2224"/>
      <c r="F211" s="2224"/>
      <c r="G211" s="574"/>
      <c r="H211" s="2224"/>
      <c r="I211" s="2224"/>
      <c r="J211" s="2224"/>
      <c r="K211" s="2224"/>
      <c r="L211" s="2224"/>
      <c r="M211" s="2224"/>
      <c r="N211" s="2224"/>
      <c r="O211" s="2224"/>
      <c r="P211" s="2224"/>
      <c r="Q211" s="2224"/>
      <c r="R211" s="2224"/>
      <c r="S211" s="2224"/>
      <c r="T211" s="2224"/>
      <c r="U211" s="574"/>
      <c r="V211" s="574"/>
      <c r="W211" s="2224"/>
      <c r="X211" s="2224"/>
      <c r="Y211" s="2224"/>
      <c r="Z211" s="96"/>
      <c r="AA211" s="89"/>
    </row>
    <row r="212" spans="1:27" ht="15.75" customHeight="1">
      <c r="A212" s="96"/>
      <c r="B212" s="96"/>
      <c r="C212" s="574"/>
      <c r="D212" s="2226"/>
      <c r="E212" s="2226"/>
      <c r="F212" s="574"/>
      <c r="G212" s="574"/>
      <c r="H212" s="96"/>
      <c r="I212" s="96"/>
      <c r="J212" s="96"/>
      <c r="K212" s="89"/>
      <c r="L212" s="96"/>
      <c r="M212" s="96"/>
      <c r="N212" s="96"/>
      <c r="O212" s="96"/>
      <c r="P212" s="96"/>
      <c r="Q212" s="89"/>
      <c r="R212" s="89"/>
      <c r="S212" s="89"/>
      <c r="T212" s="89"/>
      <c r="U212" s="574"/>
      <c r="V212" s="574"/>
      <c r="W212" s="2246"/>
      <c r="X212" s="2246"/>
      <c r="Y212" s="2246"/>
      <c r="Z212" s="96"/>
      <c r="AA212" s="89"/>
    </row>
    <row r="213" spans="1:27" ht="15.75" customHeight="1">
      <c r="A213" s="96"/>
      <c r="B213" s="96"/>
      <c r="C213" s="574"/>
      <c r="D213" s="2226"/>
      <c r="E213" s="2226"/>
      <c r="F213" s="574"/>
      <c r="G213" s="574"/>
      <c r="H213" s="96"/>
      <c r="I213" s="96"/>
      <c r="J213" s="96"/>
      <c r="K213" s="89"/>
      <c r="L213" s="96"/>
      <c r="M213" s="96"/>
      <c r="N213" s="96"/>
      <c r="O213" s="96"/>
      <c r="P213" s="96"/>
      <c r="Q213" s="89"/>
      <c r="R213" s="89"/>
      <c r="S213" s="89"/>
      <c r="T213" s="89"/>
      <c r="U213" s="574"/>
      <c r="V213" s="574"/>
      <c r="W213" s="2246"/>
      <c r="X213" s="2246"/>
      <c r="Y213" s="2246"/>
      <c r="Z213" s="96"/>
      <c r="AA213" s="89"/>
    </row>
    <row r="214" spans="1:27" ht="15.75" customHeight="1">
      <c r="A214" s="96"/>
      <c r="B214" s="96"/>
      <c r="C214" s="574"/>
      <c r="D214" s="2226"/>
      <c r="E214" s="2226"/>
      <c r="F214" s="574"/>
      <c r="G214" s="574"/>
      <c r="H214" s="96"/>
      <c r="I214" s="96"/>
      <c r="J214" s="96"/>
      <c r="K214" s="89"/>
      <c r="L214" s="96"/>
      <c r="M214" s="96"/>
      <c r="N214" s="96"/>
      <c r="O214" s="96"/>
      <c r="P214" s="96"/>
      <c r="Q214" s="89"/>
      <c r="R214" s="89"/>
      <c r="S214" s="89"/>
      <c r="T214" s="89"/>
      <c r="U214" s="574"/>
      <c r="V214" s="574"/>
      <c r="W214" s="2246"/>
      <c r="X214" s="2246"/>
      <c r="Y214" s="2246"/>
      <c r="Z214" s="96"/>
      <c r="AA214" s="89"/>
    </row>
    <row r="215" spans="1:27" ht="15.75" customHeight="1">
      <c r="A215" s="96"/>
      <c r="B215" s="96"/>
      <c r="C215" s="574"/>
      <c r="D215" s="2226"/>
      <c r="E215" s="2226"/>
      <c r="F215" s="574"/>
      <c r="G215" s="574"/>
      <c r="H215" s="96"/>
      <c r="I215" s="96"/>
      <c r="J215" s="96"/>
      <c r="K215" s="89"/>
      <c r="L215" s="96"/>
      <c r="M215" s="96"/>
      <c r="N215" s="96"/>
      <c r="O215" s="96"/>
      <c r="P215" s="96"/>
      <c r="Q215" s="89"/>
      <c r="R215" s="89"/>
      <c r="S215" s="89"/>
      <c r="T215" s="89"/>
      <c r="U215" s="574"/>
      <c r="V215" s="574"/>
      <c r="W215" s="2246"/>
      <c r="X215" s="2246"/>
      <c r="Y215" s="2246"/>
      <c r="Z215" s="96"/>
      <c r="AA215" s="89"/>
    </row>
    <row r="216" spans="1:27" ht="15.75" customHeight="1">
      <c r="A216" s="96"/>
      <c r="B216" s="96"/>
      <c r="C216" s="574"/>
      <c r="D216" s="2226"/>
      <c r="E216" s="2226"/>
      <c r="F216" s="574"/>
      <c r="G216" s="574"/>
      <c r="H216" s="96"/>
      <c r="I216" s="96"/>
      <c r="J216" s="96"/>
      <c r="K216" s="89"/>
      <c r="L216" s="96"/>
      <c r="M216" s="96"/>
      <c r="N216" s="96"/>
      <c r="O216" s="96"/>
      <c r="P216" s="96"/>
      <c r="Q216" s="89"/>
      <c r="R216" s="89"/>
      <c r="S216" s="89"/>
      <c r="T216" s="89"/>
      <c r="U216" s="574"/>
      <c r="V216" s="574"/>
      <c r="W216" s="2246"/>
      <c r="X216" s="2246"/>
      <c r="Y216" s="2246"/>
      <c r="Z216" s="96"/>
      <c r="AA216" s="89"/>
    </row>
    <row r="217" spans="1:27" ht="15.75" customHeight="1">
      <c r="A217" s="96"/>
      <c r="B217" s="96"/>
      <c r="C217" s="574"/>
      <c r="D217" s="2226"/>
      <c r="E217" s="2226"/>
      <c r="F217" s="574"/>
      <c r="G217" s="574"/>
      <c r="H217" s="96"/>
      <c r="I217" s="96"/>
      <c r="J217" s="96"/>
      <c r="K217" s="89"/>
      <c r="L217" s="96"/>
      <c r="M217" s="96"/>
      <c r="N217" s="96"/>
      <c r="O217" s="96"/>
      <c r="P217" s="96"/>
      <c r="Q217" s="89"/>
      <c r="R217" s="89"/>
      <c r="S217" s="89"/>
      <c r="T217" s="89"/>
      <c r="U217" s="574"/>
      <c r="V217" s="574"/>
      <c r="W217" s="2246"/>
      <c r="X217" s="2246"/>
      <c r="Y217" s="2246"/>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47"/>
      <c r="F219" s="2247"/>
      <c r="G219" s="2247"/>
      <c r="H219" s="2247"/>
      <c r="I219" s="2247"/>
      <c r="J219" s="2247"/>
      <c r="K219" s="2247"/>
      <c r="L219" s="2247"/>
      <c r="M219" s="2247"/>
      <c r="N219" s="2247"/>
      <c r="O219" s="2247"/>
      <c r="P219" s="2247"/>
      <c r="Q219" s="2247"/>
      <c r="R219" s="2247"/>
      <c r="S219" s="2247"/>
      <c r="T219" s="2247"/>
      <c r="U219" s="2247"/>
      <c r="V219" s="2247"/>
      <c r="W219" s="2247"/>
      <c r="X219" s="2247"/>
      <c r="Y219" s="2247"/>
      <c r="Z219" s="2247"/>
      <c r="AA219" s="89"/>
    </row>
    <row r="220" spans="1:27" ht="15.75" customHeight="1">
      <c r="A220" s="96"/>
      <c r="B220" s="96"/>
      <c r="C220" s="96"/>
      <c r="D220" s="96"/>
      <c r="E220" s="2247"/>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47"/>
      <c r="F222" s="2247"/>
      <c r="G222" s="2247"/>
      <c r="H222" s="2247"/>
      <c r="I222" s="2247"/>
      <c r="J222" s="2247"/>
      <c r="K222" s="2247"/>
      <c r="L222" s="2247"/>
      <c r="M222" s="2247"/>
      <c r="N222" s="2247"/>
      <c r="O222" s="2247"/>
      <c r="P222" s="2247"/>
      <c r="Q222" s="2247"/>
      <c r="R222" s="2247"/>
      <c r="S222" s="2247"/>
      <c r="T222" s="2247"/>
      <c r="U222" s="2247"/>
      <c r="V222" s="2247"/>
      <c r="W222" s="2247"/>
      <c r="X222" s="2247"/>
      <c r="Y222" s="2247"/>
      <c r="Z222" s="2247"/>
      <c r="AA222" s="89"/>
    </row>
    <row r="223" spans="1:27" ht="15.75" customHeight="1">
      <c r="A223" s="96"/>
      <c r="B223" s="96"/>
      <c r="C223" s="96"/>
      <c r="D223" s="96"/>
      <c r="E223" s="2247"/>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4"/>
      <c r="B228" s="2224"/>
      <c r="C228" s="2224"/>
      <c r="D228" s="2224"/>
      <c r="E228" s="2224"/>
      <c r="F228" s="2224"/>
      <c r="G228" s="2224"/>
      <c r="H228" s="2224"/>
      <c r="I228" s="2224"/>
      <c r="J228" s="2224"/>
      <c r="K228" s="2224"/>
      <c r="L228" s="2224"/>
      <c r="M228" s="2224"/>
      <c r="N228" s="2224"/>
      <c r="O228" s="2224"/>
      <c r="P228" s="2224"/>
      <c r="Q228" s="2224"/>
      <c r="R228" s="2224"/>
      <c r="S228" s="2224"/>
      <c r="T228" s="2224"/>
      <c r="U228" s="2224"/>
      <c r="V228" s="2224"/>
      <c r="W228" s="2224"/>
      <c r="X228" s="2224"/>
      <c r="Y228" s="2224"/>
      <c r="Z228" s="2224"/>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2"/>
      <c r="J232" s="2242"/>
      <c r="K232" s="2242"/>
      <c r="L232" s="2242"/>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2"/>
      <c r="J233" s="2242"/>
      <c r="K233" s="2242"/>
      <c r="L233" s="2242"/>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42"/>
      <c r="J234" s="2242"/>
      <c r="K234" s="2242"/>
      <c r="L234" s="2242"/>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42"/>
      <c r="J235" s="2242"/>
      <c r="K235" s="2242"/>
      <c r="L235" s="2242"/>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4"/>
      <c r="D237" s="2224"/>
      <c r="E237" s="2224"/>
      <c r="F237" s="2224"/>
      <c r="G237" s="574"/>
      <c r="H237" s="2224"/>
      <c r="I237" s="2224"/>
      <c r="J237" s="2224"/>
      <c r="K237" s="2224"/>
      <c r="L237" s="2224"/>
      <c r="M237" s="2224"/>
      <c r="N237" s="2224"/>
      <c r="O237" s="2224"/>
      <c r="P237" s="2224"/>
      <c r="Q237" s="2224"/>
      <c r="R237" s="2224"/>
      <c r="S237" s="2224"/>
      <c r="T237" s="2224"/>
      <c r="U237" s="574"/>
      <c r="V237" s="574"/>
      <c r="W237" s="2224"/>
      <c r="X237" s="2224"/>
      <c r="Y237" s="2224"/>
      <c r="Z237" s="96"/>
      <c r="AA237" s="89"/>
    </row>
    <row r="238" spans="1:27" ht="15.75" customHeight="1">
      <c r="A238" s="96"/>
      <c r="B238" s="96"/>
      <c r="C238" s="574"/>
      <c r="D238" s="2226"/>
      <c r="E238" s="2226"/>
      <c r="F238" s="574"/>
      <c r="G238" s="574"/>
      <c r="H238" s="96"/>
      <c r="I238" s="96"/>
      <c r="J238" s="96"/>
      <c r="K238" s="89"/>
      <c r="L238" s="96"/>
      <c r="M238" s="96"/>
      <c r="N238" s="96"/>
      <c r="O238" s="96"/>
      <c r="P238" s="96"/>
      <c r="Q238" s="89"/>
      <c r="R238" s="89"/>
      <c r="S238" s="89"/>
      <c r="T238" s="89"/>
      <c r="U238" s="574"/>
      <c r="V238" s="574"/>
      <c r="W238" s="2246"/>
      <c r="X238" s="2246"/>
      <c r="Y238" s="2246"/>
      <c r="Z238" s="96"/>
      <c r="AA238" s="89"/>
    </row>
    <row r="239" spans="1:27" ht="15.75" customHeight="1">
      <c r="A239" s="96"/>
      <c r="B239" s="96"/>
      <c r="C239" s="574"/>
      <c r="D239" s="2226"/>
      <c r="E239" s="2226"/>
      <c r="F239" s="574"/>
      <c r="G239" s="574"/>
      <c r="H239" s="96"/>
      <c r="I239" s="96"/>
      <c r="J239" s="96"/>
      <c r="K239" s="89"/>
      <c r="L239" s="96"/>
      <c r="M239" s="96"/>
      <c r="N239" s="96"/>
      <c r="O239" s="96"/>
      <c r="P239" s="96"/>
      <c r="Q239" s="89"/>
      <c r="R239" s="89"/>
      <c r="S239" s="89"/>
      <c r="T239" s="89"/>
      <c r="U239" s="574"/>
      <c r="V239" s="574"/>
      <c r="W239" s="2246"/>
      <c r="X239" s="2246"/>
      <c r="Y239" s="2246"/>
      <c r="Z239" s="96"/>
      <c r="AA239" s="89"/>
    </row>
    <row r="240" spans="1:27" ht="15.75" customHeight="1">
      <c r="A240" s="96"/>
      <c r="B240" s="96"/>
      <c r="C240" s="574"/>
      <c r="D240" s="2226"/>
      <c r="E240" s="2226"/>
      <c r="F240" s="574"/>
      <c r="G240" s="574"/>
      <c r="H240" s="96"/>
      <c r="I240" s="96"/>
      <c r="J240" s="96"/>
      <c r="K240" s="89"/>
      <c r="L240" s="96"/>
      <c r="M240" s="96"/>
      <c r="N240" s="96"/>
      <c r="O240" s="96"/>
      <c r="P240" s="96"/>
      <c r="Q240" s="89"/>
      <c r="R240" s="89"/>
      <c r="S240" s="89"/>
      <c r="T240" s="89"/>
      <c r="U240" s="574"/>
      <c r="V240" s="574"/>
      <c r="W240" s="2246"/>
      <c r="X240" s="2246"/>
      <c r="Y240" s="2246"/>
      <c r="Z240" s="96"/>
      <c r="AA240" s="89"/>
    </row>
    <row r="241" spans="1:27" ht="15.75" customHeight="1">
      <c r="A241" s="96"/>
      <c r="B241" s="96"/>
      <c r="C241" s="574"/>
      <c r="D241" s="2226"/>
      <c r="E241" s="2226"/>
      <c r="F241" s="574"/>
      <c r="G241" s="574"/>
      <c r="H241" s="96"/>
      <c r="I241" s="96"/>
      <c r="J241" s="96"/>
      <c r="K241" s="89"/>
      <c r="L241" s="96"/>
      <c r="M241" s="96"/>
      <c r="N241" s="96"/>
      <c r="O241" s="96"/>
      <c r="P241" s="96"/>
      <c r="Q241" s="89"/>
      <c r="R241" s="89"/>
      <c r="S241" s="89"/>
      <c r="T241" s="89"/>
      <c r="U241" s="574"/>
      <c r="V241" s="574"/>
      <c r="W241" s="2246"/>
      <c r="X241" s="2246"/>
      <c r="Y241" s="2246"/>
      <c r="Z241" s="96"/>
      <c r="AA241" s="89"/>
    </row>
    <row r="242" spans="1:27" ht="15.75" customHeight="1">
      <c r="A242" s="96"/>
      <c r="B242" s="96"/>
      <c r="C242" s="574"/>
      <c r="D242" s="2226"/>
      <c r="E242" s="2226"/>
      <c r="F242" s="574"/>
      <c r="G242" s="574"/>
      <c r="H242" s="96"/>
      <c r="I242" s="96"/>
      <c r="J242" s="96"/>
      <c r="K242" s="89"/>
      <c r="L242" s="96"/>
      <c r="M242" s="96"/>
      <c r="N242" s="96"/>
      <c r="O242" s="96"/>
      <c r="P242" s="96"/>
      <c r="Q242" s="89"/>
      <c r="R242" s="89"/>
      <c r="S242" s="89"/>
      <c r="T242" s="89"/>
      <c r="U242" s="574"/>
      <c r="V242" s="574"/>
      <c r="W242" s="2246"/>
      <c r="X242" s="2246"/>
      <c r="Y242" s="2246"/>
      <c r="Z242" s="96"/>
      <c r="AA242" s="89"/>
    </row>
    <row r="243" spans="1:27" ht="15.75" customHeight="1">
      <c r="A243" s="96"/>
      <c r="B243" s="96"/>
      <c r="C243" s="574"/>
      <c r="D243" s="2226"/>
      <c r="E243" s="2226"/>
      <c r="F243" s="574"/>
      <c r="G243" s="574"/>
      <c r="H243" s="96"/>
      <c r="I243" s="96"/>
      <c r="J243" s="96"/>
      <c r="K243" s="89"/>
      <c r="L243" s="96"/>
      <c r="M243" s="96"/>
      <c r="N243" s="96"/>
      <c r="O243" s="96"/>
      <c r="P243" s="96"/>
      <c r="Q243" s="89"/>
      <c r="R243" s="89"/>
      <c r="S243" s="89"/>
      <c r="T243" s="89"/>
      <c r="U243" s="574"/>
      <c r="V243" s="574"/>
      <c r="W243" s="2246"/>
      <c r="X243" s="2246"/>
      <c r="Y243" s="2246"/>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47"/>
      <c r="F245" s="2247"/>
      <c r="G245" s="2247"/>
      <c r="H245" s="2247"/>
      <c r="I245" s="2247"/>
      <c r="J245" s="2247"/>
      <c r="K245" s="2247"/>
      <c r="L245" s="2247"/>
      <c r="M245" s="2247"/>
      <c r="N245" s="2247"/>
      <c r="O245" s="2247"/>
      <c r="P245" s="2247"/>
      <c r="Q245" s="2247"/>
      <c r="R245" s="2247"/>
      <c r="S245" s="2247"/>
      <c r="T245" s="2247"/>
      <c r="U245" s="2247"/>
      <c r="V245" s="2247"/>
      <c r="W245" s="2247"/>
      <c r="X245" s="2247"/>
      <c r="Y245" s="2247"/>
      <c r="Z245" s="2247"/>
      <c r="AA245" s="89"/>
    </row>
    <row r="246" spans="1:27" ht="15.75" customHeight="1">
      <c r="A246" s="96"/>
      <c r="B246" s="96"/>
      <c r="C246" s="96"/>
      <c r="D246" s="96"/>
      <c r="E246" s="2247"/>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47"/>
      <c r="F248" s="2247"/>
      <c r="G248" s="2247"/>
      <c r="H248" s="2247"/>
      <c r="I248" s="2247"/>
      <c r="J248" s="2247"/>
      <c r="K248" s="2247"/>
      <c r="L248" s="2247"/>
      <c r="M248" s="2247"/>
      <c r="N248" s="2247"/>
      <c r="O248" s="2247"/>
      <c r="P248" s="2247"/>
      <c r="Q248" s="2247"/>
      <c r="R248" s="2247"/>
      <c r="S248" s="2247"/>
      <c r="T248" s="2247"/>
      <c r="U248" s="2247"/>
      <c r="V248" s="2247"/>
      <c r="W248" s="2247"/>
      <c r="X248" s="2247"/>
      <c r="Y248" s="2247"/>
      <c r="Z248" s="2247"/>
      <c r="AA248" s="89"/>
    </row>
    <row r="249" spans="1:27" ht="15.75" customHeight="1">
      <c r="A249" s="96"/>
      <c r="B249" s="96"/>
      <c r="C249" s="96"/>
      <c r="D249" s="96"/>
      <c r="E249" s="2247"/>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C10:O12"/>
    <mergeCell ref="Q7:R14"/>
    <mergeCell ref="S7:Z7"/>
    <mergeCell ref="S8:Z8"/>
    <mergeCell ref="B41:C43"/>
    <mergeCell ref="D41:I43"/>
    <mergeCell ref="R90:Y90"/>
    <mergeCell ref="E91:G91"/>
    <mergeCell ref="R91:Y91"/>
    <mergeCell ref="A97:Z97"/>
    <mergeCell ref="H95:Z96"/>
    <mergeCell ref="H93:Z94"/>
    <mergeCell ref="D38:I40"/>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53:L153"/>
    <mergeCell ref="D127:E127"/>
    <mergeCell ref="U130:X130"/>
    <mergeCell ref="I135:L135"/>
    <mergeCell ref="C157:F157"/>
    <mergeCell ref="H157:T157"/>
    <mergeCell ref="D128:E128"/>
    <mergeCell ref="I128:L128"/>
    <mergeCell ref="O128:R128"/>
    <mergeCell ref="U128:X128"/>
    <mergeCell ref="O135:R13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D245"/>
  <sheetViews>
    <sheetView workbookViewId="0">
      <selection sqref="A1:XFD1048576"/>
    </sheetView>
  </sheetViews>
  <sheetFormatPr defaultColWidth="3.33203125" defaultRowHeight="15"/>
  <cols>
    <col min="1" max="16384" width="3.33203125" style="40"/>
  </cols>
  <sheetData>
    <row r="1" spans="1:30" s="366" customFormat="1" ht="38.25" customHeight="1" thickBot="1">
      <c r="A1" s="509" t="s">
        <v>2491</v>
      </c>
      <c r="P1" s="508" t="s">
        <v>64</v>
      </c>
      <c r="Q1" s="368"/>
      <c r="R1" s="368"/>
      <c r="S1" s="368"/>
      <c r="T1" s="367" t="s">
        <v>549</v>
      </c>
      <c r="AD1" s="367"/>
    </row>
    <row r="2" spans="1:30" ht="12" customHeight="1" thickTop="1"/>
    <row r="3" spans="1:30" s="505" customFormat="1" ht="12" customHeight="1">
      <c r="B3" s="506" t="s">
        <v>2490</v>
      </c>
      <c r="C3" s="506"/>
      <c r="D3" s="506"/>
      <c r="E3" s="506"/>
      <c r="AC3" s="40"/>
    </row>
    <row r="4" spans="1:30" s="505" customFormat="1" ht="19" customHeight="1">
      <c r="AC4" s="40"/>
    </row>
    <row r="5" spans="1:30" s="505" customFormat="1" ht="19" customHeight="1">
      <c r="B5" s="545" t="s">
        <v>2489</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 customHeight="1">
      <c r="B7" s="548"/>
      <c r="C7" s="549"/>
      <c r="D7" s="549"/>
      <c r="E7" s="549"/>
      <c r="F7" s="549"/>
      <c r="G7" s="549"/>
      <c r="H7" s="549"/>
      <c r="I7" s="549"/>
      <c r="J7" s="549"/>
      <c r="K7" s="549"/>
      <c r="L7" s="549"/>
      <c r="M7" s="549"/>
      <c r="N7" s="549"/>
      <c r="O7" s="549"/>
      <c r="P7" s="549"/>
      <c r="Q7" s="2227" t="s">
        <v>2471</v>
      </c>
      <c r="R7" s="2228"/>
      <c r="S7" s="2233" t="s">
        <v>2470</v>
      </c>
      <c r="T7" s="2234"/>
      <c r="U7" s="2234"/>
      <c r="V7" s="2234"/>
      <c r="W7" s="2234"/>
      <c r="X7" s="2234"/>
      <c r="Y7" s="2234"/>
      <c r="Z7" s="2235"/>
      <c r="AA7" s="546"/>
      <c r="AB7" s="546"/>
      <c r="AC7" s="40"/>
    </row>
    <row r="8" spans="1:30" s="505" customFormat="1" ht="16" customHeight="1">
      <c r="B8" s="552"/>
      <c r="P8" s="546"/>
      <c r="Q8" s="2229"/>
      <c r="R8" s="2230"/>
      <c r="S8" s="2236" t="s">
        <v>2469</v>
      </c>
      <c r="T8" s="2237"/>
      <c r="U8" s="2237"/>
      <c r="V8" s="2237"/>
      <c r="W8" s="2237"/>
      <c r="X8" s="2237"/>
      <c r="Y8" s="2237"/>
      <c r="Z8" s="2238"/>
      <c r="AA8" s="546"/>
      <c r="AB8" s="546"/>
      <c r="AC8" s="40"/>
    </row>
    <row r="9" spans="1:30" s="505" customFormat="1" ht="16" customHeight="1">
      <c r="B9" s="552"/>
      <c r="P9" s="546"/>
      <c r="Q9" s="2229"/>
      <c r="R9" s="2230"/>
      <c r="S9" s="725"/>
      <c r="T9" s="725"/>
      <c r="U9" s="725"/>
      <c r="V9" s="725"/>
      <c r="W9" s="725"/>
      <c r="X9" s="725"/>
      <c r="Y9" s="725"/>
      <c r="Z9" s="726"/>
      <c r="AA9" s="546"/>
      <c r="AB9" s="546"/>
      <c r="AC9" s="40"/>
    </row>
    <row r="10" spans="1:30" s="505" customFormat="1" ht="19" customHeight="1">
      <c r="B10" s="552"/>
      <c r="C10" s="2218" t="s">
        <v>2767</v>
      </c>
      <c r="D10" s="2219"/>
      <c r="E10" s="2219"/>
      <c r="F10" s="2219"/>
      <c r="G10" s="2219"/>
      <c r="H10" s="2219"/>
      <c r="I10" s="2219"/>
      <c r="J10" s="2219"/>
      <c r="K10" s="2219"/>
      <c r="L10" s="2219"/>
      <c r="M10" s="2219"/>
      <c r="N10" s="2219"/>
      <c r="O10" s="2219"/>
      <c r="P10" s="546"/>
      <c r="Q10" s="2229"/>
      <c r="R10" s="2230"/>
      <c r="S10" s="725"/>
      <c r="T10" s="725"/>
      <c r="U10" s="725"/>
      <c r="V10" s="725"/>
      <c r="W10" s="725"/>
      <c r="X10" s="725"/>
      <c r="Y10" s="725"/>
      <c r="Z10" s="726"/>
      <c r="AA10" s="546"/>
      <c r="AB10" s="546"/>
      <c r="AC10" s="40"/>
    </row>
    <row r="11" spans="1:30" s="505" customFormat="1" ht="19" customHeight="1">
      <c r="B11" s="552"/>
      <c r="C11" s="2219"/>
      <c r="D11" s="2219"/>
      <c r="E11" s="2219"/>
      <c r="F11" s="2219"/>
      <c r="G11" s="2219"/>
      <c r="H11" s="2219"/>
      <c r="I11" s="2219"/>
      <c r="J11" s="2219"/>
      <c r="K11" s="2219"/>
      <c r="L11" s="2219"/>
      <c r="M11" s="2219"/>
      <c r="N11" s="2219"/>
      <c r="O11" s="2219"/>
      <c r="P11" s="546"/>
      <c r="Q11" s="2229"/>
      <c r="R11" s="2230"/>
      <c r="S11" s="725"/>
      <c r="T11" s="725"/>
      <c r="U11" s="725"/>
      <c r="V11" s="725"/>
      <c r="W11" s="725"/>
      <c r="X11" s="725"/>
      <c r="Y11" s="725"/>
      <c r="Z11" s="726"/>
      <c r="AA11" s="546"/>
      <c r="AB11" s="546"/>
      <c r="AC11" s="40"/>
    </row>
    <row r="12" spans="1:30" s="505" customFormat="1" ht="19" customHeight="1">
      <c r="B12" s="552"/>
      <c r="C12" s="2219"/>
      <c r="D12" s="2219"/>
      <c r="E12" s="2219"/>
      <c r="F12" s="2219"/>
      <c r="G12" s="2219"/>
      <c r="H12" s="2219"/>
      <c r="I12" s="2219"/>
      <c r="J12" s="2219"/>
      <c r="K12" s="2219"/>
      <c r="L12" s="2219"/>
      <c r="M12" s="2219"/>
      <c r="N12" s="2219"/>
      <c r="O12" s="2219"/>
      <c r="P12" s="546"/>
      <c r="Q12" s="2229"/>
      <c r="R12" s="2230"/>
      <c r="S12" s="725"/>
      <c r="T12" s="725"/>
      <c r="U12" s="725"/>
      <c r="V12" s="725"/>
      <c r="W12" s="725"/>
      <c r="X12" s="725"/>
      <c r="Y12" s="725"/>
      <c r="Z12" s="726"/>
      <c r="AA12" s="546"/>
      <c r="AB12" s="546"/>
      <c r="AC12" s="40"/>
    </row>
    <row r="13" spans="1:30" s="505" customFormat="1" ht="19" customHeight="1">
      <c r="B13" s="552"/>
      <c r="C13" s="546"/>
      <c r="D13" s="546"/>
      <c r="E13" s="546"/>
      <c r="F13" s="546"/>
      <c r="G13" s="546"/>
      <c r="H13" s="546"/>
      <c r="I13" s="546"/>
      <c r="J13" s="546"/>
      <c r="K13" s="546"/>
      <c r="L13" s="546"/>
      <c r="M13" s="546"/>
      <c r="N13" s="546"/>
      <c r="O13" s="546"/>
      <c r="P13" s="546"/>
      <c r="Q13" s="2229"/>
      <c r="R13" s="2230"/>
      <c r="S13" s="725"/>
      <c r="T13" s="725"/>
      <c r="U13" s="725"/>
      <c r="V13" s="725"/>
      <c r="W13" s="725"/>
      <c r="X13" s="725"/>
      <c r="Y13" s="725"/>
      <c r="Z13" s="726"/>
      <c r="AA13" s="546"/>
      <c r="AB13" s="546"/>
      <c r="AC13" s="40"/>
    </row>
    <row r="14" spans="1:30" s="505" customFormat="1" ht="19" customHeight="1">
      <c r="B14" s="552"/>
      <c r="C14" s="546"/>
      <c r="D14" s="546"/>
      <c r="E14" s="546"/>
      <c r="F14" s="546"/>
      <c r="G14" s="546"/>
      <c r="H14" s="546"/>
      <c r="I14" s="546"/>
      <c r="J14" s="546"/>
      <c r="K14" s="546"/>
      <c r="L14" s="546"/>
      <c r="M14" s="546"/>
      <c r="N14" s="546"/>
      <c r="O14" s="546"/>
      <c r="P14" s="546"/>
      <c r="Q14" s="2231"/>
      <c r="R14" s="2232"/>
      <c r="S14" s="729"/>
      <c r="T14" s="729"/>
      <c r="U14" s="729"/>
      <c r="V14" s="729"/>
      <c r="W14" s="729"/>
      <c r="X14" s="729"/>
      <c r="Y14" s="729"/>
      <c r="Z14" s="730"/>
      <c r="AA14" s="546"/>
      <c r="AB14" s="546"/>
      <c r="AC14" s="40"/>
    </row>
    <row r="15" spans="1:30" s="505" customFormat="1" ht="19"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9" customHeight="1">
      <c r="B18" s="552"/>
      <c r="C18" s="546"/>
      <c r="D18" s="546"/>
      <c r="E18" s="546"/>
      <c r="F18" s="546"/>
      <c r="G18" s="546"/>
      <c r="H18" s="546"/>
      <c r="I18" s="546"/>
      <c r="J18" s="546"/>
      <c r="K18" s="546"/>
      <c r="L18" s="546"/>
      <c r="M18" s="546"/>
      <c r="N18" s="546"/>
      <c r="O18" s="546"/>
      <c r="P18" s="546"/>
      <c r="Q18" s="557"/>
      <c r="R18" s="40"/>
      <c r="S18" s="2220" t="s">
        <v>2797</v>
      </c>
      <c r="T18" s="2220"/>
      <c r="U18" s="558"/>
      <c r="V18" s="557" t="s">
        <v>603</v>
      </c>
      <c r="W18" s="559"/>
      <c r="X18" s="557" t="s">
        <v>602</v>
      </c>
      <c r="Y18" s="560"/>
      <c r="Z18" s="561" t="s">
        <v>601</v>
      </c>
      <c r="AA18" s="546"/>
      <c r="AB18" s="546"/>
      <c r="AC18" s="40"/>
    </row>
    <row r="19" spans="2:29" s="505" customFormat="1" ht="19"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9" customHeight="1">
      <c r="B20" s="552"/>
      <c r="C20" s="2222" t="s">
        <v>2453</v>
      </c>
      <c r="D20" s="2222"/>
      <c r="E20" s="2222"/>
      <c r="F20" s="2222"/>
      <c r="G20" s="2222"/>
      <c r="H20" s="2222"/>
      <c r="I20" s="2222"/>
      <c r="J20" s="2222"/>
      <c r="K20" s="2222"/>
      <c r="L20" s="2222"/>
      <c r="M20" s="2222"/>
      <c r="N20" s="2222"/>
      <c r="O20" s="2222"/>
      <c r="P20" s="546"/>
      <c r="Q20" s="546"/>
      <c r="R20" s="546"/>
      <c r="S20" s="546"/>
      <c r="T20" s="546"/>
      <c r="U20" s="546"/>
      <c r="V20" s="546"/>
      <c r="W20" s="546"/>
      <c r="X20" s="546"/>
      <c r="Y20" s="546"/>
      <c r="Z20" s="555"/>
      <c r="AA20" s="546"/>
      <c r="AB20" s="546"/>
      <c r="AC20" s="40"/>
    </row>
    <row r="21" spans="2:29" s="505" customFormat="1" ht="19" customHeight="1">
      <c r="B21" s="552"/>
      <c r="C21" s="2222"/>
      <c r="D21" s="2222"/>
      <c r="E21" s="2222"/>
      <c r="F21" s="2222"/>
      <c r="G21" s="2222"/>
      <c r="H21" s="2222"/>
      <c r="I21" s="2222"/>
      <c r="J21" s="2222"/>
      <c r="K21" s="2222"/>
      <c r="L21" s="2222"/>
      <c r="M21" s="2222"/>
      <c r="N21" s="2222"/>
      <c r="O21" s="2222"/>
      <c r="P21" s="546"/>
      <c r="Q21" s="546"/>
      <c r="R21" s="546"/>
      <c r="S21" s="546"/>
      <c r="T21" s="546"/>
      <c r="U21" s="546"/>
      <c r="V21" s="546"/>
      <c r="W21" s="546"/>
      <c r="X21" s="546"/>
      <c r="Y21" s="546"/>
      <c r="Z21" s="555"/>
      <c r="AA21" s="546"/>
      <c r="AB21" s="546"/>
      <c r="AC21" s="40"/>
    </row>
    <row r="22" spans="2:29" s="505" customFormat="1" ht="1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 customHeight="1">
      <c r="B35" s="548"/>
      <c r="C35" s="549"/>
      <c r="D35" s="566" t="s">
        <v>2473</v>
      </c>
      <c r="E35" s="566"/>
      <c r="F35" s="566"/>
      <c r="G35" s="566"/>
      <c r="H35" s="566"/>
      <c r="I35" s="567"/>
      <c r="J35" s="549"/>
      <c r="K35" s="549" t="s">
        <v>2798</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9"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9" customHeight="1">
      <c r="B37" s="552"/>
      <c r="C37" s="546"/>
      <c r="D37" s="568" t="s">
        <v>2472</v>
      </c>
      <c r="E37" s="568"/>
      <c r="F37" s="568"/>
      <c r="G37" s="568"/>
      <c r="H37" s="568"/>
      <c r="I37" s="569"/>
      <c r="J37" s="546"/>
      <c r="K37" s="546" t="s">
        <v>112</v>
      </c>
      <c r="L37" s="2221" t="s">
        <v>2488</v>
      </c>
      <c r="M37" s="2221"/>
      <c r="N37" s="2221"/>
      <c r="O37" s="2221"/>
      <c r="P37" s="2221"/>
      <c r="Q37" s="2221"/>
      <c r="R37" s="2221"/>
      <c r="S37" s="2221"/>
      <c r="T37" s="546" t="s">
        <v>111</v>
      </c>
      <c r="U37" s="546"/>
      <c r="V37" s="546"/>
      <c r="W37" s="546"/>
      <c r="X37" s="546"/>
      <c r="Y37" s="546"/>
      <c r="Z37" s="555"/>
      <c r="AA37" s="546"/>
      <c r="AB37" s="546"/>
      <c r="AC37" s="40"/>
    </row>
    <row r="38" spans="1:29" s="505" customFormat="1" ht="19"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 customHeight="1">
      <c r="B42" s="552" t="s">
        <v>2460</v>
      </c>
      <c r="C42" s="546"/>
      <c r="D42" s="546" t="s">
        <v>2768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6"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 customHeight="1">
      <c r="A62" s="284"/>
      <c r="AC62" s="40"/>
    </row>
    <row r="63" spans="1:29" s="505" customFormat="1" ht="16" customHeight="1">
      <c r="A63" s="284"/>
      <c r="AC63" s="40"/>
    </row>
    <row r="64" spans="1:29" s="505" customFormat="1" ht="16" customHeight="1">
      <c r="A64" s="284"/>
      <c r="AC64" s="40"/>
    </row>
    <row r="65" spans="1:29" s="505" customFormat="1" ht="16" customHeight="1">
      <c r="A65" s="284"/>
      <c r="AC65" s="40"/>
    </row>
    <row r="66" spans="1:29" s="505" customFormat="1" ht="16" customHeight="1">
      <c r="A66" s="284"/>
      <c r="AC66" s="40"/>
    </row>
    <row r="67" spans="1:29" s="505" customFormat="1" ht="16"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4"/>
      <c r="S85" s="2224"/>
      <c r="T85" s="2224"/>
      <c r="U85" s="2224"/>
      <c r="V85" s="2224"/>
      <c r="W85" s="2224"/>
      <c r="X85" s="2224"/>
      <c r="Y85" s="2224"/>
      <c r="Z85" s="574"/>
    </row>
    <row r="86" spans="1:26" ht="15" customHeight="1">
      <c r="A86" s="89"/>
      <c r="B86" s="89"/>
      <c r="C86" s="89"/>
      <c r="D86" s="574"/>
      <c r="E86" s="2224"/>
      <c r="F86" s="2224"/>
      <c r="G86" s="2224"/>
      <c r="H86" s="574"/>
      <c r="I86" s="89"/>
      <c r="J86" s="96"/>
      <c r="K86" s="96"/>
      <c r="L86" s="96"/>
      <c r="M86" s="96"/>
      <c r="N86" s="96"/>
      <c r="O86" s="96"/>
      <c r="P86" s="96"/>
      <c r="Q86" s="574"/>
      <c r="R86" s="2224"/>
      <c r="S86" s="2224"/>
      <c r="T86" s="2224"/>
      <c r="U86" s="2224"/>
      <c r="V86" s="2224"/>
      <c r="W86" s="2224"/>
      <c r="X86" s="2224"/>
      <c r="Y86" s="2224"/>
      <c r="Z86" s="575"/>
    </row>
    <row r="87" spans="1:26" ht="15" customHeight="1">
      <c r="A87" s="89"/>
      <c r="B87" s="89"/>
      <c r="C87" s="89"/>
      <c r="D87" s="574"/>
      <c r="E87" s="2224"/>
      <c r="F87" s="2224"/>
      <c r="G87" s="2224"/>
      <c r="H87" s="574"/>
      <c r="I87" s="89"/>
      <c r="J87" s="96"/>
      <c r="K87" s="96"/>
      <c r="L87" s="96"/>
      <c r="M87" s="96"/>
      <c r="N87" s="96"/>
      <c r="O87" s="96"/>
      <c r="P87" s="96"/>
      <c r="Q87" s="574"/>
      <c r="R87" s="2224"/>
      <c r="S87" s="2224"/>
      <c r="T87" s="2224"/>
      <c r="U87" s="2224"/>
      <c r="V87" s="2224"/>
      <c r="W87" s="2224"/>
      <c r="X87" s="2224"/>
      <c r="Y87" s="2224"/>
      <c r="Z87" s="575"/>
    </row>
    <row r="88" spans="1:26" ht="13.5" customHeight="1">
      <c r="A88" s="96"/>
      <c r="B88" s="96"/>
      <c r="C88" s="96"/>
      <c r="D88" s="96"/>
      <c r="E88" s="96"/>
      <c r="F88" s="96"/>
      <c r="G88" s="96"/>
      <c r="H88" s="2223"/>
      <c r="I88" s="2223"/>
      <c r="J88" s="2223"/>
      <c r="K88" s="2223"/>
      <c r="L88" s="2223"/>
      <c r="M88" s="2223"/>
      <c r="N88" s="2223"/>
      <c r="O88" s="2223"/>
      <c r="P88" s="2223"/>
      <c r="Q88" s="2223"/>
      <c r="R88" s="2223"/>
      <c r="S88" s="2223"/>
      <c r="T88" s="2223"/>
      <c r="U88" s="2223"/>
      <c r="V88" s="2223"/>
      <c r="W88" s="2223"/>
      <c r="X88" s="2223"/>
      <c r="Y88" s="2223"/>
      <c r="Z88" s="2223"/>
    </row>
    <row r="89" spans="1:26" ht="15.75" customHeight="1">
      <c r="A89" s="89"/>
      <c r="B89" s="89"/>
      <c r="C89" s="89"/>
      <c r="D89" s="89"/>
      <c r="E89" s="89"/>
      <c r="F89" s="89"/>
      <c r="G89" s="89"/>
      <c r="H89" s="2223"/>
      <c r="I89" s="2223"/>
      <c r="J89" s="2223"/>
      <c r="K89" s="2223"/>
      <c r="L89" s="2223"/>
      <c r="M89" s="2223"/>
      <c r="N89" s="2223"/>
      <c r="O89" s="2223"/>
      <c r="P89" s="2223"/>
      <c r="Q89" s="2223"/>
      <c r="R89" s="2223"/>
      <c r="S89" s="2223"/>
      <c r="T89" s="2223"/>
      <c r="U89" s="2223"/>
      <c r="V89" s="2223"/>
      <c r="W89" s="2223"/>
      <c r="X89" s="2223"/>
      <c r="Y89" s="2223"/>
      <c r="Z89" s="2223"/>
    </row>
    <row r="90" spans="1:26" ht="15.75" customHeight="1">
      <c r="A90" s="96"/>
      <c r="B90" s="96"/>
      <c r="C90" s="96"/>
      <c r="D90" s="96"/>
      <c r="E90" s="96"/>
      <c r="F90" s="96"/>
      <c r="G90" s="96"/>
      <c r="H90" s="2223"/>
      <c r="I90" s="2219"/>
      <c r="J90" s="2219"/>
      <c r="K90" s="2219"/>
      <c r="L90" s="2219"/>
      <c r="M90" s="2219"/>
      <c r="N90" s="2219"/>
      <c r="O90" s="2219"/>
      <c r="P90" s="2219"/>
      <c r="Q90" s="2219"/>
      <c r="R90" s="2219"/>
      <c r="S90" s="2219"/>
      <c r="T90" s="2219"/>
      <c r="U90" s="2219"/>
      <c r="V90" s="2219"/>
      <c r="W90" s="2219"/>
      <c r="X90" s="2219"/>
      <c r="Y90" s="2219"/>
      <c r="Z90" s="2219"/>
    </row>
    <row r="91" spans="1:26" ht="15.75" customHeight="1">
      <c r="A91" s="89"/>
      <c r="B91" s="89"/>
      <c r="C91" s="89"/>
      <c r="D91" s="89"/>
      <c r="E91" s="89"/>
      <c r="F91" s="89"/>
      <c r="G91" s="89"/>
      <c r="H91" s="2219"/>
      <c r="I91" s="2219"/>
      <c r="J91" s="2219"/>
      <c r="K91" s="2219"/>
      <c r="L91" s="2219"/>
      <c r="M91" s="2219"/>
      <c r="N91" s="2219"/>
      <c r="O91" s="2219"/>
      <c r="P91" s="2219"/>
      <c r="Q91" s="2219"/>
      <c r="R91" s="2219"/>
      <c r="S91" s="2219"/>
      <c r="T91" s="2219"/>
      <c r="U91" s="2219"/>
      <c r="V91" s="2219"/>
      <c r="W91" s="2219"/>
      <c r="X91" s="2219"/>
      <c r="Y91" s="2219"/>
      <c r="Z91" s="2219"/>
    </row>
    <row r="92" spans="1:26" ht="18" customHeight="1">
      <c r="A92" s="2226"/>
      <c r="B92" s="2226"/>
      <c r="C92" s="2226"/>
      <c r="D92" s="2226"/>
      <c r="E92" s="2226"/>
      <c r="F92" s="2226"/>
      <c r="G92" s="2226"/>
      <c r="H92" s="2226"/>
      <c r="I92" s="2226"/>
      <c r="J92" s="2226"/>
      <c r="K92" s="2226"/>
      <c r="L92" s="2226"/>
      <c r="M92" s="2226"/>
      <c r="N92" s="2226"/>
      <c r="O92" s="2226"/>
      <c r="P92" s="2226"/>
      <c r="Q92" s="2226"/>
      <c r="R92" s="2226"/>
      <c r="S92" s="2226"/>
      <c r="T92" s="2226"/>
      <c r="U92" s="2226"/>
      <c r="V92" s="2226"/>
      <c r="W92" s="2226"/>
      <c r="X92" s="2226"/>
      <c r="Y92" s="2226"/>
      <c r="Z92" s="2226"/>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4"/>
      <c r="F94" s="2224"/>
      <c r="G94" s="2224"/>
      <c r="H94" s="2224"/>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4"/>
      <c r="G95" s="2224"/>
      <c r="H95" s="96"/>
      <c r="I95" s="2225"/>
      <c r="J95" s="2225"/>
      <c r="K95" s="2225"/>
      <c r="L95" s="2225"/>
      <c r="M95" s="2225"/>
      <c r="N95" s="2225"/>
      <c r="O95" s="2225"/>
      <c r="P95" s="2225"/>
      <c r="Q95" s="2225"/>
      <c r="R95" s="2225"/>
      <c r="S95" s="2225"/>
      <c r="T95" s="2225"/>
      <c r="U95" s="2225"/>
      <c r="V95" s="2225"/>
      <c r="W95" s="2225"/>
      <c r="X95" s="2225"/>
      <c r="Y95" s="2225"/>
      <c r="Z95" s="2225"/>
    </row>
    <row r="96" spans="1:26" ht="15.75" customHeight="1">
      <c r="A96" s="96"/>
      <c r="B96" s="96"/>
      <c r="C96" s="96"/>
      <c r="D96" s="96"/>
      <c r="E96" s="96"/>
      <c r="F96" s="2224"/>
      <c r="G96" s="2224"/>
      <c r="H96" s="96"/>
      <c r="I96" s="2225"/>
      <c r="J96" s="2225"/>
      <c r="K96" s="2225"/>
      <c r="L96" s="2225"/>
      <c r="M96" s="2225"/>
      <c r="N96" s="2225"/>
      <c r="O96" s="2225"/>
      <c r="P96" s="2225"/>
      <c r="Q96" s="2225"/>
      <c r="R96" s="2225"/>
      <c r="S96" s="2225"/>
      <c r="T96" s="2225"/>
      <c r="U96" s="2225"/>
      <c r="V96" s="2225"/>
      <c r="W96" s="2225"/>
      <c r="X96" s="2225"/>
      <c r="Y96" s="2225"/>
      <c r="Z96" s="2225"/>
    </row>
    <row r="97" spans="1:26" ht="15.75" customHeight="1">
      <c r="A97" s="96"/>
      <c r="B97" s="96"/>
      <c r="C97" s="96"/>
      <c r="D97" s="96"/>
      <c r="E97" s="96"/>
      <c r="F97" s="2224"/>
      <c r="G97" s="2224"/>
      <c r="H97" s="96"/>
      <c r="I97" s="2225"/>
      <c r="J97" s="2225"/>
      <c r="K97" s="2225"/>
      <c r="L97" s="2225"/>
      <c r="M97" s="2225"/>
      <c r="N97" s="2225"/>
      <c r="O97" s="2225"/>
      <c r="P97" s="2225"/>
      <c r="Q97" s="2225"/>
      <c r="R97" s="2225"/>
      <c r="S97" s="2225"/>
      <c r="T97" s="2225"/>
      <c r="U97" s="2225"/>
      <c r="V97" s="2225"/>
      <c r="W97" s="2225"/>
      <c r="X97" s="2225"/>
      <c r="Y97" s="2225"/>
      <c r="Z97" s="2225"/>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4"/>
      <c r="K104" s="2224"/>
      <c r="L104" s="2224"/>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4"/>
      <c r="K105" s="2224"/>
      <c r="L105" s="2224"/>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4"/>
      <c r="K106" s="2224"/>
      <c r="L106" s="2224"/>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4"/>
      <c r="K107" s="2224"/>
      <c r="L107" s="2224"/>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40"/>
      <c r="K109" s="2240"/>
      <c r="L109" s="2240"/>
      <c r="M109" s="2240"/>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40"/>
      <c r="K110" s="2240"/>
      <c r="L110" s="2240"/>
      <c r="M110" s="2240"/>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4"/>
      <c r="J121" s="2224"/>
      <c r="K121" s="2224"/>
      <c r="L121" s="2224"/>
      <c r="M121" s="574"/>
      <c r="N121" s="574"/>
      <c r="O121" s="2224"/>
      <c r="P121" s="2224"/>
      <c r="Q121" s="2224"/>
      <c r="R121" s="2224"/>
      <c r="S121" s="574"/>
      <c r="T121" s="574"/>
      <c r="U121" s="2224"/>
      <c r="V121" s="2224"/>
      <c r="W121" s="2224"/>
      <c r="X121" s="2224"/>
      <c r="Y121" s="576"/>
      <c r="Z121" s="96"/>
    </row>
    <row r="122" spans="1:26" ht="15.75" customHeight="1">
      <c r="A122" s="96"/>
      <c r="B122" s="96"/>
      <c r="C122" s="574"/>
      <c r="D122" s="2224"/>
      <c r="E122" s="2224"/>
      <c r="F122" s="574"/>
      <c r="G122" s="96"/>
      <c r="H122" s="574"/>
      <c r="I122" s="2239"/>
      <c r="J122" s="2239"/>
      <c r="K122" s="2239"/>
      <c r="L122" s="2239"/>
      <c r="M122" s="574"/>
      <c r="N122" s="574"/>
      <c r="O122" s="2239"/>
      <c r="P122" s="2239"/>
      <c r="Q122" s="2239"/>
      <c r="R122" s="2239"/>
      <c r="S122" s="574"/>
      <c r="T122" s="574"/>
      <c r="U122" s="2241"/>
      <c r="V122" s="2241"/>
      <c r="W122" s="2241"/>
      <c r="X122" s="2241"/>
      <c r="Y122" s="96"/>
      <c r="Z122" s="96"/>
    </row>
    <row r="123" spans="1:26" ht="15.75" customHeight="1">
      <c r="A123" s="96"/>
      <c r="B123" s="96"/>
      <c r="C123" s="574"/>
      <c r="D123" s="2224"/>
      <c r="E123" s="2224"/>
      <c r="F123" s="574"/>
      <c r="G123" s="96"/>
      <c r="H123" s="574"/>
      <c r="I123" s="2239"/>
      <c r="J123" s="2239"/>
      <c r="K123" s="2239"/>
      <c r="L123" s="2239"/>
      <c r="M123" s="574"/>
      <c r="N123" s="574"/>
      <c r="O123" s="2239"/>
      <c r="P123" s="2239"/>
      <c r="Q123" s="2239"/>
      <c r="R123" s="2239"/>
      <c r="S123" s="574"/>
      <c r="T123" s="574"/>
      <c r="U123" s="2241"/>
      <c r="V123" s="2241"/>
      <c r="W123" s="2241"/>
      <c r="X123" s="2241"/>
      <c r="Y123" s="96"/>
      <c r="Z123" s="96"/>
    </row>
    <row r="124" spans="1:26" ht="15.75" customHeight="1">
      <c r="A124" s="96"/>
      <c r="B124" s="96"/>
      <c r="C124" s="574"/>
      <c r="D124" s="2224"/>
      <c r="E124" s="2224"/>
      <c r="F124" s="574"/>
      <c r="G124" s="96"/>
      <c r="H124" s="574"/>
      <c r="I124" s="2239"/>
      <c r="J124" s="2239"/>
      <c r="K124" s="2239"/>
      <c r="L124" s="2239"/>
      <c r="M124" s="574"/>
      <c r="N124" s="574"/>
      <c r="O124" s="2239"/>
      <c r="P124" s="2239"/>
      <c r="Q124" s="2239"/>
      <c r="R124" s="2239"/>
      <c r="S124" s="574"/>
      <c r="T124" s="574"/>
      <c r="U124" s="2241"/>
      <c r="V124" s="2241"/>
      <c r="W124" s="2241"/>
      <c r="X124" s="2241"/>
      <c r="Y124" s="96"/>
      <c r="Z124" s="96"/>
    </row>
    <row r="125" spans="1:26" ht="15.75" customHeight="1">
      <c r="A125" s="96"/>
      <c r="B125" s="96"/>
      <c r="C125" s="574"/>
      <c r="D125" s="2224"/>
      <c r="E125" s="2224"/>
      <c r="F125" s="574"/>
      <c r="G125" s="96"/>
      <c r="H125" s="574"/>
      <c r="I125" s="2239"/>
      <c r="J125" s="2239"/>
      <c r="K125" s="2239"/>
      <c r="L125" s="2239"/>
      <c r="M125" s="574"/>
      <c r="N125" s="574"/>
      <c r="O125" s="2239"/>
      <c r="P125" s="2239"/>
      <c r="Q125" s="2239"/>
      <c r="R125" s="2239"/>
      <c r="S125" s="574"/>
      <c r="T125" s="574"/>
      <c r="U125" s="2241"/>
      <c r="V125" s="2241"/>
      <c r="W125" s="2241"/>
      <c r="X125" s="2241"/>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39"/>
      <c r="J130" s="2239"/>
      <c r="K130" s="2239"/>
      <c r="L130" s="2239"/>
      <c r="M130" s="574"/>
      <c r="N130" s="574"/>
      <c r="O130" s="2239"/>
      <c r="P130" s="2239"/>
      <c r="Q130" s="2239"/>
      <c r="R130" s="2239"/>
      <c r="S130" s="574"/>
      <c r="T130" s="574"/>
      <c r="U130" s="2239"/>
      <c r="V130" s="2239"/>
      <c r="W130" s="2239"/>
      <c r="X130" s="2239"/>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42"/>
      <c r="J134" s="2242"/>
      <c r="K134" s="2242"/>
      <c r="L134" s="2242"/>
      <c r="M134" s="2242"/>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4"/>
      <c r="L135" s="2224"/>
      <c r="M135" s="2224"/>
      <c r="N135" s="2224"/>
      <c r="O135" s="2224"/>
      <c r="P135" s="2224"/>
      <c r="Q135" s="96"/>
      <c r="R135" s="96"/>
      <c r="S135" s="96"/>
      <c r="T135" s="96"/>
      <c r="U135" s="96"/>
      <c r="V135" s="96"/>
      <c r="W135" s="96"/>
      <c r="X135" s="96"/>
      <c r="Y135" s="96"/>
      <c r="Z135" s="96"/>
    </row>
    <row r="136" spans="1:27" ht="15.75" customHeight="1">
      <c r="A136" s="96"/>
      <c r="B136" s="96"/>
      <c r="C136" s="96"/>
      <c r="D136" s="96"/>
      <c r="E136" s="96"/>
      <c r="F136" s="96"/>
      <c r="G136" s="96"/>
      <c r="H136" s="2243"/>
      <c r="I136" s="2243"/>
      <c r="J136" s="2243"/>
      <c r="K136" s="2243"/>
      <c r="L136" s="2243"/>
      <c r="M136" s="2243"/>
      <c r="N136" s="2243"/>
      <c r="O136" s="2243"/>
      <c r="P136" s="2243"/>
      <c r="Q136" s="2243"/>
      <c r="R136" s="2243"/>
      <c r="S136" s="2243"/>
      <c r="T136" s="2243"/>
      <c r="U136" s="2243"/>
      <c r="V136" s="2243"/>
      <c r="W136" s="2243"/>
      <c r="X136" s="2243"/>
      <c r="Y136" s="2243"/>
      <c r="Z136" s="2243"/>
    </row>
    <row r="137" spans="1:27">
      <c r="H137" s="2244"/>
      <c r="I137" s="2244"/>
      <c r="J137" s="2244"/>
      <c r="K137" s="2244"/>
      <c r="L137" s="2244"/>
      <c r="M137" s="2244"/>
      <c r="N137" s="2244"/>
      <c r="O137" s="2244"/>
      <c r="P137" s="2244"/>
      <c r="Q137" s="2244"/>
      <c r="R137" s="2244"/>
      <c r="S137" s="2244"/>
      <c r="T137" s="2244"/>
      <c r="U137" s="2244"/>
      <c r="V137" s="2244"/>
      <c r="W137" s="2244"/>
      <c r="X137" s="2244"/>
      <c r="Y137" s="2244"/>
      <c r="Z137" s="2244"/>
    </row>
    <row r="138" spans="1:27" ht="13.5" customHeight="1">
      <c r="A138" s="96"/>
      <c r="B138" s="96"/>
      <c r="C138" s="96"/>
      <c r="D138" s="96"/>
      <c r="E138" s="2243"/>
      <c r="F138" s="2243"/>
      <c r="G138" s="2243"/>
      <c r="H138" s="2243"/>
      <c r="I138" s="2243"/>
      <c r="J138" s="2243"/>
      <c r="K138" s="2243"/>
      <c r="L138" s="2243"/>
      <c r="M138" s="2243"/>
      <c r="N138" s="2243"/>
      <c r="O138" s="2243"/>
      <c r="P138" s="2243"/>
      <c r="Q138" s="2243"/>
      <c r="R138" s="2243"/>
      <c r="S138" s="2243"/>
      <c r="T138" s="2243"/>
      <c r="U138" s="2243"/>
      <c r="V138" s="2243"/>
      <c r="W138" s="2243"/>
      <c r="X138" s="2243"/>
      <c r="Y138" s="2243"/>
      <c r="Z138" s="2243"/>
    </row>
    <row r="139" spans="1:27">
      <c r="A139" s="96"/>
      <c r="B139" s="96"/>
      <c r="C139" s="96"/>
      <c r="D139" s="96"/>
      <c r="E139" s="2245"/>
      <c r="F139" s="2245"/>
      <c r="G139" s="2245"/>
      <c r="H139" s="2245"/>
      <c r="I139" s="2245"/>
      <c r="J139" s="2245"/>
      <c r="K139" s="2245"/>
      <c r="L139" s="2245"/>
      <c r="M139" s="2245"/>
      <c r="N139" s="2245"/>
      <c r="O139" s="2245"/>
      <c r="P139" s="2245"/>
      <c r="Q139" s="2245"/>
      <c r="R139" s="2245"/>
      <c r="S139" s="2245"/>
      <c r="T139" s="2245"/>
      <c r="U139" s="2245"/>
      <c r="V139" s="2245"/>
      <c r="W139" s="2245"/>
      <c r="X139" s="2245"/>
      <c r="Y139" s="2245"/>
      <c r="Z139" s="2245"/>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4"/>
      <c r="B143" s="2224"/>
      <c r="C143" s="2224"/>
      <c r="D143" s="2224"/>
      <c r="E143" s="2224"/>
      <c r="F143" s="2224"/>
      <c r="G143" s="2224"/>
      <c r="H143" s="2224"/>
      <c r="I143" s="2224"/>
      <c r="J143" s="2224"/>
      <c r="K143" s="2224"/>
      <c r="L143" s="2224"/>
      <c r="M143" s="2224"/>
      <c r="N143" s="2224"/>
      <c r="O143" s="2224"/>
      <c r="P143" s="2224"/>
      <c r="Q143" s="2224"/>
      <c r="R143" s="2224"/>
      <c r="S143" s="2224"/>
      <c r="T143" s="2224"/>
      <c r="U143" s="2224"/>
      <c r="V143" s="2224"/>
      <c r="W143" s="2224"/>
      <c r="X143" s="2224"/>
      <c r="Y143" s="2224"/>
      <c r="Z143" s="2224"/>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42"/>
      <c r="J147" s="2242"/>
      <c r="K147" s="2242"/>
      <c r="L147" s="2242"/>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42"/>
      <c r="J148" s="2242"/>
      <c r="K148" s="2242"/>
      <c r="L148" s="2242"/>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42"/>
      <c r="J149" s="2242"/>
      <c r="K149" s="2242"/>
      <c r="L149" s="2242"/>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2"/>
      <c r="J150" s="2242"/>
      <c r="K150" s="2242"/>
      <c r="L150" s="2242"/>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4"/>
      <c r="D152" s="2224"/>
      <c r="E152" s="2224"/>
      <c r="F152" s="2224"/>
      <c r="G152" s="574"/>
      <c r="H152" s="2224"/>
      <c r="I152" s="2224"/>
      <c r="J152" s="2224"/>
      <c r="K152" s="2224"/>
      <c r="L152" s="2224"/>
      <c r="M152" s="2224"/>
      <c r="N152" s="2224"/>
      <c r="O152" s="2224"/>
      <c r="P152" s="2224"/>
      <c r="Q152" s="2224"/>
      <c r="R152" s="2224"/>
      <c r="S152" s="2224"/>
      <c r="T152" s="2224"/>
      <c r="U152" s="574"/>
      <c r="V152" s="574"/>
      <c r="W152" s="2224"/>
      <c r="X152" s="2224"/>
      <c r="Y152" s="2224"/>
      <c r="Z152" s="96"/>
      <c r="AA152" s="89"/>
    </row>
    <row r="153" spans="1:27" ht="15.75" customHeight="1">
      <c r="A153" s="96"/>
      <c r="B153" s="96"/>
      <c r="C153" s="574"/>
      <c r="D153" s="2226"/>
      <c r="E153" s="2226"/>
      <c r="F153" s="574"/>
      <c r="G153" s="574"/>
      <c r="H153" s="96"/>
      <c r="I153" s="96"/>
      <c r="J153" s="96"/>
      <c r="K153" s="89"/>
      <c r="L153" s="96"/>
      <c r="M153" s="96"/>
      <c r="N153" s="96"/>
      <c r="O153" s="96"/>
      <c r="P153" s="96"/>
      <c r="Q153" s="89"/>
      <c r="R153" s="89"/>
      <c r="S153" s="89"/>
      <c r="T153" s="89"/>
      <c r="U153" s="574"/>
      <c r="V153" s="574"/>
      <c r="W153" s="2246"/>
      <c r="X153" s="2246"/>
      <c r="Y153" s="2246"/>
      <c r="Z153" s="96"/>
      <c r="AA153" s="89"/>
    </row>
    <row r="154" spans="1:27" ht="15.75" customHeight="1">
      <c r="A154" s="96"/>
      <c r="B154" s="96"/>
      <c r="C154" s="574"/>
      <c r="D154" s="2226"/>
      <c r="E154" s="2226"/>
      <c r="F154" s="574"/>
      <c r="G154" s="574"/>
      <c r="H154" s="96"/>
      <c r="I154" s="96"/>
      <c r="J154" s="96"/>
      <c r="K154" s="89"/>
      <c r="L154" s="96"/>
      <c r="M154" s="96"/>
      <c r="N154" s="96"/>
      <c r="O154" s="96"/>
      <c r="P154" s="96"/>
      <c r="Q154" s="89"/>
      <c r="R154" s="89"/>
      <c r="S154" s="89"/>
      <c r="T154" s="89"/>
      <c r="U154" s="574"/>
      <c r="V154" s="574"/>
      <c r="W154" s="2246"/>
      <c r="X154" s="2246"/>
      <c r="Y154" s="2246"/>
      <c r="Z154" s="96"/>
      <c r="AA154" s="89"/>
    </row>
    <row r="155" spans="1:27" ht="15.75" customHeight="1">
      <c r="A155" s="96"/>
      <c r="B155" s="96"/>
      <c r="C155" s="574"/>
      <c r="D155" s="2226"/>
      <c r="E155" s="2226"/>
      <c r="F155" s="574"/>
      <c r="G155" s="574"/>
      <c r="H155" s="96"/>
      <c r="I155" s="96"/>
      <c r="J155" s="96"/>
      <c r="K155" s="89"/>
      <c r="L155" s="96"/>
      <c r="M155" s="96"/>
      <c r="N155" s="96"/>
      <c r="O155" s="96"/>
      <c r="P155" s="96"/>
      <c r="Q155" s="89"/>
      <c r="R155" s="89"/>
      <c r="S155" s="89"/>
      <c r="T155" s="89"/>
      <c r="U155" s="574"/>
      <c r="V155" s="574"/>
      <c r="W155" s="2246"/>
      <c r="X155" s="2246"/>
      <c r="Y155" s="2246"/>
      <c r="Z155" s="96"/>
      <c r="AA155" s="89"/>
    </row>
    <row r="156" spans="1:27" ht="15.75" customHeight="1">
      <c r="A156" s="96"/>
      <c r="B156" s="96"/>
      <c r="C156" s="574"/>
      <c r="D156" s="2226"/>
      <c r="E156" s="2226"/>
      <c r="F156" s="574"/>
      <c r="G156" s="574"/>
      <c r="H156" s="96"/>
      <c r="I156" s="96"/>
      <c r="J156" s="96"/>
      <c r="K156" s="89"/>
      <c r="L156" s="96"/>
      <c r="M156" s="96"/>
      <c r="N156" s="96"/>
      <c r="O156" s="96"/>
      <c r="P156" s="96"/>
      <c r="Q156" s="89"/>
      <c r="R156" s="89"/>
      <c r="S156" s="89"/>
      <c r="T156" s="89"/>
      <c r="U156" s="574"/>
      <c r="V156" s="574"/>
      <c r="W156" s="2246"/>
      <c r="X156" s="2246"/>
      <c r="Y156" s="2246"/>
      <c r="Z156" s="96"/>
      <c r="AA156" s="89"/>
    </row>
    <row r="157" spans="1:27" ht="15.75" customHeight="1">
      <c r="A157" s="96"/>
      <c r="B157" s="96"/>
      <c r="C157" s="574"/>
      <c r="D157" s="2226"/>
      <c r="E157" s="2226"/>
      <c r="F157" s="574"/>
      <c r="G157" s="574"/>
      <c r="H157" s="96"/>
      <c r="I157" s="96"/>
      <c r="J157" s="96"/>
      <c r="K157" s="89"/>
      <c r="L157" s="96"/>
      <c r="M157" s="96"/>
      <c r="N157" s="96"/>
      <c r="O157" s="96"/>
      <c r="P157" s="96"/>
      <c r="Q157" s="89"/>
      <c r="R157" s="89"/>
      <c r="S157" s="89"/>
      <c r="T157" s="89"/>
      <c r="U157" s="574"/>
      <c r="V157" s="574"/>
      <c r="W157" s="2246"/>
      <c r="X157" s="2246"/>
      <c r="Y157" s="2246"/>
      <c r="Z157" s="96"/>
      <c r="AA157" s="89"/>
    </row>
    <row r="158" spans="1:27" ht="15.75" customHeight="1">
      <c r="A158" s="96"/>
      <c r="B158" s="96"/>
      <c r="C158" s="574"/>
      <c r="D158" s="2226"/>
      <c r="E158" s="2226"/>
      <c r="F158" s="574"/>
      <c r="G158" s="574"/>
      <c r="H158" s="96"/>
      <c r="I158" s="96"/>
      <c r="J158" s="96"/>
      <c r="K158" s="89"/>
      <c r="L158" s="96"/>
      <c r="M158" s="96"/>
      <c r="N158" s="96"/>
      <c r="O158" s="96"/>
      <c r="P158" s="96"/>
      <c r="Q158" s="89"/>
      <c r="R158" s="89"/>
      <c r="S158" s="89"/>
      <c r="T158" s="89"/>
      <c r="U158" s="574"/>
      <c r="V158" s="574"/>
      <c r="W158" s="2246"/>
      <c r="X158" s="2246"/>
      <c r="Y158" s="2246"/>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47"/>
      <c r="F160" s="2247"/>
      <c r="G160" s="2247"/>
      <c r="H160" s="2247"/>
      <c r="I160" s="2247"/>
      <c r="J160" s="2247"/>
      <c r="K160" s="2247"/>
      <c r="L160" s="2247"/>
      <c r="M160" s="2247"/>
      <c r="N160" s="2247"/>
      <c r="O160" s="2247"/>
      <c r="P160" s="2247"/>
      <c r="Q160" s="2247"/>
      <c r="R160" s="2247"/>
      <c r="S160" s="2247"/>
      <c r="T160" s="2247"/>
      <c r="U160" s="2247"/>
      <c r="V160" s="2247"/>
      <c r="W160" s="2247"/>
      <c r="X160" s="2247"/>
      <c r="Y160" s="2247"/>
      <c r="Z160" s="2247"/>
      <c r="AA160" s="89"/>
    </row>
    <row r="161" spans="1:27" ht="15.75" customHeight="1">
      <c r="A161" s="96"/>
      <c r="B161" s="96"/>
      <c r="C161" s="96"/>
      <c r="D161" s="96"/>
      <c r="E161" s="2247"/>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89"/>
    </row>
    <row r="164" spans="1:27" ht="15.75" customHeight="1">
      <c r="A164" s="96"/>
      <c r="B164" s="96"/>
      <c r="C164" s="96"/>
      <c r="D164" s="96"/>
      <c r="E164" s="2247"/>
      <c r="F164" s="2247"/>
      <c r="G164" s="2247"/>
      <c r="H164" s="2247"/>
      <c r="I164" s="2247"/>
      <c r="J164" s="2247"/>
      <c r="K164" s="2247"/>
      <c r="L164" s="2247"/>
      <c r="M164" s="2247"/>
      <c r="N164" s="2247"/>
      <c r="O164" s="2247"/>
      <c r="P164" s="2247"/>
      <c r="Q164" s="2247"/>
      <c r="R164" s="2247"/>
      <c r="S164" s="2247"/>
      <c r="T164" s="2247"/>
      <c r="U164" s="2247"/>
      <c r="V164" s="2247"/>
      <c r="W164" s="2247"/>
      <c r="X164" s="2247"/>
      <c r="Y164" s="2247"/>
      <c r="Z164" s="2247"/>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4"/>
      <c r="B169" s="2224"/>
      <c r="C169" s="2224"/>
      <c r="D169" s="2224"/>
      <c r="E169" s="2224"/>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42"/>
      <c r="J173" s="2242"/>
      <c r="K173" s="2242"/>
      <c r="L173" s="2242"/>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42"/>
      <c r="J174" s="2242"/>
      <c r="K174" s="2242"/>
      <c r="L174" s="2242"/>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42"/>
      <c r="J175" s="2242"/>
      <c r="K175" s="2242"/>
      <c r="L175" s="2242"/>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2"/>
      <c r="J176" s="2242"/>
      <c r="K176" s="2242"/>
      <c r="L176" s="2242"/>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4"/>
      <c r="D178" s="2224"/>
      <c r="E178" s="2224"/>
      <c r="F178" s="2224"/>
      <c r="G178" s="574"/>
      <c r="H178" s="2224"/>
      <c r="I178" s="2224"/>
      <c r="J178" s="2224"/>
      <c r="K178" s="2224"/>
      <c r="L178" s="2224"/>
      <c r="M178" s="2224"/>
      <c r="N178" s="2224"/>
      <c r="O178" s="2224"/>
      <c r="P178" s="2224"/>
      <c r="Q178" s="2224"/>
      <c r="R178" s="2224"/>
      <c r="S178" s="2224"/>
      <c r="T178" s="2224"/>
      <c r="U178" s="574"/>
      <c r="V178" s="574"/>
      <c r="W178" s="2224"/>
      <c r="X178" s="2224"/>
      <c r="Y178" s="2224"/>
      <c r="Z178" s="96"/>
      <c r="AA178" s="89"/>
    </row>
    <row r="179" spans="1:27" ht="15.75" customHeight="1">
      <c r="A179" s="96"/>
      <c r="B179" s="96"/>
      <c r="C179" s="574"/>
      <c r="D179" s="2226"/>
      <c r="E179" s="2226"/>
      <c r="F179" s="574"/>
      <c r="G179" s="574"/>
      <c r="H179" s="96"/>
      <c r="I179" s="96"/>
      <c r="J179" s="96"/>
      <c r="K179" s="89"/>
      <c r="L179" s="96"/>
      <c r="M179" s="96"/>
      <c r="N179" s="96"/>
      <c r="O179" s="96"/>
      <c r="P179" s="96"/>
      <c r="Q179" s="89"/>
      <c r="R179" s="89"/>
      <c r="S179" s="89"/>
      <c r="T179" s="89"/>
      <c r="U179" s="574"/>
      <c r="V179" s="574"/>
      <c r="W179" s="2246"/>
      <c r="X179" s="2246"/>
      <c r="Y179" s="2246"/>
      <c r="Z179" s="96"/>
      <c r="AA179" s="89"/>
    </row>
    <row r="180" spans="1:27" ht="15.75" customHeight="1">
      <c r="A180" s="96"/>
      <c r="B180" s="96"/>
      <c r="C180" s="574"/>
      <c r="D180" s="2226"/>
      <c r="E180" s="2226"/>
      <c r="F180" s="574"/>
      <c r="G180" s="574"/>
      <c r="H180" s="96"/>
      <c r="I180" s="96"/>
      <c r="J180" s="96"/>
      <c r="K180" s="89"/>
      <c r="L180" s="96"/>
      <c r="M180" s="96"/>
      <c r="N180" s="96"/>
      <c r="O180" s="96"/>
      <c r="P180" s="96"/>
      <c r="Q180" s="89"/>
      <c r="R180" s="89"/>
      <c r="S180" s="89"/>
      <c r="T180" s="89"/>
      <c r="U180" s="574"/>
      <c r="V180" s="574"/>
      <c r="W180" s="2246"/>
      <c r="X180" s="2246"/>
      <c r="Y180" s="2246"/>
      <c r="Z180" s="96"/>
      <c r="AA180" s="89"/>
    </row>
    <row r="181" spans="1:27" ht="15.75" customHeight="1">
      <c r="A181" s="96"/>
      <c r="B181" s="96"/>
      <c r="C181" s="574"/>
      <c r="D181" s="2226"/>
      <c r="E181" s="2226"/>
      <c r="F181" s="574"/>
      <c r="G181" s="574"/>
      <c r="H181" s="96"/>
      <c r="I181" s="96"/>
      <c r="J181" s="96"/>
      <c r="K181" s="89"/>
      <c r="L181" s="96"/>
      <c r="M181" s="96"/>
      <c r="N181" s="96"/>
      <c r="O181" s="96"/>
      <c r="P181" s="96"/>
      <c r="Q181" s="89"/>
      <c r="R181" s="89"/>
      <c r="S181" s="89"/>
      <c r="T181" s="89"/>
      <c r="U181" s="574"/>
      <c r="V181" s="574"/>
      <c r="W181" s="2246"/>
      <c r="X181" s="2246"/>
      <c r="Y181" s="2246"/>
      <c r="Z181" s="96"/>
      <c r="AA181" s="89"/>
    </row>
    <row r="182" spans="1:27" ht="15.75" customHeight="1">
      <c r="A182" s="96"/>
      <c r="B182" s="96"/>
      <c r="C182" s="574"/>
      <c r="D182" s="2226"/>
      <c r="E182" s="2226"/>
      <c r="F182" s="574"/>
      <c r="G182" s="574"/>
      <c r="H182" s="96"/>
      <c r="I182" s="96"/>
      <c r="J182" s="96"/>
      <c r="K182" s="89"/>
      <c r="L182" s="96"/>
      <c r="M182" s="96"/>
      <c r="N182" s="96"/>
      <c r="O182" s="96"/>
      <c r="P182" s="96"/>
      <c r="Q182" s="89"/>
      <c r="R182" s="89"/>
      <c r="S182" s="89"/>
      <c r="T182" s="89"/>
      <c r="U182" s="574"/>
      <c r="V182" s="574"/>
      <c r="W182" s="2246"/>
      <c r="X182" s="2246"/>
      <c r="Y182" s="2246"/>
      <c r="Z182" s="96"/>
      <c r="AA182" s="89"/>
    </row>
    <row r="183" spans="1:27" ht="15.75" customHeight="1">
      <c r="A183" s="96"/>
      <c r="B183" s="96"/>
      <c r="C183" s="574"/>
      <c r="D183" s="2226"/>
      <c r="E183" s="2226"/>
      <c r="F183" s="574"/>
      <c r="G183" s="574"/>
      <c r="H183" s="96"/>
      <c r="I183" s="96"/>
      <c r="J183" s="96"/>
      <c r="K183" s="89"/>
      <c r="L183" s="96"/>
      <c r="M183" s="96"/>
      <c r="N183" s="96"/>
      <c r="O183" s="96"/>
      <c r="P183" s="96"/>
      <c r="Q183" s="89"/>
      <c r="R183" s="89"/>
      <c r="S183" s="89"/>
      <c r="T183" s="89"/>
      <c r="U183" s="574"/>
      <c r="V183" s="574"/>
      <c r="W183" s="2246"/>
      <c r="X183" s="2246"/>
      <c r="Y183" s="2246"/>
      <c r="Z183" s="96"/>
      <c r="AA183" s="89"/>
    </row>
    <row r="184" spans="1:27" ht="15.75" customHeight="1">
      <c r="A184" s="96"/>
      <c r="B184" s="96"/>
      <c r="C184" s="574"/>
      <c r="D184" s="2226"/>
      <c r="E184" s="2226"/>
      <c r="F184" s="574"/>
      <c r="G184" s="574"/>
      <c r="H184" s="96"/>
      <c r="I184" s="96"/>
      <c r="J184" s="96"/>
      <c r="K184" s="89"/>
      <c r="L184" s="96"/>
      <c r="M184" s="96"/>
      <c r="N184" s="96"/>
      <c r="O184" s="96"/>
      <c r="P184" s="96"/>
      <c r="Q184" s="89"/>
      <c r="R184" s="89"/>
      <c r="S184" s="89"/>
      <c r="T184" s="89"/>
      <c r="U184" s="574"/>
      <c r="V184" s="574"/>
      <c r="W184" s="2246"/>
      <c r="X184" s="2246"/>
      <c r="Y184" s="2246"/>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47"/>
      <c r="F186" s="2247"/>
      <c r="G186" s="2247"/>
      <c r="H186" s="2247"/>
      <c r="I186" s="2247"/>
      <c r="J186" s="2247"/>
      <c r="K186" s="2247"/>
      <c r="L186" s="2247"/>
      <c r="M186" s="2247"/>
      <c r="N186" s="2247"/>
      <c r="O186" s="2247"/>
      <c r="P186" s="2247"/>
      <c r="Q186" s="2247"/>
      <c r="R186" s="2247"/>
      <c r="S186" s="2247"/>
      <c r="T186" s="2247"/>
      <c r="U186" s="2247"/>
      <c r="V186" s="2247"/>
      <c r="W186" s="2247"/>
      <c r="X186" s="2247"/>
      <c r="Y186" s="2247"/>
      <c r="Z186" s="2247"/>
      <c r="AA186" s="89"/>
    </row>
    <row r="187" spans="1:27" ht="15.75" customHeight="1">
      <c r="A187" s="96"/>
      <c r="B187" s="96"/>
      <c r="C187" s="96"/>
      <c r="D187" s="96"/>
      <c r="E187" s="2247"/>
      <c r="F187" s="2247"/>
      <c r="G187" s="2247"/>
      <c r="H187" s="2247"/>
      <c r="I187" s="2247"/>
      <c r="J187" s="2247"/>
      <c r="K187" s="2247"/>
      <c r="L187" s="2247"/>
      <c r="M187" s="2247"/>
      <c r="N187" s="2247"/>
      <c r="O187" s="2247"/>
      <c r="P187" s="2247"/>
      <c r="Q187" s="2247"/>
      <c r="R187" s="2247"/>
      <c r="S187" s="2247"/>
      <c r="T187" s="2247"/>
      <c r="U187" s="2247"/>
      <c r="V187" s="2247"/>
      <c r="W187" s="2247"/>
      <c r="X187" s="2247"/>
      <c r="Y187" s="2247"/>
      <c r="Z187" s="2247"/>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7"/>
      <c r="F189" s="2247"/>
      <c r="G189" s="2247"/>
      <c r="H189" s="2247"/>
      <c r="I189" s="2247"/>
      <c r="J189" s="2247"/>
      <c r="K189" s="2247"/>
      <c r="L189" s="2247"/>
      <c r="M189" s="2247"/>
      <c r="N189" s="2247"/>
      <c r="O189" s="2247"/>
      <c r="P189" s="2247"/>
      <c r="Q189" s="2247"/>
      <c r="R189" s="2247"/>
      <c r="S189" s="2247"/>
      <c r="T189" s="2247"/>
      <c r="U189" s="2247"/>
      <c r="V189" s="2247"/>
      <c r="W189" s="2247"/>
      <c r="X189" s="2247"/>
      <c r="Y189" s="2247"/>
      <c r="Z189" s="2247"/>
      <c r="AA189" s="89"/>
    </row>
    <row r="190" spans="1:27" ht="15.75" customHeight="1">
      <c r="A190" s="96"/>
      <c r="B190" s="96"/>
      <c r="C190" s="96"/>
      <c r="D190" s="96"/>
      <c r="E190" s="2247"/>
      <c r="F190" s="2247"/>
      <c r="G190" s="2247"/>
      <c r="H190" s="2247"/>
      <c r="I190" s="2247"/>
      <c r="J190" s="2247"/>
      <c r="K190" s="2247"/>
      <c r="L190" s="2247"/>
      <c r="M190" s="2247"/>
      <c r="N190" s="2247"/>
      <c r="O190" s="2247"/>
      <c r="P190" s="2247"/>
      <c r="Q190" s="2247"/>
      <c r="R190" s="2247"/>
      <c r="S190" s="2247"/>
      <c r="T190" s="2247"/>
      <c r="U190" s="2247"/>
      <c r="V190" s="2247"/>
      <c r="W190" s="2247"/>
      <c r="X190" s="2247"/>
      <c r="Y190" s="2247"/>
      <c r="Z190" s="2247"/>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4"/>
      <c r="B197" s="2224"/>
      <c r="C197" s="2224"/>
      <c r="D197" s="2224"/>
      <c r="E197" s="2224"/>
      <c r="F197" s="2224"/>
      <c r="G197" s="2224"/>
      <c r="H197" s="2224"/>
      <c r="I197" s="2224"/>
      <c r="J197" s="2224"/>
      <c r="K197" s="2224"/>
      <c r="L197" s="2224"/>
      <c r="M197" s="2224"/>
      <c r="N197" s="2224"/>
      <c r="O197" s="2224"/>
      <c r="P197" s="2224"/>
      <c r="Q197" s="2224"/>
      <c r="R197" s="2224"/>
      <c r="S197" s="2224"/>
      <c r="T197" s="2224"/>
      <c r="U197" s="2224"/>
      <c r="V197" s="2224"/>
      <c r="W197" s="2224"/>
      <c r="X197" s="2224"/>
      <c r="Y197" s="2224"/>
      <c r="Z197" s="2224"/>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42"/>
      <c r="J201" s="2242"/>
      <c r="K201" s="2242"/>
      <c r="L201" s="2242"/>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42"/>
      <c r="J202" s="2242"/>
      <c r="K202" s="2242"/>
      <c r="L202" s="2242"/>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42"/>
      <c r="J203" s="2242"/>
      <c r="K203" s="2242"/>
      <c r="L203" s="2242"/>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2"/>
      <c r="J204" s="2242"/>
      <c r="K204" s="2242"/>
      <c r="L204" s="2242"/>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4"/>
      <c r="D206" s="2224"/>
      <c r="E206" s="2224"/>
      <c r="F206" s="2224"/>
      <c r="G206" s="574"/>
      <c r="H206" s="2224"/>
      <c r="I206" s="2224"/>
      <c r="J206" s="2224"/>
      <c r="K206" s="2224"/>
      <c r="L206" s="2224"/>
      <c r="M206" s="2224"/>
      <c r="N206" s="2224"/>
      <c r="O206" s="2224"/>
      <c r="P206" s="2224"/>
      <c r="Q206" s="2224"/>
      <c r="R206" s="2224"/>
      <c r="S206" s="2224"/>
      <c r="T206" s="2224"/>
      <c r="U206" s="574"/>
      <c r="V206" s="574"/>
      <c r="W206" s="2224"/>
      <c r="X206" s="2224"/>
      <c r="Y206" s="2224"/>
      <c r="Z206" s="96"/>
      <c r="AA206" s="89"/>
    </row>
    <row r="207" spans="1:27" ht="15.75" customHeight="1">
      <c r="A207" s="96"/>
      <c r="B207" s="96"/>
      <c r="C207" s="574"/>
      <c r="D207" s="2226"/>
      <c r="E207" s="2226"/>
      <c r="F207" s="574"/>
      <c r="G207" s="574"/>
      <c r="H207" s="96"/>
      <c r="I207" s="96"/>
      <c r="J207" s="96"/>
      <c r="K207" s="89"/>
      <c r="L207" s="96"/>
      <c r="M207" s="96"/>
      <c r="N207" s="96"/>
      <c r="O207" s="96"/>
      <c r="P207" s="96"/>
      <c r="Q207" s="89"/>
      <c r="R207" s="89"/>
      <c r="S207" s="89"/>
      <c r="T207" s="89"/>
      <c r="U207" s="574"/>
      <c r="V207" s="574"/>
      <c r="W207" s="2246"/>
      <c r="X207" s="2246"/>
      <c r="Y207" s="2246"/>
      <c r="Z207" s="96"/>
      <c r="AA207" s="89"/>
    </row>
    <row r="208" spans="1:27" ht="15.75" customHeight="1">
      <c r="A208" s="96"/>
      <c r="B208" s="96"/>
      <c r="C208" s="574"/>
      <c r="D208" s="2226"/>
      <c r="E208" s="2226"/>
      <c r="F208" s="574"/>
      <c r="G208" s="574"/>
      <c r="H208" s="96"/>
      <c r="I208" s="96"/>
      <c r="J208" s="96"/>
      <c r="K208" s="89"/>
      <c r="L208" s="96"/>
      <c r="M208" s="96"/>
      <c r="N208" s="96"/>
      <c r="O208" s="96"/>
      <c r="P208" s="96"/>
      <c r="Q208" s="89"/>
      <c r="R208" s="89"/>
      <c r="S208" s="89"/>
      <c r="T208" s="89"/>
      <c r="U208" s="574"/>
      <c r="V208" s="574"/>
      <c r="W208" s="2246"/>
      <c r="X208" s="2246"/>
      <c r="Y208" s="2246"/>
      <c r="Z208" s="96"/>
      <c r="AA208" s="89"/>
    </row>
    <row r="209" spans="1:27" ht="15.75" customHeight="1">
      <c r="A209" s="96"/>
      <c r="B209" s="96"/>
      <c r="C209" s="574"/>
      <c r="D209" s="2226"/>
      <c r="E209" s="2226"/>
      <c r="F209" s="574"/>
      <c r="G209" s="574"/>
      <c r="H209" s="96"/>
      <c r="I209" s="96"/>
      <c r="J209" s="96"/>
      <c r="K209" s="89"/>
      <c r="L209" s="96"/>
      <c r="M209" s="96"/>
      <c r="N209" s="96"/>
      <c r="O209" s="96"/>
      <c r="P209" s="96"/>
      <c r="Q209" s="89"/>
      <c r="R209" s="89"/>
      <c r="S209" s="89"/>
      <c r="T209" s="89"/>
      <c r="U209" s="574"/>
      <c r="V209" s="574"/>
      <c r="W209" s="2246"/>
      <c r="X209" s="2246"/>
      <c r="Y209" s="2246"/>
      <c r="Z209" s="96"/>
      <c r="AA209" s="89"/>
    </row>
    <row r="210" spans="1:27" ht="15.75" customHeight="1">
      <c r="A210" s="96"/>
      <c r="B210" s="96"/>
      <c r="C210" s="574"/>
      <c r="D210" s="2226"/>
      <c r="E210" s="2226"/>
      <c r="F210" s="574"/>
      <c r="G210" s="574"/>
      <c r="H210" s="96"/>
      <c r="I210" s="96"/>
      <c r="J210" s="96"/>
      <c r="K210" s="89"/>
      <c r="L210" s="96"/>
      <c r="M210" s="96"/>
      <c r="N210" s="96"/>
      <c r="O210" s="96"/>
      <c r="P210" s="96"/>
      <c r="Q210" s="89"/>
      <c r="R210" s="89"/>
      <c r="S210" s="89"/>
      <c r="T210" s="89"/>
      <c r="U210" s="574"/>
      <c r="V210" s="574"/>
      <c r="W210" s="2246"/>
      <c r="X210" s="2246"/>
      <c r="Y210" s="2246"/>
      <c r="Z210" s="96"/>
      <c r="AA210" s="89"/>
    </row>
    <row r="211" spans="1:27" ht="15.75" customHeight="1">
      <c r="A211" s="96"/>
      <c r="B211" s="96"/>
      <c r="C211" s="574"/>
      <c r="D211" s="2226"/>
      <c r="E211" s="2226"/>
      <c r="F211" s="574"/>
      <c r="G211" s="574"/>
      <c r="H211" s="96"/>
      <c r="I211" s="96"/>
      <c r="J211" s="96"/>
      <c r="K211" s="89"/>
      <c r="L211" s="96"/>
      <c r="M211" s="96"/>
      <c r="N211" s="96"/>
      <c r="O211" s="96"/>
      <c r="P211" s="96"/>
      <c r="Q211" s="89"/>
      <c r="R211" s="89"/>
      <c r="S211" s="89"/>
      <c r="T211" s="89"/>
      <c r="U211" s="574"/>
      <c r="V211" s="574"/>
      <c r="W211" s="2246"/>
      <c r="X211" s="2246"/>
      <c r="Y211" s="2246"/>
      <c r="Z211" s="96"/>
      <c r="AA211" s="89"/>
    </row>
    <row r="212" spans="1:27" ht="15.75" customHeight="1">
      <c r="A212" s="96"/>
      <c r="B212" s="96"/>
      <c r="C212" s="574"/>
      <c r="D212" s="2226"/>
      <c r="E212" s="2226"/>
      <c r="F212" s="574"/>
      <c r="G212" s="574"/>
      <c r="H212" s="96"/>
      <c r="I212" s="96"/>
      <c r="J212" s="96"/>
      <c r="K212" s="89"/>
      <c r="L212" s="96"/>
      <c r="M212" s="96"/>
      <c r="N212" s="96"/>
      <c r="O212" s="96"/>
      <c r="P212" s="96"/>
      <c r="Q212" s="89"/>
      <c r="R212" s="89"/>
      <c r="S212" s="89"/>
      <c r="T212" s="89"/>
      <c r="U212" s="574"/>
      <c r="V212" s="574"/>
      <c r="W212" s="2246"/>
      <c r="X212" s="2246"/>
      <c r="Y212" s="2246"/>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47"/>
      <c r="F214" s="2247"/>
      <c r="G214" s="2247"/>
      <c r="H214" s="2247"/>
      <c r="I214" s="2247"/>
      <c r="J214" s="2247"/>
      <c r="K214" s="2247"/>
      <c r="L214" s="2247"/>
      <c r="M214" s="2247"/>
      <c r="N214" s="2247"/>
      <c r="O214" s="2247"/>
      <c r="P214" s="2247"/>
      <c r="Q214" s="2247"/>
      <c r="R214" s="2247"/>
      <c r="S214" s="2247"/>
      <c r="T214" s="2247"/>
      <c r="U214" s="2247"/>
      <c r="V214" s="2247"/>
      <c r="W214" s="2247"/>
      <c r="X214" s="2247"/>
      <c r="Y214" s="2247"/>
      <c r="Z214" s="2247"/>
      <c r="AA214" s="89"/>
    </row>
    <row r="215" spans="1:27" ht="15.75" customHeight="1">
      <c r="A215" s="96"/>
      <c r="B215" s="96"/>
      <c r="C215" s="96"/>
      <c r="D215" s="96"/>
      <c r="E215" s="2247"/>
      <c r="F215" s="2247"/>
      <c r="G215" s="2247"/>
      <c r="H215" s="2247"/>
      <c r="I215" s="2247"/>
      <c r="J215" s="2247"/>
      <c r="K215" s="2247"/>
      <c r="L215" s="2247"/>
      <c r="M215" s="2247"/>
      <c r="N215" s="2247"/>
      <c r="O215" s="2247"/>
      <c r="P215" s="2247"/>
      <c r="Q215" s="2247"/>
      <c r="R215" s="2247"/>
      <c r="S215" s="2247"/>
      <c r="T215" s="2247"/>
      <c r="U215" s="2247"/>
      <c r="V215" s="2247"/>
      <c r="W215" s="2247"/>
      <c r="X215" s="2247"/>
      <c r="Y215" s="2247"/>
      <c r="Z215" s="2247"/>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7"/>
      <c r="F217" s="2247"/>
      <c r="G217" s="2247"/>
      <c r="H217" s="2247"/>
      <c r="I217" s="2247"/>
      <c r="J217" s="2247"/>
      <c r="K217" s="2247"/>
      <c r="L217" s="2247"/>
      <c r="M217" s="2247"/>
      <c r="N217" s="2247"/>
      <c r="O217" s="2247"/>
      <c r="P217" s="2247"/>
      <c r="Q217" s="2247"/>
      <c r="R217" s="2247"/>
      <c r="S217" s="2247"/>
      <c r="T217" s="2247"/>
      <c r="U217" s="2247"/>
      <c r="V217" s="2247"/>
      <c r="W217" s="2247"/>
      <c r="X217" s="2247"/>
      <c r="Y217" s="2247"/>
      <c r="Z217" s="2247"/>
      <c r="AA217" s="89"/>
    </row>
    <row r="218" spans="1:27" ht="15.75" customHeight="1">
      <c r="A218" s="96"/>
      <c r="B218" s="96"/>
      <c r="C218" s="96"/>
      <c r="D218" s="96"/>
      <c r="E218" s="2247"/>
      <c r="F218" s="2247"/>
      <c r="G218" s="2247"/>
      <c r="H218" s="2247"/>
      <c r="I218" s="2247"/>
      <c r="J218" s="2247"/>
      <c r="K218" s="2247"/>
      <c r="L218" s="2247"/>
      <c r="M218" s="2247"/>
      <c r="N218" s="2247"/>
      <c r="O218" s="2247"/>
      <c r="P218" s="2247"/>
      <c r="Q218" s="2247"/>
      <c r="R218" s="2247"/>
      <c r="S218" s="2247"/>
      <c r="T218" s="2247"/>
      <c r="U218" s="2247"/>
      <c r="V218" s="2247"/>
      <c r="W218" s="2247"/>
      <c r="X218" s="2247"/>
      <c r="Y218" s="2247"/>
      <c r="Z218" s="2247"/>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4"/>
      <c r="B223" s="2224"/>
      <c r="C223" s="2224"/>
      <c r="D223" s="2224"/>
      <c r="E223" s="2224"/>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42"/>
      <c r="J227" s="2242"/>
      <c r="K227" s="2242"/>
      <c r="L227" s="2242"/>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42"/>
      <c r="J228" s="2242"/>
      <c r="K228" s="2242"/>
      <c r="L228" s="2242"/>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42"/>
      <c r="J229" s="2242"/>
      <c r="K229" s="2242"/>
      <c r="L229" s="2242"/>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2"/>
      <c r="J230" s="2242"/>
      <c r="K230" s="2242"/>
      <c r="L230" s="2242"/>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4"/>
      <c r="D232" s="2224"/>
      <c r="E232" s="2224"/>
      <c r="F232" s="2224"/>
      <c r="G232" s="574"/>
      <c r="H232" s="2224"/>
      <c r="I232" s="2224"/>
      <c r="J232" s="2224"/>
      <c r="K232" s="2224"/>
      <c r="L232" s="2224"/>
      <c r="M232" s="2224"/>
      <c r="N232" s="2224"/>
      <c r="O232" s="2224"/>
      <c r="P232" s="2224"/>
      <c r="Q232" s="2224"/>
      <c r="R232" s="2224"/>
      <c r="S232" s="2224"/>
      <c r="T232" s="2224"/>
      <c r="U232" s="574"/>
      <c r="V232" s="574"/>
      <c r="W232" s="2224"/>
      <c r="X232" s="2224"/>
      <c r="Y232" s="2224"/>
      <c r="Z232" s="96"/>
      <c r="AA232" s="89"/>
    </row>
    <row r="233" spans="1:27" ht="15.75" customHeight="1">
      <c r="A233" s="96"/>
      <c r="B233" s="96"/>
      <c r="C233" s="574"/>
      <c r="D233" s="2226"/>
      <c r="E233" s="2226"/>
      <c r="F233" s="574"/>
      <c r="G233" s="574"/>
      <c r="H233" s="96"/>
      <c r="I233" s="96"/>
      <c r="J233" s="96"/>
      <c r="K233" s="89"/>
      <c r="L233" s="96"/>
      <c r="M233" s="96"/>
      <c r="N233" s="96"/>
      <c r="O233" s="96"/>
      <c r="P233" s="96"/>
      <c r="Q233" s="89"/>
      <c r="R233" s="89"/>
      <c r="S233" s="89"/>
      <c r="T233" s="89"/>
      <c r="U233" s="574"/>
      <c r="V233" s="574"/>
      <c r="W233" s="2246"/>
      <c r="X233" s="2246"/>
      <c r="Y233" s="2246"/>
      <c r="Z233" s="96"/>
      <c r="AA233" s="89"/>
    </row>
    <row r="234" spans="1:27" ht="15.75" customHeight="1">
      <c r="A234" s="96"/>
      <c r="B234" s="96"/>
      <c r="C234" s="574"/>
      <c r="D234" s="2226"/>
      <c r="E234" s="2226"/>
      <c r="F234" s="574"/>
      <c r="G234" s="574"/>
      <c r="H234" s="96"/>
      <c r="I234" s="96"/>
      <c r="J234" s="96"/>
      <c r="K234" s="89"/>
      <c r="L234" s="96"/>
      <c r="M234" s="96"/>
      <c r="N234" s="96"/>
      <c r="O234" s="96"/>
      <c r="P234" s="96"/>
      <c r="Q234" s="89"/>
      <c r="R234" s="89"/>
      <c r="S234" s="89"/>
      <c r="T234" s="89"/>
      <c r="U234" s="574"/>
      <c r="V234" s="574"/>
      <c r="W234" s="2246"/>
      <c r="X234" s="2246"/>
      <c r="Y234" s="2246"/>
      <c r="Z234" s="96"/>
      <c r="AA234" s="89"/>
    </row>
    <row r="235" spans="1:27" ht="15.75" customHeight="1">
      <c r="A235" s="96"/>
      <c r="B235" s="96"/>
      <c r="C235" s="574"/>
      <c r="D235" s="2226"/>
      <c r="E235" s="2226"/>
      <c r="F235" s="574"/>
      <c r="G235" s="574"/>
      <c r="H235" s="96"/>
      <c r="I235" s="96"/>
      <c r="J235" s="96"/>
      <c r="K235" s="89"/>
      <c r="L235" s="96"/>
      <c r="M235" s="96"/>
      <c r="N235" s="96"/>
      <c r="O235" s="96"/>
      <c r="P235" s="96"/>
      <c r="Q235" s="89"/>
      <c r="R235" s="89"/>
      <c r="S235" s="89"/>
      <c r="T235" s="89"/>
      <c r="U235" s="574"/>
      <c r="V235" s="574"/>
      <c r="W235" s="2246"/>
      <c r="X235" s="2246"/>
      <c r="Y235" s="2246"/>
      <c r="Z235" s="96"/>
      <c r="AA235" s="89"/>
    </row>
    <row r="236" spans="1:27" ht="15.75" customHeight="1">
      <c r="A236" s="96"/>
      <c r="B236" s="96"/>
      <c r="C236" s="574"/>
      <c r="D236" s="2226"/>
      <c r="E236" s="2226"/>
      <c r="F236" s="574"/>
      <c r="G236" s="574"/>
      <c r="H236" s="96"/>
      <c r="I236" s="96"/>
      <c r="J236" s="96"/>
      <c r="K236" s="89"/>
      <c r="L236" s="96"/>
      <c r="M236" s="96"/>
      <c r="N236" s="96"/>
      <c r="O236" s="96"/>
      <c r="P236" s="96"/>
      <c r="Q236" s="89"/>
      <c r="R236" s="89"/>
      <c r="S236" s="89"/>
      <c r="T236" s="89"/>
      <c r="U236" s="574"/>
      <c r="V236" s="574"/>
      <c r="W236" s="2246"/>
      <c r="X236" s="2246"/>
      <c r="Y236" s="2246"/>
      <c r="Z236" s="96"/>
      <c r="AA236" s="89"/>
    </row>
    <row r="237" spans="1:27" ht="15.75" customHeight="1">
      <c r="A237" s="96"/>
      <c r="B237" s="96"/>
      <c r="C237" s="574"/>
      <c r="D237" s="2226"/>
      <c r="E237" s="2226"/>
      <c r="F237" s="574"/>
      <c r="G237" s="574"/>
      <c r="H237" s="96"/>
      <c r="I237" s="96"/>
      <c r="J237" s="96"/>
      <c r="K237" s="89"/>
      <c r="L237" s="96"/>
      <c r="M237" s="96"/>
      <c r="N237" s="96"/>
      <c r="O237" s="96"/>
      <c r="P237" s="96"/>
      <c r="Q237" s="89"/>
      <c r="R237" s="89"/>
      <c r="S237" s="89"/>
      <c r="T237" s="89"/>
      <c r="U237" s="574"/>
      <c r="V237" s="574"/>
      <c r="W237" s="2246"/>
      <c r="X237" s="2246"/>
      <c r="Y237" s="2246"/>
      <c r="Z237" s="96"/>
      <c r="AA237" s="89"/>
    </row>
    <row r="238" spans="1:27" ht="15.75" customHeight="1">
      <c r="A238" s="96"/>
      <c r="B238" s="96"/>
      <c r="C238" s="574"/>
      <c r="D238" s="2226"/>
      <c r="E238" s="2226"/>
      <c r="F238" s="574"/>
      <c r="G238" s="574"/>
      <c r="H238" s="96"/>
      <c r="I238" s="96"/>
      <c r="J238" s="96"/>
      <c r="K238" s="89"/>
      <c r="L238" s="96"/>
      <c r="M238" s="96"/>
      <c r="N238" s="96"/>
      <c r="O238" s="96"/>
      <c r="P238" s="96"/>
      <c r="Q238" s="89"/>
      <c r="R238" s="89"/>
      <c r="S238" s="89"/>
      <c r="T238" s="89"/>
      <c r="U238" s="574"/>
      <c r="V238" s="574"/>
      <c r="W238" s="2246"/>
      <c r="X238" s="2246"/>
      <c r="Y238" s="2246"/>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47"/>
      <c r="F240" s="2247"/>
      <c r="G240" s="2247"/>
      <c r="H240" s="2247"/>
      <c r="I240" s="2247"/>
      <c r="J240" s="2247"/>
      <c r="K240" s="2247"/>
      <c r="L240" s="2247"/>
      <c r="M240" s="2247"/>
      <c r="N240" s="2247"/>
      <c r="O240" s="2247"/>
      <c r="P240" s="2247"/>
      <c r="Q240" s="2247"/>
      <c r="R240" s="2247"/>
      <c r="S240" s="2247"/>
      <c r="T240" s="2247"/>
      <c r="U240" s="2247"/>
      <c r="V240" s="2247"/>
      <c r="W240" s="2247"/>
      <c r="X240" s="2247"/>
      <c r="Y240" s="2247"/>
      <c r="Z240" s="2247"/>
      <c r="AA240" s="89"/>
    </row>
    <row r="241" spans="1:27" ht="15.75" customHeight="1">
      <c r="A241" s="96"/>
      <c r="B241" s="96"/>
      <c r="C241" s="96"/>
      <c r="D241" s="96"/>
      <c r="E241" s="2247"/>
      <c r="F241" s="2247"/>
      <c r="G241" s="2247"/>
      <c r="H241" s="2247"/>
      <c r="I241" s="2247"/>
      <c r="J241" s="2247"/>
      <c r="K241" s="2247"/>
      <c r="L241" s="2247"/>
      <c r="M241" s="2247"/>
      <c r="N241" s="2247"/>
      <c r="O241" s="2247"/>
      <c r="P241" s="2247"/>
      <c r="Q241" s="2247"/>
      <c r="R241" s="2247"/>
      <c r="S241" s="2247"/>
      <c r="T241" s="2247"/>
      <c r="U241" s="2247"/>
      <c r="V241" s="2247"/>
      <c r="W241" s="2247"/>
      <c r="X241" s="2247"/>
      <c r="Y241" s="2247"/>
      <c r="Z241" s="2247"/>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7"/>
      <c r="F243" s="2247"/>
      <c r="G243" s="2247"/>
      <c r="H243" s="2247"/>
      <c r="I243" s="2247"/>
      <c r="J243" s="2247"/>
      <c r="K243" s="2247"/>
      <c r="L243" s="2247"/>
      <c r="M243" s="2247"/>
      <c r="N243" s="2247"/>
      <c r="O243" s="2247"/>
      <c r="P243" s="2247"/>
      <c r="Q243" s="2247"/>
      <c r="R243" s="2247"/>
      <c r="S243" s="2247"/>
      <c r="T243" s="2247"/>
      <c r="U243" s="2247"/>
      <c r="V243" s="2247"/>
      <c r="W243" s="2247"/>
      <c r="X243" s="2247"/>
      <c r="Y243" s="2247"/>
      <c r="Z243" s="2247"/>
      <c r="AA243" s="89"/>
    </row>
    <row r="244" spans="1:27" ht="15.75" customHeight="1">
      <c r="A244" s="96"/>
      <c r="B244" s="96"/>
      <c r="C244" s="96"/>
      <c r="D244" s="96"/>
      <c r="E244" s="2247"/>
      <c r="F244" s="2247"/>
      <c r="G244" s="2247"/>
      <c r="H244" s="2247"/>
      <c r="I244" s="2247"/>
      <c r="J244" s="2247"/>
      <c r="K244" s="2247"/>
      <c r="L244" s="2247"/>
      <c r="M244" s="2247"/>
      <c r="N244" s="2247"/>
      <c r="O244" s="2247"/>
      <c r="P244" s="2247"/>
      <c r="Q244" s="2247"/>
      <c r="R244" s="2247"/>
      <c r="S244" s="2247"/>
      <c r="T244" s="2247"/>
      <c r="U244" s="2247"/>
      <c r="V244" s="2247"/>
      <c r="W244" s="2247"/>
      <c r="X244" s="2247"/>
      <c r="Y244" s="2247"/>
      <c r="Z244" s="2247"/>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D158:E158"/>
    <mergeCell ref="W158:Y158"/>
    <mergeCell ref="E160:Z161"/>
    <mergeCell ref="E163:Z164"/>
    <mergeCell ref="A169:Z169"/>
    <mergeCell ref="I173:L173"/>
    <mergeCell ref="I174:L174"/>
    <mergeCell ref="I175:L175"/>
    <mergeCell ref="I176:L176"/>
    <mergeCell ref="C178:F178"/>
    <mergeCell ref="H178:T178"/>
    <mergeCell ref="W178:Y178"/>
    <mergeCell ref="D179:E179"/>
    <mergeCell ref="W179:Y179"/>
    <mergeCell ref="D180:E180"/>
    <mergeCell ref="W180:Y180"/>
    <mergeCell ref="D181:E181"/>
    <mergeCell ref="W181:Y181"/>
    <mergeCell ref="D182:E182"/>
    <mergeCell ref="W182:Y182"/>
    <mergeCell ref="D183:E183"/>
    <mergeCell ref="W183:Y183"/>
    <mergeCell ref="D184:E184"/>
    <mergeCell ref="W184:Y184"/>
    <mergeCell ref="E186:Z187"/>
    <mergeCell ref="E189:Z190"/>
    <mergeCell ref="A197:Z197"/>
    <mergeCell ref="I201:L201"/>
    <mergeCell ref="I202:L202"/>
    <mergeCell ref="I203:L203"/>
    <mergeCell ref="I204:L204"/>
    <mergeCell ref="C206:F206"/>
    <mergeCell ref="H206:T206"/>
    <mergeCell ref="W206:Y206"/>
    <mergeCell ref="D207:E207"/>
    <mergeCell ref="W207:Y207"/>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workbookViewId="0"/>
  </sheetViews>
  <sheetFormatPr defaultColWidth="3.58203125" defaultRowHeight="13"/>
  <cols>
    <col min="1" max="4" width="3.58203125" style="278"/>
    <col min="5" max="16384" width="3.582031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628"/>
      <c r="G4" s="1629"/>
      <c r="H4" s="1629"/>
      <c r="I4" s="1629"/>
      <c r="J4" s="1629"/>
      <c r="K4" s="1629"/>
      <c r="L4" s="1629"/>
      <c r="M4" s="1630"/>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628"/>
      <c r="G5" s="1629"/>
      <c r="H5" s="1629"/>
      <c r="I5" s="1629"/>
      <c r="J5" s="1629"/>
      <c r="K5" s="1629"/>
      <c r="L5" s="1629"/>
      <c r="M5" s="1630"/>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628"/>
      <c r="G6" s="1629"/>
      <c r="H6" s="1629"/>
      <c r="I6" s="1629"/>
      <c r="J6" s="1629"/>
      <c r="K6" s="1629"/>
      <c r="L6" s="1629"/>
      <c r="M6" s="1630"/>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628"/>
      <c r="G7" s="1629"/>
      <c r="H7" s="1629"/>
      <c r="I7" s="1629"/>
      <c r="J7" s="1629"/>
      <c r="K7" s="1629"/>
      <c r="L7" s="1629"/>
      <c r="M7" s="1629"/>
      <c r="N7" s="1629"/>
      <c r="O7" s="1629"/>
      <c r="P7" s="1629"/>
      <c r="Q7" s="1629"/>
      <c r="R7" s="1629"/>
      <c r="S7" s="1629"/>
      <c r="T7" s="1629"/>
      <c r="U7" s="1629"/>
      <c r="V7" s="1629"/>
      <c r="W7" s="1629"/>
      <c r="X7" s="1629"/>
      <c r="Y7" s="1629"/>
      <c r="Z7" s="1629"/>
      <c r="AA7" s="1629"/>
      <c r="AB7" s="1629"/>
      <c r="AC7" s="1629"/>
      <c r="AD7" s="1629"/>
      <c r="AE7" s="1630"/>
      <c r="AF7" s="4"/>
      <c r="AG7" s="4"/>
      <c r="AH7" s="4"/>
      <c r="AS7" s="174"/>
      <c r="AT7" s="174"/>
    </row>
    <row r="8" spans="1:47" ht="18" customHeight="1">
      <c r="A8" s="272" t="s">
        <v>194</v>
      </c>
      <c r="B8" s="272"/>
      <c r="C8" s="272"/>
      <c r="D8" s="272"/>
      <c r="E8" s="4"/>
      <c r="F8" s="1628"/>
      <c r="G8" s="1629"/>
      <c r="H8" s="1629"/>
      <c r="I8" s="1629"/>
      <c r="J8" s="1629"/>
      <c r="K8" s="1629"/>
      <c r="L8" s="1629"/>
      <c r="M8" s="1630"/>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628"/>
      <c r="G12" s="1629"/>
      <c r="H12" s="1629"/>
      <c r="I12" s="1629"/>
      <c r="J12" s="1629"/>
      <c r="K12" s="1629"/>
      <c r="L12" s="1629"/>
      <c r="M12" s="1630"/>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628"/>
      <c r="G13" s="1629"/>
      <c r="H13" s="1629"/>
      <c r="I13" s="1629"/>
      <c r="J13" s="1629"/>
      <c r="K13" s="1629"/>
      <c r="L13" s="1629"/>
      <c r="M13" s="1630"/>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628"/>
      <c r="G14" s="1629"/>
      <c r="H14" s="1629"/>
      <c r="I14" s="1629"/>
      <c r="J14" s="1629"/>
      <c r="K14" s="1629"/>
      <c r="L14" s="1629"/>
      <c r="M14" s="1630"/>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628"/>
      <c r="G15" s="1629"/>
      <c r="H15" s="1629"/>
      <c r="I15" s="1629"/>
      <c r="J15" s="1629"/>
      <c r="K15" s="1629"/>
      <c r="L15" s="1629"/>
      <c r="M15" s="1629"/>
      <c r="N15" s="1629"/>
      <c r="O15" s="1629"/>
      <c r="P15" s="1629"/>
      <c r="Q15" s="1629"/>
      <c r="R15" s="1629"/>
      <c r="S15" s="1629"/>
      <c r="T15" s="1629"/>
      <c r="U15" s="1629"/>
      <c r="V15" s="1629"/>
      <c r="W15" s="1629"/>
      <c r="X15" s="1629"/>
      <c r="Y15" s="1629"/>
      <c r="Z15" s="1629"/>
      <c r="AA15" s="1629"/>
      <c r="AB15" s="1629"/>
      <c r="AC15" s="1629"/>
      <c r="AD15" s="1629"/>
      <c r="AE15" s="1630"/>
      <c r="AF15" s="4"/>
      <c r="AG15" s="4"/>
      <c r="AH15" s="4"/>
    </row>
    <row r="16" spans="1:47" ht="18" customHeight="1">
      <c r="A16" s="272" t="s">
        <v>194</v>
      </c>
      <c r="B16" s="272"/>
      <c r="C16" s="272"/>
      <c r="D16" s="272"/>
      <c r="E16" s="273"/>
      <c r="F16" s="1628"/>
      <c r="G16" s="1629"/>
      <c r="H16" s="1629"/>
      <c r="I16" s="1629"/>
      <c r="J16" s="1629"/>
      <c r="K16" s="1629"/>
      <c r="L16" s="1629"/>
      <c r="M16" s="1630"/>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628"/>
      <c r="G20" s="1629"/>
      <c r="H20" s="1629"/>
      <c r="I20" s="1629"/>
      <c r="J20" s="1629"/>
      <c r="K20" s="1629"/>
      <c r="L20" s="1629"/>
      <c r="M20" s="1630"/>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628"/>
      <c r="G21" s="1629"/>
      <c r="H21" s="1629"/>
      <c r="I21" s="1629"/>
      <c r="J21" s="1629"/>
      <c r="K21" s="1629"/>
      <c r="L21" s="1629"/>
      <c r="M21" s="1630"/>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628"/>
      <c r="G22" s="1629"/>
      <c r="H22" s="1629"/>
      <c r="I22" s="1629"/>
      <c r="J22" s="1629"/>
      <c r="K22" s="1629"/>
      <c r="L22" s="1629"/>
      <c r="M22" s="1630"/>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628"/>
      <c r="G23" s="1629"/>
      <c r="H23" s="1629"/>
      <c r="I23" s="1629"/>
      <c r="J23" s="1629"/>
      <c r="K23" s="1629"/>
      <c r="L23" s="1629"/>
      <c r="M23" s="1629"/>
      <c r="N23" s="1629"/>
      <c r="O23" s="1629"/>
      <c r="P23" s="1629"/>
      <c r="Q23" s="1629"/>
      <c r="R23" s="1629"/>
      <c r="S23" s="1629"/>
      <c r="T23" s="1629"/>
      <c r="U23" s="1629"/>
      <c r="V23" s="1629"/>
      <c r="W23" s="1629"/>
      <c r="X23" s="1629"/>
      <c r="Y23" s="1629"/>
      <c r="Z23" s="1629"/>
      <c r="AA23" s="1629"/>
      <c r="AB23" s="1629"/>
      <c r="AC23" s="1629"/>
      <c r="AD23" s="1629"/>
      <c r="AE23" s="1630"/>
      <c r="AF23" s="4"/>
    </row>
    <row r="24" spans="1:32" ht="18" customHeight="1">
      <c r="A24" s="272" t="s">
        <v>194</v>
      </c>
      <c r="B24" s="272"/>
      <c r="C24" s="272"/>
      <c r="D24" s="272"/>
      <c r="E24" s="273"/>
      <c r="F24" s="1628"/>
      <c r="G24" s="1629"/>
      <c r="H24" s="1629"/>
      <c r="I24" s="1629"/>
      <c r="J24" s="1629"/>
      <c r="K24" s="1629"/>
      <c r="L24" s="1629"/>
      <c r="M24" s="1630"/>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AJ250"/>
  <sheetViews>
    <sheetView workbookViewId="0">
      <selection sqref="A1:XFD1048576"/>
    </sheetView>
  </sheetViews>
  <sheetFormatPr defaultColWidth="2.83203125" defaultRowHeight="15"/>
  <cols>
    <col min="1" max="16384" width="2.83203125" style="40"/>
  </cols>
  <sheetData>
    <row r="1" spans="1:35" s="366" customFormat="1" ht="38.25" customHeight="1" thickBot="1">
      <c r="A1" s="365" t="s">
        <v>2520</v>
      </c>
      <c r="S1" s="368" t="s">
        <v>64</v>
      </c>
      <c r="T1" s="368"/>
      <c r="U1" s="368"/>
      <c r="V1" s="368"/>
      <c r="W1" s="368"/>
      <c r="X1" s="367" t="s">
        <v>549</v>
      </c>
      <c r="AI1" s="367"/>
    </row>
    <row r="2" spans="1:35" s="507" customFormat="1" ht="14.25" customHeight="1" thickTop="1">
      <c r="A2" s="756" t="s">
        <v>2755</v>
      </c>
    </row>
    <row r="3" spans="1:35" s="542" customFormat="1" ht="20.149999999999999" customHeight="1">
      <c r="A3" s="757" t="s">
        <v>2519</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541"/>
    </row>
    <row r="4" spans="1:35" s="507" customFormat="1" ht="12" customHeight="1"/>
    <row r="5" spans="1:35" s="507" customFormat="1" ht="15.75" customHeight="1">
      <c r="A5" s="758"/>
      <c r="B5" s="759"/>
      <c r="C5" s="759"/>
      <c r="D5" s="759"/>
      <c r="E5" s="759"/>
      <c r="F5" s="759"/>
      <c r="G5" s="759"/>
      <c r="H5" s="759"/>
      <c r="I5" s="759"/>
      <c r="J5" s="759"/>
      <c r="K5" s="759"/>
      <c r="L5" s="759"/>
      <c r="M5" s="759"/>
      <c r="N5" s="759"/>
      <c r="O5" s="759"/>
      <c r="P5" s="759"/>
      <c r="Q5" s="759"/>
      <c r="R5" s="759"/>
      <c r="S5" s="759"/>
      <c r="T5" s="759"/>
      <c r="U5" s="759"/>
      <c r="V5" s="2295" t="s">
        <v>2518</v>
      </c>
      <c r="W5" s="2296"/>
      <c r="X5" s="2297" t="s">
        <v>2517</v>
      </c>
      <c r="Y5" s="2298"/>
      <c r="Z5" s="2298"/>
      <c r="AA5" s="2298"/>
      <c r="AB5" s="2298"/>
      <c r="AC5" s="2298"/>
      <c r="AD5" s="2299"/>
    </row>
    <row r="6" spans="1:35" s="507" customFormat="1" ht="15.75" customHeight="1">
      <c r="A6" s="760"/>
      <c r="V6" s="2303" t="s">
        <v>2516</v>
      </c>
      <c r="W6" s="2304"/>
      <c r="X6" s="2300" t="s">
        <v>2515</v>
      </c>
      <c r="Y6" s="2301"/>
      <c r="Z6" s="2301"/>
      <c r="AA6" s="2301"/>
      <c r="AB6" s="2301"/>
      <c r="AC6" s="2301"/>
      <c r="AD6" s="2302"/>
    </row>
    <row r="7" spans="1:35" s="507" customFormat="1" ht="20.149999999999999" customHeight="1">
      <c r="A7" s="760"/>
      <c r="B7" s="507" t="s">
        <v>2514</v>
      </c>
      <c r="V7" s="2305"/>
      <c r="W7" s="2304"/>
      <c r="X7" s="761"/>
      <c r="Y7" s="762"/>
      <c r="Z7" s="763" t="s">
        <v>2513</v>
      </c>
      <c r="AA7" s="763"/>
      <c r="AB7" s="763"/>
      <c r="AC7" s="763"/>
      <c r="AD7" s="764"/>
    </row>
    <row r="8" spans="1:35" s="507" customFormat="1" ht="20.149999999999999" customHeight="1">
      <c r="A8" s="760"/>
      <c r="B8" s="507" t="s">
        <v>3051</v>
      </c>
      <c r="V8" s="2305"/>
      <c r="W8" s="2304"/>
      <c r="X8" s="765"/>
      <c r="Y8" s="766"/>
      <c r="AD8" s="767"/>
    </row>
    <row r="9" spans="1:35" s="507" customFormat="1" ht="20.149999999999999" customHeight="1">
      <c r="A9" s="760"/>
      <c r="B9" s="507" t="s">
        <v>3064</v>
      </c>
      <c r="V9" s="2305"/>
      <c r="W9" s="2304"/>
      <c r="X9" s="765"/>
      <c r="Y9" s="766"/>
      <c r="AD9" s="767"/>
    </row>
    <row r="10" spans="1:35" s="507" customFormat="1" ht="20.149999999999999" customHeight="1">
      <c r="A10" s="760"/>
      <c r="V10" s="2305"/>
      <c r="W10" s="2304"/>
      <c r="X10" s="765"/>
      <c r="Y10" s="766"/>
      <c r="AD10" s="767"/>
    </row>
    <row r="11" spans="1:35" s="507" customFormat="1" ht="20.149999999999999" customHeight="1">
      <c r="A11" s="760"/>
      <c r="V11" s="2305"/>
      <c r="W11" s="2304"/>
      <c r="X11" s="765"/>
      <c r="Y11" s="766"/>
      <c r="AD11" s="767"/>
    </row>
    <row r="12" spans="1:35" s="507" customFormat="1" ht="20.149999999999999" customHeight="1">
      <c r="A12" s="760"/>
      <c r="V12" s="2306"/>
      <c r="W12" s="2307"/>
      <c r="X12" s="768"/>
      <c r="Y12" s="769"/>
      <c r="Z12" s="770"/>
      <c r="AA12" s="770"/>
      <c r="AB12" s="770"/>
      <c r="AC12" s="770"/>
      <c r="AD12" s="771"/>
    </row>
    <row r="13" spans="1:35" s="507" customFormat="1" ht="19.5" customHeight="1">
      <c r="A13" s="760"/>
      <c r="AD13" s="767"/>
    </row>
    <row r="14" spans="1:35" s="507" customFormat="1" ht="19.5" customHeight="1">
      <c r="A14" s="760"/>
      <c r="T14" s="772" t="s">
        <v>2800</v>
      </c>
      <c r="U14" s="773"/>
      <c r="V14" s="773"/>
      <c r="W14" s="773" t="s">
        <v>603</v>
      </c>
      <c r="X14" s="773"/>
      <c r="Y14" s="773"/>
      <c r="Z14" s="773" t="s">
        <v>602</v>
      </c>
      <c r="AA14" s="773"/>
      <c r="AB14" s="773"/>
      <c r="AC14" s="773" t="s">
        <v>601</v>
      </c>
      <c r="AD14" s="767"/>
    </row>
    <row r="15" spans="1:35" s="507" customFormat="1" ht="19.5" customHeight="1">
      <c r="A15" s="760"/>
      <c r="B15" s="507" t="s">
        <v>2512</v>
      </c>
      <c r="AD15" s="767"/>
    </row>
    <row r="16" spans="1:35" s="507" customFormat="1" ht="19.5" customHeight="1">
      <c r="A16" s="760"/>
      <c r="B16" s="507" t="s">
        <v>2511</v>
      </c>
      <c r="L16" s="507" t="s">
        <v>2510</v>
      </c>
      <c r="AD16" s="767"/>
    </row>
    <row r="17" spans="1:36" s="507" customFormat="1" ht="19.5" customHeight="1">
      <c r="A17" s="760"/>
      <c r="B17" s="774"/>
      <c r="C17" s="774"/>
      <c r="D17" s="774"/>
      <c r="E17" s="774"/>
      <c r="F17" s="774"/>
      <c r="G17" s="774"/>
      <c r="H17" s="774"/>
      <c r="I17" s="774"/>
      <c r="J17" s="774"/>
      <c r="K17" s="774"/>
      <c r="AD17" s="767"/>
    </row>
    <row r="18" spans="1:36" s="507" customFormat="1" ht="19.5" customHeight="1">
      <c r="A18" s="760"/>
      <c r="AD18" s="767"/>
    </row>
    <row r="19" spans="1:36" s="507" customFormat="1" ht="19.5" customHeight="1">
      <c r="A19" s="760"/>
      <c r="K19" s="728"/>
      <c r="L19" s="728"/>
      <c r="M19" s="728"/>
      <c r="N19" s="728"/>
      <c r="O19" s="728"/>
      <c r="P19" s="728"/>
      <c r="Q19" s="728"/>
      <c r="R19" s="565" t="s">
        <v>2468</v>
      </c>
      <c r="S19" s="728"/>
      <c r="T19" s="775" t="s">
        <v>2467</v>
      </c>
      <c r="W19" s="728"/>
      <c r="X19" s="728"/>
      <c r="Y19" s="728"/>
      <c r="Z19" s="728"/>
      <c r="AA19" s="728"/>
      <c r="AB19" s="728"/>
      <c r="AC19" s="728"/>
      <c r="AD19" s="776"/>
    </row>
    <row r="20" spans="1:36" s="507" customFormat="1" ht="19.5" customHeight="1">
      <c r="A20" s="760"/>
      <c r="K20" s="728"/>
      <c r="L20" s="728"/>
      <c r="M20" s="728"/>
      <c r="N20" s="728"/>
      <c r="O20" s="728"/>
      <c r="P20" s="728"/>
      <c r="Q20" s="728"/>
      <c r="R20" s="728"/>
      <c r="S20" s="728"/>
      <c r="T20" s="728"/>
      <c r="U20" s="728"/>
      <c r="V20" s="728"/>
      <c r="W20" s="728"/>
      <c r="X20" s="728"/>
      <c r="Y20" s="728"/>
      <c r="Z20" s="728"/>
      <c r="AA20" s="728"/>
      <c r="AB20" s="728"/>
      <c r="AC20" s="728"/>
      <c r="AD20" s="776"/>
    </row>
    <row r="21" spans="1:36" s="507" customFormat="1" ht="19.5" customHeight="1">
      <c r="A21" s="760"/>
      <c r="AD21" s="767"/>
    </row>
    <row r="22" spans="1:36" s="507" customFormat="1" ht="19.5" customHeight="1">
      <c r="A22" s="777" t="s">
        <v>2466</v>
      </c>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9"/>
    </row>
    <row r="23" spans="1:36" s="507" customFormat="1" ht="19.5" customHeight="1">
      <c r="A23" s="76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1"/>
    </row>
    <row r="24" spans="1:36" s="507" customFormat="1" ht="19.5" customHeight="1">
      <c r="A24" s="780" t="s">
        <v>544</v>
      </c>
      <c r="B24" s="781"/>
      <c r="C24" s="781"/>
      <c r="D24" s="2279" t="s">
        <v>2509</v>
      </c>
      <c r="E24" s="2280"/>
      <c r="F24" s="2281"/>
      <c r="G24" s="2265" t="s">
        <v>2467</v>
      </c>
      <c r="H24" s="2290"/>
      <c r="I24" s="2291"/>
      <c r="J24" s="782"/>
      <c r="K24" s="782"/>
      <c r="L24" s="782"/>
      <c r="M24" s="782"/>
      <c r="N24" s="782"/>
      <c r="O24" s="782"/>
      <c r="P24" s="782"/>
      <c r="Q24" s="782"/>
      <c r="R24" s="782"/>
      <c r="S24" s="782"/>
      <c r="T24" s="782"/>
      <c r="U24" s="782"/>
      <c r="V24" s="782"/>
      <c r="W24" s="782"/>
      <c r="X24" s="782"/>
      <c r="Y24" s="782"/>
      <c r="Z24" s="782"/>
      <c r="AA24" s="782"/>
      <c r="AB24" s="782"/>
      <c r="AC24" s="2266"/>
      <c r="AD24" s="783"/>
      <c r="AE24" s="782"/>
      <c r="AF24" s="782"/>
      <c r="AG24" s="782"/>
      <c r="AH24" s="782"/>
      <c r="AI24" s="782"/>
      <c r="AJ24" s="782"/>
    </row>
    <row r="25" spans="1:36" s="507" customFormat="1" ht="19.5" customHeight="1">
      <c r="A25" s="2272" t="s">
        <v>2508</v>
      </c>
      <c r="B25" s="2273"/>
      <c r="C25" s="2274"/>
      <c r="D25" s="2272"/>
      <c r="E25" s="2282"/>
      <c r="F25" s="2283"/>
      <c r="G25" s="2292"/>
      <c r="H25" s="2293"/>
      <c r="I25" s="2294"/>
      <c r="J25" s="784"/>
      <c r="K25" s="784"/>
      <c r="L25" s="784"/>
      <c r="M25" s="784"/>
      <c r="N25" s="784"/>
      <c r="O25" s="784"/>
      <c r="P25" s="784"/>
      <c r="Q25" s="784"/>
      <c r="R25" s="784"/>
      <c r="S25" s="784"/>
      <c r="T25" s="784"/>
      <c r="U25" s="784"/>
      <c r="V25" s="784"/>
      <c r="W25" s="784"/>
      <c r="X25" s="784"/>
      <c r="Y25" s="784"/>
      <c r="Z25" s="784"/>
      <c r="AA25" s="784"/>
      <c r="AB25" s="784"/>
      <c r="AC25" s="2293"/>
      <c r="AD25" s="785"/>
      <c r="AE25" s="782"/>
      <c r="AF25" s="782"/>
      <c r="AG25" s="782"/>
      <c r="AH25" s="782"/>
      <c r="AI25" s="782"/>
      <c r="AJ25" s="782"/>
    </row>
    <row r="26" spans="1:36" s="507" customFormat="1" ht="19.5" customHeight="1">
      <c r="A26" s="2275"/>
      <c r="B26" s="2273"/>
      <c r="C26" s="2274"/>
      <c r="D26" s="2272"/>
      <c r="E26" s="2282"/>
      <c r="F26" s="2283"/>
      <c r="G26" s="2262" t="s">
        <v>2505</v>
      </c>
      <c r="H26" s="2263"/>
      <c r="I26" s="2264"/>
      <c r="J26" s="786"/>
      <c r="K26" s="786"/>
      <c r="L26" s="786"/>
      <c r="M26" s="786"/>
      <c r="N26" s="786"/>
      <c r="O26" s="786"/>
      <c r="P26" s="786"/>
      <c r="Q26" s="786"/>
      <c r="R26" s="786"/>
      <c r="S26" s="786"/>
      <c r="T26" s="786"/>
      <c r="U26" s="786"/>
      <c r="V26" s="786"/>
      <c r="W26" s="786"/>
      <c r="X26" s="786"/>
      <c r="Y26" s="786"/>
      <c r="Z26" s="786"/>
      <c r="AA26" s="786"/>
      <c r="AB26" s="786"/>
      <c r="AC26" s="786"/>
      <c r="AD26" s="787"/>
      <c r="AE26" s="782"/>
      <c r="AF26" s="782"/>
      <c r="AG26" s="782"/>
      <c r="AH26" s="782"/>
      <c r="AI26" s="782"/>
      <c r="AJ26" s="782"/>
    </row>
    <row r="27" spans="1:36" s="507" customFormat="1" ht="19.5" customHeight="1">
      <c r="A27" s="2275"/>
      <c r="B27" s="2273"/>
      <c r="C27" s="2274"/>
      <c r="D27" s="2284"/>
      <c r="E27" s="2285"/>
      <c r="F27" s="2286"/>
      <c r="G27" s="2268"/>
      <c r="H27" s="2269"/>
      <c r="I27" s="2270"/>
      <c r="J27" s="784"/>
      <c r="K27" s="784"/>
      <c r="L27" s="784"/>
      <c r="M27" s="784"/>
      <c r="N27" s="784"/>
      <c r="O27" s="784"/>
      <c r="P27" s="784"/>
      <c r="Q27" s="784"/>
      <c r="R27" s="784"/>
      <c r="S27" s="784"/>
      <c r="T27" s="784"/>
      <c r="U27" s="784"/>
      <c r="V27" s="784"/>
      <c r="W27" s="784"/>
      <c r="X27" s="784"/>
      <c r="Y27" s="784"/>
      <c r="Z27" s="784"/>
      <c r="AA27" s="784"/>
      <c r="AB27" s="784"/>
      <c r="AC27" s="784"/>
      <c r="AD27" s="785"/>
      <c r="AE27" s="782"/>
      <c r="AF27" s="782"/>
      <c r="AG27" s="782"/>
      <c r="AH27" s="782"/>
      <c r="AI27" s="782"/>
      <c r="AJ27" s="782"/>
    </row>
    <row r="28" spans="1:36" s="507" customFormat="1" ht="19.5" customHeight="1">
      <c r="A28" s="2275"/>
      <c r="B28" s="2273"/>
      <c r="C28" s="2274"/>
      <c r="D28" s="2279" t="s">
        <v>2507</v>
      </c>
      <c r="E28" s="2280"/>
      <c r="F28" s="2281"/>
      <c r="G28" s="2287" t="s">
        <v>2506</v>
      </c>
      <c r="H28" s="2288"/>
      <c r="I28" s="2289"/>
      <c r="J28" s="788"/>
      <c r="K28" s="788"/>
      <c r="L28" s="788"/>
      <c r="M28" s="788"/>
      <c r="N28" s="788"/>
      <c r="O28" s="788"/>
      <c r="P28" s="788"/>
      <c r="Q28" s="788"/>
      <c r="R28" s="788"/>
      <c r="S28" s="788"/>
      <c r="T28" s="788"/>
      <c r="U28" s="788"/>
      <c r="V28" s="788"/>
      <c r="W28" s="788"/>
      <c r="X28" s="788"/>
      <c r="Y28" s="788"/>
      <c r="Z28" s="788"/>
      <c r="AA28" s="788"/>
      <c r="AB28" s="788"/>
      <c r="AC28" s="789"/>
      <c r="AD28" s="790"/>
      <c r="AE28" s="782"/>
      <c r="AF28" s="782"/>
      <c r="AG28" s="782"/>
      <c r="AH28" s="782"/>
      <c r="AI28" s="782"/>
      <c r="AJ28" s="782"/>
    </row>
    <row r="29" spans="1:36" s="507" customFormat="1" ht="19.5" customHeight="1">
      <c r="A29" s="2275"/>
      <c r="B29" s="2273"/>
      <c r="C29" s="2274"/>
      <c r="D29" s="2272"/>
      <c r="E29" s="2282"/>
      <c r="F29" s="2283"/>
      <c r="G29" s="2265" t="s">
        <v>2467</v>
      </c>
      <c r="H29" s="2290"/>
      <c r="I29" s="2291"/>
      <c r="J29" s="782"/>
      <c r="K29" s="782"/>
      <c r="L29" s="782"/>
      <c r="M29" s="782"/>
      <c r="N29" s="782"/>
      <c r="O29" s="782"/>
      <c r="P29" s="782"/>
      <c r="Q29" s="782"/>
      <c r="R29" s="782"/>
      <c r="S29" s="782"/>
      <c r="T29" s="782"/>
      <c r="U29" s="782"/>
      <c r="V29" s="782"/>
      <c r="W29" s="782"/>
      <c r="X29" s="782"/>
      <c r="Y29" s="782"/>
      <c r="Z29" s="782"/>
      <c r="AA29" s="782"/>
      <c r="AB29" s="782"/>
      <c r="AC29" s="2266"/>
      <c r="AD29" s="783"/>
      <c r="AE29" s="782"/>
      <c r="AF29" s="782"/>
      <c r="AG29" s="782"/>
      <c r="AH29" s="782"/>
      <c r="AI29" s="782"/>
      <c r="AJ29" s="782"/>
    </row>
    <row r="30" spans="1:36" s="507" customFormat="1" ht="19.5" customHeight="1">
      <c r="A30" s="2275"/>
      <c r="B30" s="2273"/>
      <c r="C30" s="2274"/>
      <c r="D30" s="2272"/>
      <c r="E30" s="2282"/>
      <c r="F30" s="2283"/>
      <c r="G30" s="2292"/>
      <c r="H30" s="2293"/>
      <c r="I30" s="2294"/>
      <c r="J30" s="784"/>
      <c r="K30" s="784"/>
      <c r="L30" s="784"/>
      <c r="M30" s="784"/>
      <c r="N30" s="784"/>
      <c r="O30" s="784"/>
      <c r="P30" s="784"/>
      <c r="Q30" s="784"/>
      <c r="R30" s="784"/>
      <c r="S30" s="784"/>
      <c r="T30" s="784"/>
      <c r="U30" s="784"/>
      <c r="V30" s="784"/>
      <c r="W30" s="784"/>
      <c r="X30" s="784"/>
      <c r="Y30" s="784"/>
      <c r="Z30" s="784"/>
      <c r="AA30" s="784"/>
      <c r="AB30" s="784"/>
      <c r="AC30" s="2293"/>
      <c r="AD30" s="785"/>
      <c r="AE30" s="782"/>
      <c r="AF30" s="782"/>
      <c r="AG30" s="782"/>
      <c r="AH30" s="782"/>
      <c r="AI30" s="782"/>
      <c r="AJ30" s="782"/>
    </row>
    <row r="31" spans="1:36" s="507" customFormat="1" ht="19.5" customHeight="1">
      <c r="A31" s="2275"/>
      <c r="B31" s="2273"/>
      <c r="C31" s="2274"/>
      <c r="D31" s="2272"/>
      <c r="E31" s="2282"/>
      <c r="F31" s="2283"/>
      <c r="G31" s="2262" t="s">
        <v>2505</v>
      </c>
      <c r="H31" s="2263"/>
      <c r="I31" s="2264"/>
      <c r="J31" s="791" t="s">
        <v>2504</v>
      </c>
      <c r="K31" s="786"/>
      <c r="L31" s="786"/>
      <c r="M31" s="786"/>
      <c r="N31" s="786"/>
      <c r="O31" s="786"/>
      <c r="P31" s="786"/>
      <c r="Q31" s="786"/>
      <c r="R31" s="786"/>
      <c r="S31" s="786"/>
      <c r="T31" s="786"/>
      <c r="U31" s="786"/>
      <c r="V31" s="786"/>
      <c r="W31" s="786"/>
      <c r="X31" s="786"/>
      <c r="Y31" s="786"/>
      <c r="Z31" s="786"/>
      <c r="AA31" s="786"/>
      <c r="AB31" s="786"/>
      <c r="AC31" s="786"/>
      <c r="AD31" s="787"/>
      <c r="AE31" s="782"/>
      <c r="AF31" s="782"/>
      <c r="AG31" s="782"/>
      <c r="AH31" s="782"/>
      <c r="AI31" s="782"/>
      <c r="AJ31" s="782"/>
    </row>
    <row r="32" spans="1:36" s="507" customFormat="1" ht="19.5" customHeight="1">
      <c r="A32" s="2275"/>
      <c r="B32" s="2273"/>
      <c r="C32" s="2274"/>
      <c r="D32" s="2272"/>
      <c r="E32" s="2282"/>
      <c r="F32" s="2283"/>
      <c r="G32" s="2265"/>
      <c r="H32" s="2266"/>
      <c r="I32" s="2267"/>
      <c r="J32" s="782"/>
      <c r="K32" s="782"/>
      <c r="L32" s="782"/>
      <c r="M32" s="782"/>
      <c r="N32" s="782"/>
      <c r="O32" s="782"/>
      <c r="P32" s="782"/>
      <c r="Q32" s="782"/>
      <c r="R32" s="782"/>
      <c r="S32" s="782"/>
      <c r="T32" s="782"/>
      <c r="U32" s="782"/>
      <c r="V32" s="782"/>
      <c r="W32" s="782"/>
      <c r="X32" s="782"/>
      <c r="Y32" s="782"/>
      <c r="Z32" s="782"/>
      <c r="AA32" s="782"/>
      <c r="AB32" s="782"/>
      <c r="AC32" s="782"/>
      <c r="AD32" s="783"/>
      <c r="AE32" s="782"/>
      <c r="AF32" s="782"/>
      <c r="AG32" s="782"/>
      <c r="AH32" s="782"/>
      <c r="AI32" s="782"/>
      <c r="AJ32" s="782"/>
    </row>
    <row r="33" spans="1:36" s="507" customFormat="1" ht="19.5" customHeight="1">
      <c r="A33" s="2276"/>
      <c r="B33" s="2277"/>
      <c r="C33" s="2278"/>
      <c r="D33" s="2284"/>
      <c r="E33" s="2285"/>
      <c r="F33" s="2286"/>
      <c r="G33" s="2268"/>
      <c r="H33" s="2269"/>
      <c r="I33" s="2270"/>
      <c r="J33" s="792"/>
      <c r="K33" s="792"/>
      <c r="L33" s="792"/>
      <c r="M33" s="792"/>
      <c r="N33" s="792"/>
      <c r="O33" s="792"/>
      <c r="P33" s="792"/>
      <c r="Q33" s="792"/>
      <c r="R33" s="792"/>
      <c r="S33" s="792"/>
      <c r="T33" s="792"/>
      <c r="U33" s="792" t="s">
        <v>2503</v>
      </c>
      <c r="V33" s="792"/>
      <c r="W33" s="792"/>
      <c r="X33" s="792"/>
      <c r="Y33" s="792"/>
      <c r="Z33" s="792"/>
      <c r="AA33" s="792"/>
      <c r="AB33" s="792"/>
      <c r="AC33" s="792"/>
      <c r="AD33" s="793"/>
      <c r="AE33" s="782"/>
      <c r="AF33" s="782"/>
      <c r="AG33" s="782"/>
      <c r="AH33" s="782"/>
      <c r="AI33" s="782"/>
      <c r="AJ33" s="782"/>
    </row>
    <row r="34" spans="1:36" s="507" customFormat="1" ht="20.149999999999999" customHeight="1">
      <c r="A34" s="794"/>
      <c r="B34" s="791" t="s">
        <v>543</v>
      </c>
      <c r="C34" s="791"/>
      <c r="D34" s="795" t="s">
        <v>2502</v>
      </c>
      <c r="E34" s="795"/>
      <c r="F34" s="795"/>
      <c r="G34" s="795"/>
      <c r="H34" s="795"/>
      <c r="I34" s="796"/>
      <c r="J34" s="791" t="s">
        <v>2501</v>
      </c>
      <c r="K34" s="791"/>
      <c r="L34" s="791"/>
      <c r="M34" s="791" t="s">
        <v>603</v>
      </c>
      <c r="N34" s="791"/>
      <c r="O34" s="791"/>
      <c r="P34" s="791" t="s">
        <v>602</v>
      </c>
      <c r="Q34" s="791"/>
      <c r="R34" s="791"/>
      <c r="S34" s="791" t="s">
        <v>601</v>
      </c>
      <c r="T34" s="791"/>
      <c r="U34" s="795" t="s">
        <v>2462</v>
      </c>
      <c r="V34" s="791"/>
      <c r="W34" s="759"/>
      <c r="X34" s="791"/>
      <c r="Y34" s="791"/>
      <c r="Z34" s="791"/>
      <c r="AA34" s="791"/>
      <c r="AB34" s="759"/>
      <c r="AC34" s="791"/>
      <c r="AD34" s="797" t="s">
        <v>113</v>
      </c>
      <c r="AE34" s="782"/>
      <c r="AF34" s="782"/>
      <c r="AG34" s="782"/>
      <c r="AH34" s="782"/>
      <c r="AI34" s="782"/>
      <c r="AJ34" s="782"/>
    </row>
    <row r="35" spans="1:36" s="507" customFormat="1" ht="20.149999999999999" customHeight="1">
      <c r="A35" s="798"/>
      <c r="B35" s="799" t="s">
        <v>542</v>
      </c>
      <c r="C35" s="799"/>
      <c r="D35" s="800" t="s">
        <v>2459</v>
      </c>
      <c r="E35" s="800"/>
      <c r="F35" s="800"/>
      <c r="G35" s="800"/>
      <c r="H35" s="800"/>
      <c r="I35" s="801"/>
      <c r="J35" s="799"/>
      <c r="K35" s="799"/>
      <c r="L35" s="799"/>
      <c r="M35" s="799"/>
      <c r="N35" s="799"/>
      <c r="O35" s="799"/>
      <c r="P35" s="799"/>
      <c r="Q35" s="799"/>
      <c r="R35" s="799"/>
      <c r="S35" s="799"/>
      <c r="T35" s="799"/>
      <c r="U35" s="799"/>
      <c r="V35" s="799"/>
      <c r="W35" s="799"/>
      <c r="X35" s="799"/>
      <c r="Y35" s="799"/>
      <c r="Z35" s="799"/>
      <c r="AA35" s="799"/>
      <c r="AB35" s="799"/>
      <c r="AC35" s="799"/>
      <c r="AD35" s="802"/>
      <c r="AE35" s="782"/>
      <c r="AF35" s="782"/>
      <c r="AG35" s="782"/>
      <c r="AH35" s="782"/>
      <c r="AI35" s="782"/>
      <c r="AJ35" s="782"/>
    </row>
    <row r="36" spans="1:36" s="507" customFormat="1" ht="20.149999999999999" customHeight="1">
      <c r="A36" s="798"/>
      <c r="B36" s="799" t="s">
        <v>2500</v>
      </c>
      <c r="C36" s="799"/>
      <c r="D36" s="800" t="s">
        <v>2458</v>
      </c>
      <c r="E36" s="800"/>
      <c r="F36" s="800"/>
      <c r="G36" s="800"/>
      <c r="H36" s="800"/>
      <c r="I36" s="801"/>
      <c r="J36" s="799"/>
      <c r="K36" s="799"/>
      <c r="L36" s="799"/>
      <c r="M36" s="799"/>
      <c r="N36" s="799"/>
      <c r="O36" s="799"/>
      <c r="P36" s="799"/>
      <c r="Q36" s="799"/>
      <c r="R36" s="799"/>
      <c r="S36" s="799"/>
      <c r="T36" s="799"/>
      <c r="U36" s="799"/>
      <c r="V36" s="799"/>
      <c r="W36" s="799"/>
      <c r="X36" s="799"/>
      <c r="Y36" s="799"/>
      <c r="Z36" s="799"/>
      <c r="AA36" s="799"/>
      <c r="AB36" s="799"/>
      <c r="AC36" s="799"/>
      <c r="AD36" s="802"/>
      <c r="AE36" s="782"/>
      <c r="AF36" s="782"/>
      <c r="AG36" s="782"/>
      <c r="AH36" s="782"/>
      <c r="AI36" s="782"/>
      <c r="AJ36" s="782"/>
    </row>
    <row r="37" spans="1:36" s="507" customFormat="1" ht="19.5" customHeight="1">
      <c r="A37" s="794"/>
      <c r="B37" s="791"/>
      <c r="C37" s="791"/>
      <c r="G37" s="803"/>
      <c r="H37" s="803"/>
      <c r="I37" s="804"/>
      <c r="J37" s="791"/>
      <c r="K37" s="786"/>
      <c r="L37" s="786"/>
      <c r="M37" s="786"/>
      <c r="N37" s="786"/>
      <c r="O37" s="786"/>
      <c r="P37" s="786"/>
      <c r="Q37" s="786"/>
      <c r="R37" s="791"/>
      <c r="S37" s="791"/>
      <c r="T37" s="791"/>
      <c r="U37" s="791"/>
      <c r="V37" s="791"/>
      <c r="W37" s="791"/>
      <c r="X37" s="791"/>
      <c r="Y37" s="791"/>
      <c r="Z37" s="791"/>
      <c r="AA37" s="791"/>
      <c r="AB37" s="791"/>
      <c r="AC37" s="791"/>
      <c r="AD37" s="797"/>
      <c r="AE37" s="782"/>
      <c r="AF37" s="782"/>
      <c r="AG37" s="782"/>
      <c r="AH37" s="782"/>
      <c r="AI37" s="782"/>
      <c r="AJ37" s="782"/>
    </row>
    <row r="38" spans="1:36" s="507" customFormat="1" ht="19.5" customHeight="1">
      <c r="A38" s="805"/>
      <c r="B38" s="806" t="s">
        <v>2499</v>
      </c>
      <c r="C38" s="806"/>
      <c r="D38" s="806" t="s">
        <v>2498</v>
      </c>
      <c r="E38" s="806"/>
      <c r="F38" s="806"/>
      <c r="G38" s="807"/>
      <c r="H38" s="807"/>
      <c r="I38" s="808"/>
      <c r="J38" s="806"/>
      <c r="K38" s="806" t="s">
        <v>2497</v>
      </c>
      <c r="L38" s="806"/>
      <c r="M38" s="806"/>
      <c r="N38" s="806"/>
      <c r="O38" s="806" t="s">
        <v>2496</v>
      </c>
      <c r="P38" s="806" t="s">
        <v>2797</v>
      </c>
      <c r="S38" s="806"/>
      <c r="T38" s="806" t="s">
        <v>603</v>
      </c>
      <c r="U38" s="806"/>
      <c r="W38" s="806" t="s">
        <v>602</v>
      </c>
      <c r="Y38" s="806"/>
      <c r="Z38" s="806" t="s">
        <v>601</v>
      </c>
      <c r="AA38" s="806"/>
      <c r="AB38" s="806"/>
      <c r="AC38" s="806"/>
      <c r="AD38" s="809"/>
      <c r="AE38" s="782"/>
      <c r="AF38" s="782"/>
      <c r="AG38" s="782"/>
      <c r="AH38" s="782"/>
      <c r="AI38" s="782"/>
      <c r="AJ38" s="782"/>
    </row>
    <row r="39" spans="1:36" s="507" customFormat="1" ht="19.5" customHeight="1">
      <c r="A39" s="805"/>
      <c r="B39" s="806"/>
      <c r="C39" s="806"/>
      <c r="D39" s="2271"/>
      <c r="E39" s="2271"/>
      <c r="F39" s="2271"/>
      <c r="G39" s="810"/>
      <c r="H39" s="810"/>
      <c r="I39" s="811"/>
      <c r="J39" s="806"/>
      <c r="K39" s="812" t="s">
        <v>2495</v>
      </c>
      <c r="L39" s="812"/>
      <c r="M39" s="812"/>
      <c r="N39" s="812"/>
      <c r="O39" s="812"/>
      <c r="P39" s="812"/>
      <c r="Q39" s="812"/>
      <c r="R39" s="806"/>
      <c r="S39" s="806"/>
      <c r="T39" s="806"/>
      <c r="U39" s="806"/>
      <c r="V39" s="806"/>
      <c r="W39" s="806"/>
      <c r="X39" s="806"/>
      <c r="Y39" s="806"/>
      <c r="Z39" s="806"/>
      <c r="AA39" s="806"/>
      <c r="AB39" s="806"/>
      <c r="AC39" s="806"/>
      <c r="AD39" s="809"/>
      <c r="AE39" s="782"/>
      <c r="AF39" s="782"/>
      <c r="AG39" s="782"/>
      <c r="AH39" s="782"/>
      <c r="AI39" s="782"/>
      <c r="AJ39" s="782"/>
    </row>
    <row r="40" spans="1:36" s="542" customFormat="1" ht="24" customHeight="1">
      <c r="A40" s="813"/>
      <c r="B40" s="814" t="s">
        <v>2494</v>
      </c>
      <c r="C40" s="733"/>
      <c r="D40" s="733" t="s">
        <v>2757</v>
      </c>
      <c r="E40" s="733"/>
      <c r="F40" s="733"/>
      <c r="G40" s="733"/>
      <c r="H40" s="733"/>
      <c r="I40" s="733"/>
      <c r="J40" s="733"/>
      <c r="K40" s="733"/>
      <c r="L40" s="733"/>
      <c r="M40" s="733"/>
      <c r="N40" s="733"/>
      <c r="O40" s="733"/>
      <c r="P40" s="733"/>
      <c r="Q40" s="733"/>
      <c r="R40" s="733"/>
      <c r="S40" s="733"/>
      <c r="T40" s="733" t="s">
        <v>2758</v>
      </c>
      <c r="U40" s="733" t="s">
        <v>2759</v>
      </c>
      <c r="V40" s="733"/>
      <c r="W40" s="733"/>
      <c r="X40" s="733" t="s">
        <v>2760</v>
      </c>
      <c r="Y40" s="733" t="s">
        <v>2761</v>
      </c>
      <c r="Z40" s="733"/>
      <c r="AA40" s="733"/>
      <c r="AB40" s="733"/>
      <c r="AC40" s="733"/>
      <c r="AD40" s="734"/>
    </row>
    <row r="41" spans="1:36" s="542" customFormat="1" ht="19.5" customHeight="1">
      <c r="A41" s="815"/>
      <c r="B41" s="816" t="s">
        <v>2756</v>
      </c>
      <c r="C41" s="723"/>
      <c r="D41" s="723" t="s">
        <v>2493</v>
      </c>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4"/>
    </row>
    <row r="42" spans="1:36" s="542" customFormat="1" ht="19.5" customHeight="1">
      <c r="A42" s="817"/>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30"/>
    </row>
    <row r="43" spans="1:36" s="507" customFormat="1" ht="15" customHeight="1">
      <c r="A43" s="818" t="s">
        <v>2750</v>
      </c>
      <c r="B43" s="806" t="s">
        <v>2751</v>
      </c>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782"/>
      <c r="AF43" s="782"/>
      <c r="AG43" s="782"/>
      <c r="AH43" s="782"/>
      <c r="AI43" s="782"/>
      <c r="AJ43" s="782"/>
    </row>
    <row r="44" spans="1:36" s="507" customFormat="1" ht="15" customHeight="1">
      <c r="A44" s="806"/>
      <c r="B44" s="806" t="s">
        <v>2492</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06"/>
      <c r="AE44" s="782"/>
      <c r="AF44" s="782"/>
      <c r="AG44" s="782"/>
      <c r="AH44" s="782"/>
      <c r="AI44" s="782"/>
      <c r="AJ44" s="782"/>
    </row>
    <row r="45" spans="1:36" s="505" customFormat="1" ht="15" customHeight="1">
      <c r="A45" s="806"/>
      <c r="B45" s="806" t="s">
        <v>2762</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9"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6"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6"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6"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6"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6"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6"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6"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6" customHeight="1">
      <c r="B67" s="284"/>
      <c r="AH67" s="40"/>
    </row>
    <row r="68" spans="1:34" s="505" customFormat="1" ht="16" customHeight="1">
      <c r="B68" s="284"/>
      <c r="AH68" s="40"/>
    </row>
    <row r="69" spans="1:34" s="505" customFormat="1" ht="16" customHeight="1">
      <c r="B69" s="284"/>
      <c r="AH69" s="40"/>
    </row>
    <row r="70" spans="1:34" s="505" customFormat="1" ht="16" customHeight="1">
      <c r="B70" s="284"/>
      <c r="AH70" s="40"/>
    </row>
    <row r="71" spans="1:34" s="505" customFormat="1" ht="16" customHeight="1">
      <c r="B71" s="284"/>
      <c r="AH71" s="40"/>
    </row>
    <row r="72" spans="1:34" s="505" customFormat="1" ht="16"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224"/>
      <c r="W90" s="2224"/>
      <c r="X90" s="2224"/>
      <c r="Y90" s="2224"/>
      <c r="Z90" s="2224"/>
      <c r="AA90" s="2224"/>
      <c r="AB90" s="2224"/>
      <c r="AC90" s="2224"/>
      <c r="AD90" s="2224"/>
      <c r="AE90" s="574"/>
    </row>
    <row r="91" spans="1:34" ht="15" customHeight="1">
      <c r="A91" s="89"/>
      <c r="B91" s="89"/>
      <c r="C91" s="89"/>
      <c r="D91" s="89"/>
      <c r="E91" s="574"/>
      <c r="F91" s="2224"/>
      <c r="G91" s="2224"/>
      <c r="H91" s="2224"/>
      <c r="I91" s="574"/>
      <c r="J91" s="89"/>
      <c r="K91" s="96"/>
      <c r="L91" s="96"/>
      <c r="M91" s="96"/>
      <c r="N91" s="96"/>
      <c r="O91" s="96"/>
      <c r="P91" s="96"/>
      <c r="Q91" s="96"/>
      <c r="R91" s="96"/>
      <c r="S91" s="96"/>
      <c r="T91" s="96"/>
      <c r="U91" s="574"/>
      <c r="V91" s="2224"/>
      <c r="W91" s="2224"/>
      <c r="X91" s="2224"/>
      <c r="Y91" s="2224"/>
      <c r="Z91" s="2224"/>
      <c r="AA91" s="2224"/>
      <c r="AB91" s="2224"/>
      <c r="AC91" s="2224"/>
      <c r="AD91" s="2224"/>
      <c r="AE91" s="575"/>
    </row>
    <row r="92" spans="1:34" ht="15" customHeight="1">
      <c r="A92" s="89"/>
      <c r="B92" s="89"/>
      <c r="C92" s="89"/>
      <c r="D92" s="89"/>
      <c r="E92" s="574"/>
      <c r="F92" s="2224"/>
      <c r="G92" s="2224"/>
      <c r="H92" s="2224"/>
      <c r="I92" s="574"/>
      <c r="J92" s="89"/>
      <c r="K92" s="96"/>
      <c r="L92" s="96"/>
      <c r="M92" s="96"/>
      <c r="N92" s="96"/>
      <c r="O92" s="96"/>
      <c r="P92" s="96"/>
      <c r="Q92" s="96"/>
      <c r="R92" s="96"/>
      <c r="S92" s="96"/>
      <c r="T92" s="96"/>
      <c r="U92" s="574"/>
      <c r="V92" s="2224"/>
      <c r="W92" s="2224"/>
      <c r="X92" s="2224"/>
      <c r="Y92" s="2224"/>
      <c r="Z92" s="2224"/>
      <c r="AA92" s="2224"/>
      <c r="AB92" s="2224"/>
      <c r="AC92" s="2224"/>
      <c r="AD92" s="2224"/>
      <c r="AE92" s="575"/>
    </row>
    <row r="93" spans="1:34" ht="13.5" customHeight="1">
      <c r="A93" s="573"/>
      <c r="B93" s="96"/>
      <c r="C93" s="96"/>
      <c r="D93" s="96"/>
      <c r="E93" s="96"/>
      <c r="F93" s="96"/>
      <c r="G93" s="96"/>
      <c r="H93" s="96"/>
      <c r="I93" s="2223"/>
      <c r="J93" s="2223"/>
      <c r="K93" s="2223"/>
      <c r="L93" s="2223"/>
      <c r="M93" s="2223"/>
      <c r="N93" s="2223"/>
      <c r="O93" s="2223"/>
      <c r="P93" s="2223"/>
      <c r="Q93" s="2223"/>
      <c r="R93" s="2223"/>
      <c r="S93" s="2223"/>
      <c r="T93" s="2223"/>
      <c r="U93" s="2223"/>
      <c r="V93" s="2223"/>
      <c r="W93" s="2223"/>
      <c r="X93" s="2223"/>
      <c r="Y93" s="2223"/>
      <c r="Z93" s="2223"/>
      <c r="AA93" s="2223"/>
      <c r="AB93" s="2223"/>
      <c r="AC93" s="2223"/>
      <c r="AD93" s="2223"/>
      <c r="AE93" s="2223"/>
    </row>
    <row r="94" spans="1:34" ht="15.75" customHeight="1">
      <c r="A94" s="89"/>
      <c r="B94" s="89"/>
      <c r="C94" s="89"/>
      <c r="D94" s="89"/>
      <c r="E94" s="89"/>
      <c r="F94" s="89"/>
      <c r="G94" s="89"/>
      <c r="H94" s="89"/>
      <c r="I94" s="2223"/>
      <c r="J94" s="2223"/>
      <c r="K94" s="2223"/>
      <c r="L94" s="2223"/>
      <c r="M94" s="2223"/>
      <c r="N94" s="2223"/>
      <c r="O94" s="2223"/>
      <c r="P94" s="2223"/>
      <c r="Q94" s="2223"/>
      <c r="R94" s="2223"/>
      <c r="S94" s="2223"/>
      <c r="T94" s="2223"/>
      <c r="U94" s="2223"/>
      <c r="V94" s="2223"/>
      <c r="W94" s="2223"/>
      <c r="X94" s="2223"/>
      <c r="Y94" s="2223"/>
      <c r="Z94" s="2223"/>
      <c r="AA94" s="2223"/>
      <c r="AB94" s="2223"/>
      <c r="AC94" s="2223"/>
      <c r="AD94" s="2223"/>
      <c r="AE94" s="2223"/>
    </row>
    <row r="95" spans="1:34" ht="15.75" customHeight="1">
      <c r="A95" s="573"/>
      <c r="B95" s="96"/>
      <c r="C95" s="96"/>
      <c r="D95" s="96"/>
      <c r="E95" s="96"/>
      <c r="F95" s="96"/>
      <c r="G95" s="96"/>
      <c r="H95" s="96"/>
      <c r="I95" s="2223"/>
      <c r="J95" s="2219"/>
      <c r="K95" s="2219"/>
      <c r="L95" s="2219"/>
      <c r="M95" s="2219"/>
      <c r="N95" s="2219"/>
      <c r="O95" s="2219"/>
      <c r="P95" s="2219"/>
      <c r="Q95" s="2219"/>
      <c r="R95" s="2219"/>
      <c r="S95" s="2219"/>
      <c r="T95" s="2219"/>
      <c r="U95" s="2219"/>
      <c r="V95" s="2219"/>
      <c r="W95" s="2219"/>
      <c r="X95" s="2219"/>
      <c r="Y95" s="2219"/>
      <c r="Z95" s="2219"/>
      <c r="AA95" s="2219"/>
      <c r="AB95" s="2219"/>
      <c r="AC95" s="2219"/>
      <c r="AD95" s="2219"/>
      <c r="AE95" s="2219"/>
    </row>
    <row r="96" spans="1:34" ht="15.75" customHeight="1">
      <c r="A96" s="89"/>
      <c r="B96" s="89"/>
      <c r="C96" s="89"/>
      <c r="D96" s="89"/>
      <c r="E96" s="89"/>
      <c r="F96" s="89"/>
      <c r="G96" s="89"/>
      <c r="H96" s="89"/>
      <c r="I96" s="2219"/>
      <c r="J96" s="2219"/>
      <c r="K96" s="2219"/>
      <c r="L96" s="2219"/>
      <c r="M96" s="2219"/>
      <c r="N96" s="2219"/>
      <c r="O96" s="2219"/>
      <c r="P96" s="2219"/>
      <c r="Q96" s="2219"/>
      <c r="R96" s="2219"/>
      <c r="S96" s="2219"/>
      <c r="T96" s="2219"/>
      <c r="U96" s="2219"/>
      <c r="V96" s="2219"/>
      <c r="W96" s="2219"/>
      <c r="X96" s="2219"/>
      <c r="Y96" s="2219"/>
      <c r="Z96" s="2219"/>
      <c r="AA96" s="2219"/>
      <c r="AB96" s="2219"/>
      <c r="AC96" s="2219"/>
      <c r="AD96" s="2219"/>
      <c r="AE96" s="2219"/>
    </row>
    <row r="97" spans="1:31" ht="18" customHeight="1">
      <c r="A97" s="2226"/>
      <c r="B97" s="2226"/>
      <c r="C97" s="2226"/>
      <c r="D97" s="2226"/>
      <c r="E97" s="2226"/>
      <c r="F97" s="2226"/>
      <c r="G97" s="2226"/>
      <c r="H97" s="2226"/>
      <c r="I97" s="2226"/>
      <c r="J97" s="2226"/>
      <c r="K97" s="2226"/>
      <c r="L97" s="2226"/>
      <c r="M97" s="2226"/>
      <c r="N97" s="2226"/>
      <c r="O97" s="2226"/>
      <c r="P97" s="2226"/>
      <c r="Q97" s="2226"/>
      <c r="R97" s="2226"/>
      <c r="S97" s="2226"/>
      <c r="T97" s="2226"/>
      <c r="U97" s="2226"/>
      <c r="V97" s="2226"/>
      <c r="W97" s="2226"/>
      <c r="X97" s="2226"/>
      <c r="Y97" s="2226"/>
      <c r="Z97" s="2226"/>
      <c r="AA97" s="2226"/>
      <c r="AB97" s="2226"/>
      <c r="AC97" s="2226"/>
      <c r="AD97" s="2226"/>
      <c r="AE97" s="2226"/>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224"/>
      <c r="G99" s="2224"/>
      <c r="H99" s="2224"/>
      <c r="I99" s="2224"/>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224"/>
      <c r="H100" s="2224"/>
      <c r="I100" s="96"/>
      <c r="J100" s="2225"/>
      <c r="K100" s="2225"/>
      <c r="L100" s="2225"/>
      <c r="M100" s="2225"/>
      <c r="N100" s="2225"/>
      <c r="O100" s="2225"/>
      <c r="P100" s="2225"/>
      <c r="Q100" s="2225"/>
      <c r="R100" s="2225"/>
      <c r="S100" s="2225"/>
      <c r="T100" s="2225"/>
      <c r="U100" s="2225"/>
      <c r="V100" s="2225"/>
      <c r="W100" s="2225"/>
      <c r="X100" s="2225"/>
      <c r="Y100" s="2225"/>
      <c r="Z100" s="2225"/>
      <c r="AA100" s="2225"/>
      <c r="AB100" s="2225"/>
      <c r="AC100" s="2225"/>
      <c r="AD100" s="2225"/>
      <c r="AE100" s="2225"/>
    </row>
    <row r="101" spans="1:31" ht="15.75" customHeight="1">
      <c r="A101" s="96"/>
      <c r="B101" s="96"/>
      <c r="C101" s="96"/>
      <c r="D101" s="96"/>
      <c r="E101" s="96"/>
      <c r="F101" s="96"/>
      <c r="G101" s="2224"/>
      <c r="H101" s="2224"/>
      <c r="I101" s="96"/>
      <c r="J101" s="2225"/>
      <c r="K101" s="2225"/>
      <c r="L101" s="2225"/>
      <c r="M101" s="2225"/>
      <c r="N101" s="2225"/>
      <c r="O101" s="2225"/>
      <c r="P101" s="2225"/>
      <c r="Q101" s="2225"/>
      <c r="R101" s="2225"/>
      <c r="S101" s="2225"/>
      <c r="T101" s="2225"/>
      <c r="U101" s="2225"/>
      <c r="V101" s="2225"/>
      <c r="W101" s="2225"/>
      <c r="X101" s="2225"/>
      <c r="Y101" s="2225"/>
      <c r="Z101" s="2225"/>
      <c r="AA101" s="2225"/>
      <c r="AB101" s="2225"/>
      <c r="AC101" s="2225"/>
      <c r="AD101" s="2225"/>
      <c r="AE101" s="2225"/>
    </row>
    <row r="102" spans="1:31" ht="15.75" customHeight="1">
      <c r="A102" s="96"/>
      <c r="B102" s="96"/>
      <c r="C102" s="96"/>
      <c r="D102" s="96"/>
      <c r="E102" s="96"/>
      <c r="F102" s="96"/>
      <c r="G102" s="2224"/>
      <c r="H102" s="2224"/>
      <c r="I102" s="96"/>
      <c r="J102" s="2225"/>
      <c r="K102" s="2225"/>
      <c r="L102" s="2225"/>
      <c r="M102" s="2225"/>
      <c r="N102" s="2225"/>
      <c r="O102" s="2225"/>
      <c r="P102" s="2225"/>
      <c r="Q102" s="2225"/>
      <c r="R102" s="2225"/>
      <c r="S102" s="2225"/>
      <c r="T102" s="2225"/>
      <c r="U102" s="2225"/>
      <c r="V102" s="2225"/>
      <c r="W102" s="2225"/>
      <c r="X102" s="2225"/>
      <c r="Y102" s="2225"/>
      <c r="Z102" s="2225"/>
      <c r="AA102" s="2225"/>
      <c r="AB102" s="2225"/>
      <c r="AC102" s="2225"/>
      <c r="AD102" s="2225"/>
      <c r="AE102" s="2225"/>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224"/>
      <c r="L109" s="2224"/>
      <c r="M109" s="2224"/>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224"/>
      <c r="L110" s="2224"/>
      <c r="M110" s="2224"/>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224"/>
      <c r="L111" s="2224"/>
      <c r="M111" s="2224"/>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224"/>
      <c r="L112" s="2224"/>
      <c r="M112" s="2224"/>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240"/>
      <c r="L114" s="2240"/>
      <c r="M114" s="2240"/>
      <c r="N114" s="2240"/>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240"/>
      <c r="L115" s="2240"/>
      <c r="M115" s="2240"/>
      <c r="N115" s="2240"/>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224"/>
      <c r="K126" s="2224"/>
      <c r="L126" s="2224"/>
      <c r="M126" s="2224"/>
      <c r="N126" s="574"/>
      <c r="O126" s="574"/>
      <c r="P126" s="574"/>
      <c r="Q126" s="574"/>
      <c r="R126" s="2224"/>
      <c r="S126" s="2224"/>
      <c r="T126" s="2224"/>
      <c r="U126" s="2224"/>
      <c r="V126" s="2224"/>
      <c r="W126" s="574"/>
      <c r="X126" s="574"/>
      <c r="Y126" s="2224"/>
      <c r="Z126" s="2224"/>
      <c r="AA126" s="2224"/>
      <c r="AB126" s="2224"/>
      <c r="AC126" s="2224"/>
      <c r="AD126" s="576"/>
      <c r="AE126" s="96"/>
    </row>
    <row r="127" spans="1:31" ht="15.75" customHeight="1">
      <c r="A127" s="96"/>
      <c r="B127" s="96"/>
      <c r="C127" s="96"/>
      <c r="D127" s="574"/>
      <c r="E127" s="2224"/>
      <c r="F127" s="2224"/>
      <c r="G127" s="574"/>
      <c r="H127" s="96"/>
      <c r="I127" s="574"/>
      <c r="J127" s="2239"/>
      <c r="K127" s="2239"/>
      <c r="L127" s="2239"/>
      <c r="M127" s="2239"/>
      <c r="N127" s="574"/>
      <c r="O127" s="574"/>
      <c r="P127" s="574"/>
      <c r="Q127" s="574"/>
      <c r="R127" s="2239"/>
      <c r="S127" s="2239"/>
      <c r="T127" s="2239"/>
      <c r="U127" s="2239"/>
      <c r="V127" s="2239"/>
      <c r="W127" s="574"/>
      <c r="X127" s="574"/>
      <c r="Y127" s="2241"/>
      <c r="Z127" s="2241"/>
      <c r="AA127" s="2241"/>
      <c r="AB127" s="2241"/>
      <c r="AC127" s="2241"/>
      <c r="AD127" s="96"/>
      <c r="AE127" s="96"/>
    </row>
    <row r="128" spans="1:31" ht="15.75" customHeight="1">
      <c r="A128" s="96"/>
      <c r="B128" s="96"/>
      <c r="C128" s="96"/>
      <c r="D128" s="574"/>
      <c r="E128" s="2224"/>
      <c r="F128" s="2224"/>
      <c r="G128" s="574"/>
      <c r="H128" s="96"/>
      <c r="I128" s="574"/>
      <c r="J128" s="2239"/>
      <c r="K128" s="2239"/>
      <c r="L128" s="2239"/>
      <c r="M128" s="2239"/>
      <c r="N128" s="574"/>
      <c r="O128" s="574"/>
      <c r="P128" s="574"/>
      <c r="Q128" s="574"/>
      <c r="R128" s="2239"/>
      <c r="S128" s="2239"/>
      <c r="T128" s="2239"/>
      <c r="U128" s="2239"/>
      <c r="V128" s="2239"/>
      <c r="W128" s="574"/>
      <c r="X128" s="574"/>
      <c r="Y128" s="2241"/>
      <c r="Z128" s="2241"/>
      <c r="AA128" s="2241"/>
      <c r="AB128" s="2241"/>
      <c r="AC128" s="2241"/>
      <c r="AD128" s="96"/>
      <c r="AE128" s="96"/>
    </row>
    <row r="129" spans="1:31" ht="15.75" customHeight="1">
      <c r="A129" s="96"/>
      <c r="B129" s="96"/>
      <c r="C129" s="96"/>
      <c r="D129" s="574"/>
      <c r="E129" s="2224"/>
      <c r="F129" s="2224"/>
      <c r="G129" s="574"/>
      <c r="H129" s="96"/>
      <c r="I129" s="574"/>
      <c r="J129" s="2239"/>
      <c r="K129" s="2239"/>
      <c r="L129" s="2239"/>
      <c r="M129" s="2239"/>
      <c r="N129" s="574"/>
      <c r="O129" s="574"/>
      <c r="P129" s="574"/>
      <c r="Q129" s="574"/>
      <c r="R129" s="2239"/>
      <c r="S129" s="2239"/>
      <c r="T129" s="2239"/>
      <c r="U129" s="2239"/>
      <c r="V129" s="2239"/>
      <c r="W129" s="574"/>
      <c r="X129" s="574"/>
      <c r="Y129" s="2241"/>
      <c r="Z129" s="2241"/>
      <c r="AA129" s="2241"/>
      <c r="AB129" s="2241"/>
      <c r="AC129" s="2241"/>
      <c r="AD129" s="96"/>
      <c r="AE129" s="96"/>
    </row>
    <row r="130" spans="1:31" ht="15.75" customHeight="1">
      <c r="A130" s="96"/>
      <c r="B130" s="96"/>
      <c r="C130" s="96"/>
      <c r="D130" s="574"/>
      <c r="E130" s="2224"/>
      <c r="F130" s="2224"/>
      <c r="G130" s="574"/>
      <c r="H130" s="96"/>
      <c r="I130" s="574"/>
      <c r="J130" s="2239"/>
      <c r="K130" s="2239"/>
      <c r="L130" s="2239"/>
      <c r="M130" s="2239"/>
      <c r="N130" s="574"/>
      <c r="O130" s="574"/>
      <c r="P130" s="574"/>
      <c r="Q130" s="574"/>
      <c r="R130" s="2239"/>
      <c r="S130" s="2239"/>
      <c r="T130" s="2239"/>
      <c r="U130" s="2239"/>
      <c r="V130" s="2239"/>
      <c r="W130" s="574"/>
      <c r="X130" s="574"/>
      <c r="Y130" s="2241"/>
      <c r="Z130" s="2241"/>
      <c r="AA130" s="2241"/>
      <c r="AB130" s="2241"/>
      <c r="AC130" s="2241"/>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239"/>
      <c r="K135" s="2239"/>
      <c r="L135" s="2239"/>
      <c r="M135" s="2239"/>
      <c r="N135" s="574"/>
      <c r="O135" s="574"/>
      <c r="P135" s="574"/>
      <c r="Q135" s="574"/>
      <c r="R135" s="2239"/>
      <c r="S135" s="2239"/>
      <c r="T135" s="2239"/>
      <c r="U135" s="2239"/>
      <c r="V135" s="2239"/>
      <c r="W135" s="574"/>
      <c r="X135" s="574"/>
      <c r="Y135" s="2239"/>
      <c r="Z135" s="2239"/>
      <c r="AA135" s="2239"/>
      <c r="AB135" s="2239"/>
      <c r="AC135" s="2239"/>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242"/>
      <c r="K139" s="2242"/>
      <c r="L139" s="2242"/>
      <c r="M139" s="2242"/>
      <c r="N139" s="2242"/>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224"/>
      <c r="M140" s="2224"/>
      <c r="N140" s="2224"/>
      <c r="O140" s="2224"/>
      <c r="P140" s="2224"/>
      <c r="Q140" s="2224"/>
      <c r="R140" s="2224"/>
      <c r="S140" s="2224"/>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243"/>
      <c r="J141" s="2243"/>
      <c r="K141" s="2243"/>
      <c r="L141" s="2243"/>
      <c r="M141" s="2243"/>
      <c r="N141" s="2243"/>
      <c r="O141" s="2243"/>
      <c r="P141" s="2243"/>
      <c r="Q141" s="2243"/>
      <c r="R141" s="2243"/>
      <c r="S141" s="2243"/>
      <c r="T141" s="2243"/>
      <c r="U141" s="2243"/>
      <c r="V141" s="2243"/>
      <c r="W141" s="2243"/>
      <c r="X141" s="2243"/>
      <c r="Y141" s="2243"/>
      <c r="Z141" s="2243"/>
      <c r="AA141" s="2243"/>
      <c r="AB141" s="2243"/>
      <c r="AC141" s="2243"/>
      <c r="AD141" s="2243"/>
      <c r="AE141" s="2243"/>
    </row>
    <row r="142" spans="1:31">
      <c r="I142" s="2244"/>
      <c r="J142" s="2244"/>
      <c r="K142" s="2244"/>
      <c r="L142" s="2244"/>
      <c r="M142" s="2244"/>
      <c r="N142" s="2244"/>
      <c r="O142" s="2244"/>
      <c r="P142" s="2244"/>
      <c r="Q142" s="2244"/>
      <c r="R142" s="2244"/>
      <c r="S142" s="2244"/>
      <c r="T142" s="2244"/>
      <c r="U142" s="2244"/>
      <c r="V142" s="2244"/>
      <c r="W142" s="2244"/>
      <c r="X142" s="2244"/>
      <c r="Y142" s="2244"/>
      <c r="Z142" s="2244"/>
      <c r="AA142" s="2244"/>
      <c r="AB142" s="2244"/>
      <c r="AC142" s="2244"/>
      <c r="AD142" s="2244"/>
      <c r="AE142" s="2244"/>
    </row>
    <row r="143" spans="1:31" ht="13.5" customHeight="1">
      <c r="A143" s="573"/>
      <c r="B143" s="96"/>
      <c r="C143" s="96"/>
      <c r="D143" s="96"/>
      <c r="E143" s="96"/>
      <c r="F143" s="2243"/>
      <c r="G143" s="2243"/>
      <c r="H143" s="2243"/>
      <c r="I143" s="2243"/>
      <c r="J143" s="2243"/>
      <c r="K143" s="2243"/>
      <c r="L143" s="2243"/>
      <c r="M143" s="2243"/>
      <c r="N143" s="2243"/>
      <c r="O143" s="2243"/>
      <c r="P143" s="2243"/>
      <c r="Q143" s="2243"/>
      <c r="R143" s="2243"/>
      <c r="S143" s="2243"/>
      <c r="T143" s="2243"/>
      <c r="U143" s="2243"/>
      <c r="V143" s="2243"/>
      <c r="W143" s="2243"/>
      <c r="X143" s="2243"/>
      <c r="Y143" s="2243"/>
      <c r="Z143" s="2243"/>
      <c r="AA143" s="2243"/>
      <c r="AB143" s="2243"/>
      <c r="AC143" s="2243"/>
      <c r="AD143" s="2243"/>
      <c r="AE143" s="2243"/>
    </row>
    <row r="144" spans="1:31">
      <c r="A144" s="96"/>
      <c r="B144" s="96"/>
      <c r="C144" s="96"/>
      <c r="D144" s="96"/>
      <c r="E144" s="96"/>
      <c r="F144" s="2245"/>
      <c r="G144" s="2245"/>
      <c r="H144" s="2245"/>
      <c r="I144" s="2245"/>
      <c r="J144" s="2245"/>
      <c r="K144" s="2245"/>
      <c r="L144" s="2245"/>
      <c r="M144" s="2245"/>
      <c r="N144" s="2245"/>
      <c r="O144" s="2245"/>
      <c r="P144" s="2245"/>
      <c r="Q144" s="2245"/>
      <c r="R144" s="2245"/>
      <c r="S144" s="2245"/>
      <c r="T144" s="2245"/>
      <c r="U144" s="2245"/>
      <c r="V144" s="2245"/>
      <c r="W144" s="2245"/>
      <c r="X144" s="2245"/>
      <c r="Y144" s="2245"/>
      <c r="Z144" s="2245"/>
      <c r="AA144" s="2245"/>
      <c r="AB144" s="2245"/>
      <c r="AC144" s="2245"/>
      <c r="AD144" s="2245"/>
      <c r="AE144" s="2245"/>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224"/>
      <c r="B148" s="2224"/>
      <c r="C148" s="2224"/>
      <c r="D148" s="2224"/>
      <c r="E148" s="2224"/>
      <c r="F148" s="2224"/>
      <c r="G148" s="2224"/>
      <c r="H148" s="2224"/>
      <c r="I148" s="2224"/>
      <c r="J148" s="2224"/>
      <c r="K148" s="2224"/>
      <c r="L148" s="2224"/>
      <c r="M148" s="2224"/>
      <c r="N148" s="2224"/>
      <c r="O148" s="2224"/>
      <c r="P148" s="2224"/>
      <c r="Q148" s="2224"/>
      <c r="R148" s="2224"/>
      <c r="S148" s="2224"/>
      <c r="T148" s="2224"/>
      <c r="U148" s="2224"/>
      <c r="V148" s="2224"/>
      <c r="W148" s="2224"/>
      <c r="X148" s="2224"/>
      <c r="Y148" s="2224"/>
      <c r="Z148" s="2224"/>
      <c r="AA148" s="2224"/>
      <c r="AB148" s="2224"/>
      <c r="AC148" s="2224"/>
      <c r="AD148" s="2224"/>
      <c r="AE148" s="2224"/>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242"/>
      <c r="K152" s="2242"/>
      <c r="L152" s="2242"/>
      <c r="M152" s="2242"/>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242"/>
      <c r="K153" s="2242"/>
      <c r="L153" s="2242"/>
      <c r="M153" s="2242"/>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242"/>
      <c r="K154" s="2242"/>
      <c r="L154" s="2242"/>
      <c r="M154" s="2242"/>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242"/>
      <c r="K155" s="2242"/>
      <c r="L155" s="2242"/>
      <c r="M155" s="2242"/>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224"/>
      <c r="E157" s="2224"/>
      <c r="F157" s="2224"/>
      <c r="G157" s="2224"/>
      <c r="H157" s="574"/>
      <c r="I157" s="2224"/>
      <c r="J157" s="2224"/>
      <c r="K157" s="2224"/>
      <c r="L157" s="2224"/>
      <c r="M157" s="2224"/>
      <c r="N157" s="2224"/>
      <c r="O157" s="2224"/>
      <c r="P157" s="2224"/>
      <c r="Q157" s="2224"/>
      <c r="R157" s="2224"/>
      <c r="S157" s="2224"/>
      <c r="T157" s="2224"/>
      <c r="U157" s="2224"/>
      <c r="V157" s="2224"/>
      <c r="W157" s="2224"/>
      <c r="X157" s="2224"/>
      <c r="Y157" s="574"/>
      <c r="Z157" s="574"/>
      <c r="AA157" s="574"/>
      <c r="AB157" s="2224"/>
      <c r="AC157" s="2224"/>
      <c r="AD157" s="2224"/>
      <c r="AE157" s="96"/>
      <c r="AF157" s="89"/>
    </row>
    <row r="158" spans="1:32" ht="15.75" customHeight="1">
      <c r="A158" s="96"/>
      <c r="B158" s="96"/>
      <c r="C158" s="96"/>
      <c r="D158" s="574"/>
      <c r="E158" s="2226"/>
      <c r="F158" s="2226"/>
      <c r="G158" s="574"/>
      <c r="H158" s="574"/>
      <c r="I158" s="96"/>
      <c r="J158" s="96"/>
      <c r="K158" s="96"/>
      <c r="L158" s="89"/>
      <c r="M158" s="96"/>
      <c r="N158" s="96"/>
      <c r="O158" s="96"/>
      <c r="P158" s="96"/>
      <c r="Q158" s="96"/>
      <c r="R158" s="96"/>
      <c r="S158" s="96"/>
      <c r="T158" s="96"/>
      <c r="U158" s="89"/>
      <c r="V158" s="89"/>
      <c r="W158" s="89"/>
      <c r="X158" s="89"/>
      <c r="Y158" s="574"/>
      <c r="Z158" s="574"/>
      <c r="AA158" s="574"/>
      <c r="AB158" s="2246"/>
      <c r="AC158" s="2246"/>
      <c r="AD158" s="2246"/>
      <c r="AE158" s="96"/>
      <c r="AF158" s="89"/>
    </row>
    <row r="159" spans="1:32" ht="15.75" customHeight="1">
      <c r="A159" s="96"/>
      <c r="B159" s="96"/>
      <c r="C159" s="96"/>
      <c r="D159" s="574"/>
      <c r="E159" s="2226"/>
      <c r="F159" s="2226"/>
      <c r="G159" s="574"/>
      <c r="H159" s="574"/>
      <c r="I159" s="96"/>
      <c r="J159" s="96"/>
      <c r="K159" s="96"/>
      <c r="L159" s="89"/>
      <c r="M159" s="96"/>
      <c r="N159" s="96"/>
      <c r="O159" s="96"/>
      <c r="P159" s="96"/>
      <c r="Q159" s="96"/>
      <c r="R159" s="96"/>
      <c r="S159" s="96"/>
      <c r="T159" s="96"/>
      <c r="U159" s="89"/>
      <c r="V159" s="89"/>
      <c r="W159" s="89"/>
      <c r="X159" s="89"/>
      <c r="Y159" s="574"/>
      <c r="Z159" s="574"/>
      <c r="AA159" s="574"/>
      <c r="AB159" s="2246"/>
      <c r="AC159" s="2246"/>
      <c r="AD159" s="2246"/>
      <c r="AE159" s="96"/>
      <c r="AF159" s="89"/>
    </row>
    <row r="160" spans="1:32" ht="15.75" customHeight="1">
      <c r="A160" s="96"/>
      <c r="B160" s="96"/>
      <c r="C160" s="96"/>
      <c r="D160" s="574"/>
      <c r="E160" s="2226"/>
      <c r="F160" s="2226"/>
      <c r="G160" s="574"/>
      <c r="H160" s="574"/>
      <c r="I160" s="96"/>
      <c r="J160" s="96"/>
      <c r="K160" s="96"/>
      <c r="L160" s="89"/>
      <c r="M160" s="96"/>
      <c r="N160" s="96"/>
      <c r="O160" s="96"/>
      <c r="P160" s="96"/>
      <c r="Q160" s="96"/>
      <c r="R160" s="96"/>
      <c r="S160" s="96"/>
      <c r="T160" s="96"/>
      <c r="U160" s="89"/>
      <c r="V160" s="89"/>
      <c r="W160" s="89"/>
      <c r="X160" s="89"/>
      <c r="Y160" s="574"/>
      <c r="Z160" s="574"/>
      <c r="AA160" s="574"/>
      <c r="AB160" s="2246"/>
      <c r="AC160" s="2246"/>
      <c r="AD160" s="2246"/>
      <c r="AE160" s="96"/>
      <c r="AF160" s="89"/>
    </row>
    <row r="161" spans="1:32" ht="15.75" customHeight="1">
      <c r="A161" s="96"/>
      <c r="B161" s="96"/>
      <c r="C161" s="96"/>
      <c r="D161" s="574"/>
      <c r="E161" s="2226"/>
      <c r="F161" s="2226"/>
      <c r="G161" s="574"/>
      <c r="H161" s="574"/>
      <c r="I161" s="96"/>
      <c r="J161" s="96"/>
      <c r="K161" s="96"/>
      <c r="L161" s="89"/>
      <c r="M161" s="96"/>
      <c r="N161" s="96"/>
      <c r="O161" s="96"/>
      <c r="P161" s="96"/>
      <c r="Q161" s="96"/>
      <c r="R161" s="96"/>
      <c r="S161" s="96"/>
      <c r="T161" s="96"/>
      <c r="U161" s="89"/>
      <c r="V161" s="89"/>
      <c r="W161" s="89"/>
      <c r="X161" s="89"/>
      <c r="Y161" s="574"/>
      <c r="Z161" s="574"/>
      <c r="AA161" s="574"/>
      <c r="AB161" s="2246"/>
      <c r="AC161" s="2246"/>
      <c r="AD161" s="2246"/>
      <c r="AE161" s="96"/>
      <c r="AF161" s="89"/>
    </row>
    <row r="162" spans="1:32" ht="15.75" customHeight="1">
      <c r="A162" s="96"/>
      <c r="B162" s="96"/>
      <c r="C162" s="96"/>
      <c r="D162" s="574"/>
      <c r="E162" s="2226"/>
      <c r="F162" s="2226"/>
      <c r="G162" s="574"/>
      <c r="H162" s="574"/>
      <c r="I162" s="96"/>
      <c r="J162" s="96"/>
      <c r="K162" s="96"/>
      <c r="L162" s="89"/>
      <c r="M162" s="96"/>
      <c r="N162" s="96"/>
      <c r="O162" s="96"/>
      <c r="P162" s="96"/>
      <c r="Q162" s="96"/>
      <c r="R162" s="96"/>
      <c r="S162" s="96"/>
      <c r="T162" s="96"/>
      <c r="U162" s="89"/>
      <c r="V162" s="89"/>
      <c r="W162" s="89"/>
      <c r="X162" s="89"/>
      <c r="Y162" s="574"/>
      <c r="Z162" s="574"/>
      <c r="AA162" s="574"/>
      <c r="AB162" s="2246"/>
      <c r="AC162" s="2246"/>
      <c r="AD162" s="2246"/>
      <c r="AE162" s="96"/>
      <c r="AF162" s="89"/>
    </row>
    <row r="163" spans="1:32" ht="15.75" customHeight="1">
      <c r="A163" s="96"/>
      <c r="B163" s="96"/>
      <c r="C163" s="96"/>
      <c r="D163" s="574"/>
      <c r="E163" s="2226"/>
      <c r="F163" s="2226"/>
      <c r="G163" s="574"/>
      <c r="H163" s="574"/>
      <c r="I163" s="96"/>
      <c r="J163" s="96"/>
      <c r="K163" s="96"/>
      <c r="L163" s="89"/>
      <c r="M163" s="96"/>
      <c r="N163" s="96"/>
      <c r="O163" s="96"/>
      <c r="P163" s="96"/>
      <c r="Q163" s="96"/>
      <c r="R163" s="96"/>
      <c r="S163" s="96"/>
      <c r="T163" s="96"/>
      <c r="U163" s="89"/>
      <c r="V163" s="89"/>
      <c r="W163" s="89"/>
      <c r="X163" s="89"/>
      <c r="Y163" s="574"/>
      <c r="Z163" s="574"/>
      <c r="AA163" s="574"/>
      <c r="AB163" s="2246"/>
      <c r="AC163" s="2246"/>
      <c r="AD163" s="2246"/>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D165" s="2247"/>
      <c r="AE165" s="2247"/>
      <c r="AF165" s="89"/>
    </row>
    <row r="166" spans="1:32" ht="15.75" customHeight="1">
      <c r="A166" s="96"/>
      <c r="B166" s="96"/>
      <c r="C166" s="96"/>
      <c r="D166" s="96"/>
      <c r="E166" s="96"/>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D166" s="2247"/>
      <c r="AE166" s="2247"/>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247"/>
      <c r="G168" s="2247"/>
      <c r="H168" s="2247"/>
      <c r="I168" s="2247"/>
      <c r="J168" s="2247"/>
      <c r="K168" s="2247"/>
      <c r="L168" s="2247"/>
      <c r="M168" s="2247"/>
      <c r="N168" s="2247"/>
      <c r="O168" s="2247"/>
      <c r="P168" s="2247"/>
      <c r="Q168" s="2247"/>
      <c r="R168" s="2247"/>
      <c r="S168" s="2247"/>
      <c r="T168" s="2247"/>
      <c r="U168" s="2247"/>
      <c r="V168" s="2247"/>
      <c r="W168" s="2247"/>
      <c r="X168" s="2247"/>
      <c r="Y168" s="2247"/>
      <c r="Z168" s="2247"/>
      <c r="AA168" s="2247"/>
      <c r="AB168" s="2247"/>
      <c r="AC168" s="2247"/>
      <c r="AD168" s="2247"/>
      <c r="AE168" s="2247"/>
      <c r="AF168" s="89"/>
    </row>
    <row r="169" spans="1:32" ht="15.75" customHeight="1">
      <c r="A169" s="96"/>
      <c r="B169" s="96"/>
      <c r="C169" s="96"/>
      <c r="D169" s="96"/>
      <c r="E169" s="96"/>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D169" s="2247"/>
      <c r="AE169" s="2247"/>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224"/>
      <c r="B174" s="2224"/>
      <c r="C174" s="2224"/>
      <c r="D174" s="2224"/>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2224"/>
      <c r="AB174" s="2224"/>
      <c r="AC174" s="2224"/>
      <c r="AD174" s="2224"/>
      <c r="AE174" s="2224"/>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242"/>
      <c r="K178" s="2242"/>
      <c r="L178" s="2242"/>
      <c r="M178" s="2242"/>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242"/>
      <c r="K179" s="2242"/>
      <c r="L179" s="2242"/>
      <c r="M179" s="2242"/>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242"/>
      <c r="K180" s="2242"/>
      <c r="L180" s="2242"/>
      <c r="M180" s="2242"/>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242"/>
      <c r="K181" s="2242"/>
      <c r="L181" s="2242"/>
      <c r="M181" s="2242"/>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224"/>
      <c r="E183" s="2224"/>
      <c r="F183" s="2224"/>
      <c r="G183" s="2224"/>
      <c r="H183" s="574"/>
      <c r="I183" s="2224"/>
      <c r="J183" s="2224"/>
      <c r="K183" s="2224"/>
      <c r="L183" s="2224"/>
      <c r="M183" s="2224"/>
      <c r="N183" s="2224"/>
      <c r="O183" s="2224"/>
      <c r="P183" s="2224"/>
      <c r="Q183" s="2224"/>
      <c r="R183" s="2224"/>
      <c r="S183" s="2224"/>
      <c r="T183" s="2224"/>
      <c r="U183" s="2224"/>
      <c r="V183" s="2224"/>
      <c r="W183" s="2224"/>
      <c r="X183" s="2224"/>
      <c r="Y183" s="574"/>
      <c r="Z183" s="574"/>
      <c r="AA183" s="574"/>
      <c r="AB183" s="2224"/>
      <c r="AC183" s="2224"/>
      <c r="AD183" s="2224"/>
      <c r="AE183" s="96"/>
      <c r="AF183" s="89"/>
    </row>
    <row r="184" spans="1:32" ht="15.75" customHeight="1">
      <c r="A184" s="96"/>
      <c r="B184" s="96"/>
      <c r="C184" s="96"/>
      <c r="D184" s="574"/>
      <c r="E184" s="2226"/>
      <c r="F184" s="2226"/>
      <c r="G184" s="574"/>
      <c r="H184" s="574"/>
      <c r="I184" s="96"/>
      <c r="J184" s="96"/>
      <c r="K184" s="96"/>
      <c r="L184" s="89"/>
      <c r="M184" s="96"/>
      <c r="N184" s="96"/>
      <c r="O184" s="96"/>
      <c r="P184" s="96"/>
      <c r="Q184" s="96"/>
      <c r="R184" s="96"/>
      <c r="S184" s="96"/>
      <c r="T184" s="96"/>
      <c r="U184" s="89"/>
      <c r="V184" s="89"/>
      <c r="W184" s="89"/>
      <c r="X184" s="89"/>
      <c r="Y184" s="574"/>
      <c r="Z184" s="574"/>
      <c r="AA184" s="574"/>
      <c r="AB184" s="2246"/>
      <c r="AC184" s="2246"/>
      <c r="AD184" s="2246"/>
      <c r="AE184" s="96"/>
      <c r="AF184" s="89"/>
    </row>
    <row r="185" spans="1:32" ht="15.75" customHeight="1">
      <c r="A185" s="96"/>
      <c r="B185" s="96"/>
      <c r="C185" s="96"/>
      <c r="D185" s="574"/>
      <c r="E185" s="2226"/>
      <c r="F185" s="2226"/>
      <c r="G185" s="574"/>
      <c r="H185" s="574"/>
      <c r="I185" s="96"/>
      <c r="J185" s="96"/>
      <c r="K185" s="96"/>
      <c r="L185" s="89"/>
      <c r="M185" s="96"/>
      <c r="N185" s="96"/>
      <c r="O185" s="96"/>
      <c r="P185" s="96"/>
      <c r="Q185" s="96"/>
      <c r="R185" s="96"/>
      <c r="S185" s="96"/>
      <c r="T185" s="96"/>
      <c r="U185" s="89"/>
      <c r="V185" s="89"/>
      <c r="W185" s="89"/>
      <c r="X185" s="89"/>
      <c r="Y185" s="574"/>
      <c r="Z185" s="574"/>
      <c r="AA185" s="574"/>
      <c r="AB185" s="2246"/>
      <c r="AC185" s="2246"/>
      <c r="AD185" s="2246"/>
      <c r="AE185" s="96"/>
      <c r="AF185" s="89"/>
    </row>
    <row r="186" spans="1:32" ht="15.75" customHeight="1">
      <c r="A186" s="96"/>
      <c r="B186" s="96"/>
      <c r="C186" s="96"/>
      <c r="D186" s="574"/>
      <c r="E186" s="2226"/>
      <c r="F186" s="2226"/>
      <c r="G186" s="574"/>
      <c r="H186" s="574"/>
      <c r="I186" s="96"/>
      <c r="J186" s="96"/>
      <c r="K186" s="96"/>
      <c r="L186" s="89"/>
      <c r="M186" s="96"/>
      <c r="N186" s="96"/>
      <c r="O186" s="96"/>
      <c r="P186" s="96"/>
      <c r="Q186" s="96"/>
      <c r="R186" s="96"/>
      <c r="S186" s="96"/>
      <c r="T186" s="96"/>
      <c r="U186" s="89"/>
      <c r="V186" s="89"/>
      <c r="W186" s="89"/>
      <c r="X186" s="89"/>
      <c r="Y186" s="574"/>
      <c r="Z186" s="574"/>
      <c r="AA186" s="574"/>
      <c r="AB186" s="2246"/>
      <c r="AC186" s="2246"/>
      <c r="AD186" s="2246"/>
      <c r="AE186" s="96"/>
      <c r="AF186" s="89"/>
    </row>
    <row r="187" spans="1:32" ht="15.75" customHeight="1">
      <c r="A187" s="96"/>
      <c r="B187" s="96"/>
      <c r="C187" s="96"/>
      <c r="D187" s="574"/>
      <c r="E187" s="2226"/>
      <c r="F187" s="2226"/>
      <c r="G187" s="574"/>
      <c r="H187" s="574"/>
      <c r="I187" s="96"/>
      <c r="J187" s="96"/>
      <c r="K187" s="96"/>
      <c r="L187" s="89"/>
      <c r="M187" s="96"/>
      <c r="N187" s="96"/>
      <c r="O187" s="96"/>
      <c r="P187" s="96"/>
      <c r="Q187" s="96"/>
      <c r="R187" s="96"/>
      <c r="S187" s="96"/>
      <c r="T187" s="96"/>
      <c r="U187" s="89"/>
      <c r="V187" s="89"/>
      <c r="W187" s="89"/>
      <c r="X187" s="89"/>
      <c r="Y187" s="574"/>
      <c r="Z187" s="574"/>
      <c r="AA187" s="574"/>
      <c r="AB187" s="2246"/>
      <c r="AC187" s="2246"/>
      <c r="AD187" s="2246"/>
      <c r="AE187" s="96"/>
      <c r="AF187" s="89"/>
    </row>
    <row r="188" spans="1:32" ht="15.75" customHeight="1">
      <c r="A188" s="96"/>
      <c r="B188" s="96"/>
      <c r="C188" s="96"/>
      <c r="D188" s="574"/>
      <c r="E188" s="2226"/>
      <c r="F188" s="2226"/>
      <c r="G188" s="574"/>
      <c r="H188" s="574"/>
      <c r="I188" s="96"/>
      <c r="J188" s="96"/>
      <c r="K188" s="96"/>
      <c r="L188" s="89"/>
      <c r="M188" s="96"/>
      <c r="N188" s="96"/>
      <c r="O188" s="96"/>
      <c r="P188" s="96"/>
      <c r="Q188" s="96"/>
      <c r="R188" s="96"/>
      <c r="S188" s="96"/>
      <c r="T188" s="96"/>
      <c r="U188" s="89"/>
      <c r="V188" s="89"/>
      <c r="W188" s="89"/>
      <c r="X188" s="89"/>
      <c r="Y188" s="574"/>
      <c r="Z188" s="574"/>
      <c r="AA188" s="574"/>
      <c r="AB188" s="2246"/>
      <c r="AC188" s="2246"/>
      <c r="AD188" s="2246"/>
      <c r="AE188" s="96"/>
      <c r="AF188" s="89"/>
    </row>
    <row r="189" spans="1:32" ht="15.75" customHeight="1">
      <c r="A189" s="96"/>
      <c r="B189" s="96"/>
      <c r="C189" s="96"/>
      <c r="D189" s="574"/>
      <c r="E189" s="2226"/>
      <c r="F189" s="2226"/>
      <c r="G189" s="574"/>
      <c r="H189" s="574"/>
      <c r="I189" s="96"/>
      <c r="J189" s="96"/>
      <c r="K189" s="96"/>
      <c r="L189" s="89"/>
      <c r="M189" s="96"/>
      <c r="N189" s="96"/>
      <c r="O189" s="96"/>
      <c r="P189" s="96"/>
      <c r="Q189" s="96"/>
      <c r="R189" s="96"/>
      <c r="S189" s="96"/>
      <c r="T189" s="96"/>
      <c r="U189" s="89"/>
      <c r="V189" s="89"/>
      <c r="W189" s="89"/>
      <c r="X189" s="89"/>
      <c r="Y189" s="574"/>
      <c r="Z189" s="574"/>
      <c r="AA189" s="574"/>
      <c r="AB189" s="2246"/>
      <c r="AC189" s="2246"/>
      <c r="AD189" s="2246"/>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247"/>
      <c r="G191" s="2247"/>
      <c r="H191" s="2247"/>
      <c r="I191" s="2247"/>
      <c r="J191" s="2247"/>
      <c r="K191" s="2247"/>
      <c r="L191" s="2247"/>
      <c r="M191" s="2247"/>
      <c r="N191" s="2247"/>
      <c r="O191" s="2247"/>
      <c r="P191" s="2247"/>
      <c r="Q191" s="2247"/>
      <c r="R191" s="2247"/>
      <c r="S191" s="2247"/>
      <c r="T191" s="2247"/>
      <c r="U191" s="2247"/>
      <c r="V191" s="2247"/>
      <c r="W191" s="2247"/>
      <c r="X191" s="2247"/>
      <c r="Y191" s="2247"/>
      <c r="Z191" s="2247"/>
      <c r="AA191" s="2247"/>
      <c r="AB191" s="2247"/>
      <c r="AC191" s="2247"/>
      <c r="AD191" s="2247"/>
      <c r="AE191" s="2247"/>
      <c r="AF191" s="89"/>
    </row>
    <row r="192" spans="1:32" ht="15.75" customHeight="1">
      <c r="A192" s="96"/>
      <c r="B192" s="96"/>
      <c r="C192" s="96"/>
      <c r="D192" s="96"/>
      <c r="E192" s="96"/>
      <c r="F192" s="2247"/>
      <c r="G192" s="2247"/>
      <c r="H192" s="2247"/>
      <c r="I192" s="2247"/>
      <c r="J192" s="2247"/>
      <c r="K192" s="2247"/>
      <c r="L192" s="2247"/>
      <c r="M192" s="2247"/>
      <c r="N192" s="2247"/>
      <c r="O192" s="2247"/>
      <c r="P192" s="2247"/>
      <c r="Q192" s="2247"/>
      <c r="R192" s="2247"/>
      <c r="S192" s="2247"/>
      <c r="T192" s="2247"/>
      <c r="U192" s="2247"/>
      <c r="V192" s="2247"/>
      <c r="W192" s="2247"/>
      <c r="X192" s="2247"/>
      <c r="Y192" s="2247"/>
      <c r="Z192" s="2247"/>
      <c r="AA192" s="2247"/>
      <c r="AB192" s="2247"/>
      <c r="AC192" s="2247"/>
      <c r="AD192" s="2247"/>
      <c r="AE192" s="2247"/>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7"/>
      <c r="AF194" s="89"/>
    </row>
    <row r="195" spans="1:32" ht="15.75" customHeight="1">
      <c r="A195" s="96"/>
      <c r="B195" s="96"/>
      <c r="C195" s="96"/>
      <c r="D195" s="96"/>
      <c r="E195" s="96"/>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2247"/>
      <c r="AD195" s="2247"/>
      <c r="AE195" s="2247"/>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224"/>
      <c r="B202" s="2224"/>
      <c r="C202" s="2224"/>
      <c r="D202" s="2224"/>
      <c r="E202" s="2224"/>
      <c r="F202" s="2224"/>
      <c r="G202" s="2224"/>
      <c r="H202" s="2224"/>
      <c r="I202" s="2224"/>
      <c r="J202" s="2224"/>
      <c r="K202" s="2224"/>
      <c r="L202" s="2224"/>
      <c r="M202" s="2224"/>
      <c r="N202" s="2224"/>
      <c r="O202" s="2224"/>
      <c r="P202" s="2224"/>
      <c r="Q202" s="2224"/>
      <c r="R202" s="2224"/>
      <c r="S202" s="2224"/>
      <c r="T202" s="2224"/>
      <c r="U202" s="2224"/>
      <c r="V202" s="2224"/>
      <c r="W202" s="2224"/>
      <c r="X202" s="2224"/>
      <c r="Y202" s="2224"/>
      <c r="Z202" s="2224"/>
      <c r="AA202" s="2224"/>
      <c r="AB202" s="2224"/>
      <c r="AC202" s="2224"/>
      <c r="AD202" s="2224"/>
      <c r="AE202" s="2224"/>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242"/>
      <c r="K206" s="2242"/>
      <c r="L206" s="2242"/>
      <c r="M206" s="2242"/>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242"/>
      <c r="K207" s="2242"/>
      <c r="L207" s="2242"/>
      <c r="M207" s="2242"/>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242"/>
      <c r="K208" s="2242"/>
      <c r="L208" s="2242"/>
      <c r="M208" s="2242"/>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242"/>
      <c r="K209" s="2242"/>
      <c r="L209" s="2242"/>
      <c r="M209" s="2242"/>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224"/>
      <c r="E211" s="2224"/>
      <c r="F211" s="2224"/>
      <c r="G211" s="2224"/>
      <c r="H211" s="574"/>
      <c r="I211" s="2224"/>
      <c r="J211" s="2224"/>
      <c r="K211" s="2224"/>
      <c r="L211" s="2224"/>
      <c r="M211" s="2224"/>
      <c r="N211" s="2224"/>
      <c r="O211" s="2224"/>
      <c r="P211" s="2224"/>
      <c r="Q211" s="2224"/>
      <c r="R211" s="2224"/>
      <c r="S211" s="2224"/>
      <c r="T211" s="2224"/>
      <c r="U211" s="2224"/>
      <c r="V211" s="2224"/>
      <c r="W211" s="2224"/>
      <c r="X211" s="2224"/>
      <c r="Y211" s="574"/>
      <c r="Z211" s="574"/>
      <c r="AA211" s="574"/>
      <c r="AB211" s="2224"/>
      <c r="AC211" s="2224"/>
      <c r="AD211" s="2224"/>
      <c r="AE211" s="96"/>
      <c r="AF211" s="89"/>
    </row>
    <row r="212" spans="1:32" ht="15.75" customHeight="1">
      <c r="A212" s="96"/>
      <c r="B212" s="96"/>
      <c r="C212" s="96"/>
      <c r="D212" s="574"/>
      <c r="E212" s="2226"/>
      <c r="F212" s="2226"/>
      <c r="G212" s="574"/>
      <c r="H212" s="574"/>
      <c r="I212" s="96"/>
      <c r="J212" s="96"/>
      <c r="K212" s="96"/>
      <c r="L212" s="89"/>
      <c r="M212" s="96"/>
      <c r="N212" s="96"/>
      <c r="O212" s="96"/>
      <c r="P212" s="96"/>
      <c r="Q212" s="96"/>
      <c r="R212" s="96"/>
      <c r="S212" s="96"/>
      <c r="T212" s="96"/>
      <c r="U212" s="89"/>
      <c r="V212" s="89"/>
      <c r="W212" s="89"/>
      <c r="X212" s="89"/>
      <c r="Y212" s="574"/>
      <c r="Z212" s="574"/>
      <c r="AA212" s="574"/>
      <c r="AB212" s="2246"/>
      <c r="AC212" s="2246"/>
      <c r="AD212" s="2246"/>
      <c r="AE212" s="96"/>
      <c r="AF212" s="89"/>
    </row>
    <row r="213" spans="1:32" ht="15.75" customHeight="1">
      <c r="A213" s="96"/>
      <c r="B213" s="96"/>
      <c r="C213" s="96"/>
      <c r="D213" s="574"/>
      <c r="E213" s="2226"/>
      <c r="F213" s="2226"/>
      <c r="G213" s="574"/>
      <c r="H213" s="574"/>
      <c r="I213" s="96"/>
      <c r="J213" s="96"/>
      <c r="K213" s="96"/>
      <c r="L213" s="89"/>
      <c r="M213" s="96"/>
      <c r="N213" s="96"/>
      <c r="O213" s="96"/>
      <c r="P213" s="96"/>
      <c r="Q213" s="96"/>
      <c r="R213" s="96"/>
      <c r="S213" s="96"/>
      <c r="T213" s="96"/>
      <c r="U213" s="89"/>
      <c r="V213" s="89"/>
      <c r="W213" s="89"/>
      <c r="X213" s="89"/>
      <c r="Y213" s="574"/>
      <c r="Z213" s="574"/>
      <c r="AA213" s="574"/>
      <c r="AB213" s="2246"/>
      <c r="AC213" s="2246"/>
      <c r="AD213" s="2246"/>
      <c r="AE213" s="96"/>
      <c r="AF213" s="89"/>
    </row>
    <row r="214" spans="1:32" ht="15.75" customHeight="1">
      <c r="A214" s="96"/>
      <c r="B214" s="96"/>
      <c r="C214" s="96"/>
      <c r="D214" s="574"/>
      <c r="E214" s="2226"/>
      <c r="F214" s="2226"/>
      <c r="G214" s="574"/>
      <c r="H214" s="574"/>
      <c r="I214" s="96"/>
      <c r="J214" s="96"/>
      <c r="K214" s="96"/>
      <c r="L214" s="89"/>
      <c r="M214" s="96"/>
      <c r="N214" s="96"/>
      <c r="O214" s="96"/>
      <c r="P214" s="96"/>
      <c r="Q214" s="96"/>
      <c r="R214" s="96"/>
      <c r="S214" s="96"/>
      <c r="T214" s="96"/>
      <c r="U214" s="89"/>
      <c r="V214" s="89"/>
      <c r="W214" s="89"/>
      <c r="X214" s="89"/>
      <c r="Y214" s="574"/>
      <c r="Z214" s="574"/>
      <c r="AA214" s="574"/>
      <c r="AB214" s="2246"/>
      <c r="AC214" s="2246"/>
      <c r="AD214" s="2246"/>
      <c r="AE214" s="96"/>
      <c r="AF214" s="89"/>
    </row>
    <row r="215" spans="1:32" ht="15.75" customHeight="1">
      <c r="A215" s="96"/>
      <c r="B215" s="96"/>
      <c r="C215" s="96"/>
      <c r="D215" s="574"/>
      <c r="E215" s="2226"/>
      <c r="F215" s="2226"/>
      <c r="G215" s="574"/>
      <c r="H215" s="574"/>
      <c r="I215" s="96"/>
      <c r="J215" s="96"/>
      <c r="K215" s="96"/>
      <c r="L215" s="89"/>
      <c r="M215" s="96"/>
      <c r="N215" s="96"/>
      <c r="O215" s="96"/>
      <c r="P215" s="96"/>
      <c r="Q215" s="96"/>
      <c r="R215" s="96"/>
      <c r="S215" s="96"/>
      <c r="T215" s="96"/>
      <c r="U215" s="89"/>
      <c r="V215" s="89"/>
      <c r="W215" s="89"/>
      <c r="X215" s="89"/>
      <c r="Y215" s="574"/>
      <c r="Z215" s="574"/>
      <c r="AA215" s="574"/>
      <c r="AB215" s="2246"/>
      <c r="AC215" s="2246"/>
      <c r="AD215" s="2246"/>
      <c r="AE215" s="96"/>
      <c r="AF215" s="89"/>
    </row>
    <row r="216" spans="1:32" ht="15.75" customHeight="1">
      <c r="A216" s="96"/>
      <c r="B216" s="96"/>
      <c r="C216" s="96"/>
      <c r="D216" s="574"/>
      <c r="E216" s="2226"/>
      <c r="F216" s="2226"/>
      <c r="G216" s="574"/>
      <c r="H216" s="574"/>
      <c r="I216" s="96"/>
      <c r="J216" s="96"/>
      <c r="K216" s="96"/>
      <c r="L216" s="89"/>
      <c r="M216" s="96"/>
      <c r="N216" s="96"/>
      <c r="O216" s="96"/>
      <c r="P216" s="96"/>
      <c r="Q216" s="96"/>
      <c r="R216" s="96"/>
      <c r="S216" s="96"/>
      <c r="T216" s="96"/>
      <c r="U216" s="89"/>
      <c r="V216" s="89"/>
      <c r="W216" s="89"/>
      <c r="X216" s="89"/>
      <c r="Y216" s="574"/>
      <c r="Z216" s="574"/>
      <c r="AA216" s="574"/>
      <c r="AB216" s="2246"/>
      <c r="AC216" s="2246"/>
      <c r="AD216" s="2246"/>
      <c r="AE216" s="96"/>
      <c r="AF216" s="89"/>
    </row>
    <row r="217" spans="1:32" ht="15.75" customHeight="1">
      <c r="A217" s="96"/>
      <c r="B217" s="96"/>
      <c r="C217" s="96"/>
      <c r="D217" s="574"/>
      <c r="E217" s="2226"/>
      <c r="F217" s="2226"/>
      <c r="G217" s="574"/>
      <c r="H217" s="574"/>
      <c r="I217" s="96"/>
      <c r="J217" s="96"/>
      <c r="K217" s="96"/>
      <c r="L217" s="89"/>
      <c r="M217" s="96"/>
      <c r="N217" s="96"/>
      <c r="O217" s="96"/>
      <c r="P217" s="96"/>
      <c r="Q217" s="96"/>
      <c r="R217" s="96"/>
      <c r="S217" s="96"/>
      <c r="T217" s="96"/>
      <c r="U217" s="89"/>
      <c r="V217" s="89"/>
      <c r="W217" s="89"/>
      <c r="X217" s="89"/>
      <c r="Y217" s="574"/>
      <c r="Z217" s="574"/>
      <c r="AA217" s="574"/>
      <c r="AB217" s="2246"/>
      <c r="AC217" s="2246"/>
      <c r="AD217" s="2246"/>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247"/>
      <c r="G219" s="2247"/>
      <c r="H219" s="2247"/>
      <c r="I219" s="2247"/>
      <c r="J219" s="2247"/>
      <c r="K219" s="2247"/>
      <c r="L219" s="2247"/>
      <c r="M219" s="2247"/>
      <c r="N219" s="2247"/>
      <c r="O219" s="2247"/>
      <c r="P219" s="2247"/>
      <c r="Q219" s="2247"/>
      <c r="R219" s="2247"/>
      <c r="S219" s="2247"/>
      <c r="T219" s="2247"/>
      <c r="U219" s="2247"/>
      <c r="V219" s="2247"/>
      <c r="W219" s="2247"/>
      <c r="X219" s="2247"/>
      <c r="Y219" s="2247"/>
      <c r="Z219" s="2247"/>
      <c r="AA219" s="2247"/>
      <c r="AB219" s="2247"/>
      <c r="AC219" s="2247"/>
      <c r="AD219" s="2247"/>
      <c r="AE219" s="2247"/>
      <c r="AF219" s="89"/>
    </row>
    <row r="220" spans="1:32" ht="15.75" customHeight="1">
      <c r="A220" s="96"/>
      <c r="B220" s="96"/>
      <c r="C220" s="96"/>
      <c r="D220" s="96"/>
      <c r="E220" s="96"/>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2247"/>
      <c r="AD220" s="2247"/>
      <c r="AE220" s="2247"/>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247"/>
      <c r="G222" s="2247"/>
      <c r="H222" s="2247"/>
      <c r="I222" s="2247"/>
      <c r="J222" s="2247"/>
      <c r="K222" s="2247"/>
      <c r="L222" s="2247"/>
      <c r="M222" s="2247"/>
      <c r="N222" s="2247"/>
      <c r="O222" s="2247"/>
      <c r="P222" s="2247"/>
      <c r="Q222" s="2247"/>
      <c r="R222" s="2247"/>
      <c r="S222" s="2247"/>
      <c r="T222" s="2247"/>
      <c r="U222" s="2247"/>
      <c r="V222" s="2247"/>
      <c r="W222" s="2247"/>
      <c r="X222" s="2247"/>
      <c r="Y222" s="2247"/>
      <c r="Z222" s="2247"/>
      <c r="AA222" s="2247"/>
      <c r="AB222" s="2247"/>
      <c r="AC222" s="2247"/>
      <c r="AD222" s="2247"/>
      <c r="AE222" s="2247"/>
      <c r="AF222" s="89"/>
    </row>
    <row r="223" spans="1:32" ht="15.75" customHeight="1">
      <c r="A223" s="96"/>
      <c r="B223" s="96"/>
      <c r="C223" s="96"/>
      <c r="D223" s="96"/>
      <c r="E223" s="96"/>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2247"/>
      <c r="AD223" s="2247"/>
      <c r="AE223" s="2247"/>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224"/>
      <c r="B228" s="2224"/>
      <c r="C228" s="2224"/>
      <c r="D228" s="2224"/>
      <c r="E228" s="2224"/>
      <c r="F228" s="2224"/>
      <c r="G228" s="2224"/>
      <c r="H228" s="2224"/>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242"/>
      <c r="K232" s="2242"/>
      <c r="L232" s="2242"/>
      <c r="M232" s="2242"/>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242"/>
      <c r="K233" s="2242"/>
      <c r="L233" s="2242"/>
      <c r="M233" s="2242"/>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242"/>
      <c r="K234" s="2242"/>
      <c r="L234" s="2242"/>
      <c r="M234" s="2242"/>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242"/>
      <c r="K235" s="2242"/>
      <c r="L235" s="2242"/>
      <c r="M235" s="2242"/>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224"/>
      <c r="E237" s="2224"/>
      <c r="F237" s="2224"/>
      <c r="G237" s="2224"/>
      <c r="H237" s="574"/>
      <c r="I237" s="2224"/>
      <c r="J237" s="2224"/>
      <c r="K237" s="2224"/>
      <c r="L237" s="2224"/>
      <c r="M237" s="2224"/>
      <c r="N237" s="2224"/>
      <c r="O237" s="2224"/>
      <c r="P237" s="2224"/>
      <c r="Q237" s="2224"/>
      <c r="R237" s="2224"/>
      <c r="S237" s="2224"/>
      <c r="T237" s="2224"/>
      <c r="U237" s="2224"/>
      <c r="V237" s="2224"/>
      <c r="W237" s="2224"/>
      <c r="X237" s="2224"/>
      <c r="Y237" s="574"/>
      <c r="Z237" s="574"/>
      <c r="AA237" s="574"/>
      <c r="AB237" s="2224"/>
      <c r="AC237" s="2224"/>
      <c r="AD237" s="2224"/>
      <c r="AE237" s="96"/>
      <c r="AF237" s="89"/>
    </row>
    <row r="238" spans="1:32" ht="15.75" customHeight="1">
      <c r="A238" s="96"/>
      <c r="B238" s="96"/>
      <c r="C238" s="96"/>
      <c r="D238" s="574"/>
      <c r="E238" s="2226"/>
      <c r="F238" s="2226"/>
      <c r="G238" s="574"/>
      <c r="H238" s="574"/>
      <c r="I238" s="96"/>
      <c r="J238" s="96"/>
      <c r="K238" s="96"/>
      <c r="L238" s="89"/>
      <c r="M238" s="96"/>
      <c r="N238" s="96"/>
      <c r="O238" s="96"/>
      <c r="P238" s="96"/>
      <c r="Q238" s="96"/>
      <c r="R238" s="96"/>
      <c r="S238" s="96"/>
      <c r="T238" s="96"/>
      <c r="U238" s="89"/>
      <c r="V238" s="89"/>
      <c r="W238" s="89"/>
      <c r="X238" s="89"/>
      <c r="Y238" s="574"/>
      <c r="Z238" s="574"/>
      <c r="AA238" s="574"/>
      <c r="AB238" s="2246"/>
      <c r="AC238" s="2246"/>
      <c r="AD238" s="2246"/>
      <c r="AE238" s="96"/>
      <c r="AF238" s="89"/>
    </row>
    <row r="239" spans="1:32" ht="15.75" customHeight="1">
      <c r="A239" s="96"/>
      <c r="B239" s="96"/>
      <c r="C239" s="96"/>
      <c r="D239" s="574"/>
      <c r="E239" s="2226"/>
      <c r="F239" s="2226"/>
      <c r="G239" s="574"/>
      <c r="H239" s="574"/>
      <c r="I239" s="96"/>
      <c r="J239" s="96"/>
      <c r="K239" s="96"/>
      <c r="L239" s="89"/>
      <c r="M239" s="96"/>
      <c r="N239" s="96"/>
      <c r="O239" s="96"/>
      <c r="P239" s="96"/>
      <c r="Q239" s="96"/>
      <c r="R239" s="96"/>
      <c r="S239" s="96"/>
      <c r="T239" s="96"/>
      <c r="U239" s="89"/>
      <c r="V239" s="89"/>
      <c r="W239" s="89"/>
      <c r="X239" s="89"/>
      <c r="Y239" s="574"/>
      <c r="Z239" s="574"/>
      <c r="AA239" s="574"/>
      <c r="AB239" s="2246"/>
      <c r="AC239" s="2246"/>
      <c r="AD239" s="2246"/>
      <c r="AE239" s="96"/>
      <c r="AF239" s="89"/>
    </row>
    <row r="240" spans="1:32" ht="15.75" customHeight="1">
      <c r="A240" s="96"/>
      <c r="B240" s="96"/>
      <c r="C240" s="96"/>
      <c r="D240" s="574"/>
      <c r="E240" s="2226"/>
      <c r="F240" s="2226"/>
      <c r="G240" s="574"/>
      <c r="H240" s="574"/>
      <c r="I240" s="96"/>
      <c r="J240" s="96"/>
      <c r="K240" s="96"/>
      <c r="L240" s="89"/>
      <c r="M240" s="96"/>
      <c r="N240" s="96"/>
      <c r="O240" s="96"/>
      <c r="P240" s="96"/>
      <c r="Q240" s="96"/>
      <c r="R240" s="96"/>
      <c r="S240" s="96"/>
      <c r="T240" s="96"/>
      <c r="U240" s="89"/>
      <c r="V240" s="89"/>
      <c r="W240" s="89"/>
      <c r="X240" s="89"/>
      <c r="Y240" s="574"/>
      <c r="Z240" s="574"/>
      <c r="AA240" s="574"/>
      <c r="AB240" s="2246"/>
      <c r="AC240" s="2246"/>
      <c r="AD240" s="2246"/>
      <c r="AE240" s="96"/>
      <c r="AF240" s="89"/>
    </row>
    <row r="241" spans="1:32" ht="15.75" customHeight="1">
      <c r="A241" s="96"/>
      <c r="B241" s="96"/>
      <c r="C241" s="96"/>
      <c r="D241" s="574"/>
      <c r="E241" s="2226"/>
      <c r="F241" s="2226"/>
      <c r="G241" s="574"/>
      <c r="H241" s="574"/>
      <c r="I241" s="96"/>
      <c r="J241" s="96"/>
      <c r="K241" s="96"/>
      <c r="L241" s="89"/>
      <c r="M241" s="96"/>
      <c r="N241" s="96"/>
      <c r="O241" s="96"/>
      <c r="P241" s="96"/>
      <c r="Q241" s="96"/>
      <c r="R241" s="96"/>
      <c r="S241" s="96"/>
      <c r="T241" s="96"/>
      <c r="U241" s="89"/>
      <c r="V241" s="89"/>
      <c r="W241" s="89"/>
      <c r="X241" s="89"/>
      <c r="Y241" s="574"/>
      <c r="Z241" s="574"/>
      <c r="AA241" s="574"/>
      <c r="AB241" s="2246"/>
      <c r="AC241" s="2246"/>
      <c r="AD241" s="2246"/>
      <c r="AE241" s="96"/>
      <c r="AF241" s="89"/>
    </row>
    <row r="242" spans="1:32" ht="15.75" customHeight="1">
      <c r="A242" s="96"/>
      <c r="B242" s="96"/>
      <c r="C242" s="96"/>
      <c r="D242" s="574"/>
      <c r="E242" s="2226"/>
      <c r="F242" s="2226"/>
      <c r="G242" s="574"/>
      <c r="H242" s="574"/>
      <c r="I242" s="96"/>
      <c r="J242" s="96"/>
      <c r="K242" s="96"/>
      <c r="L242" s="89"/>
      <c r="M242" s="96"/>
      <c r="N242" s="96"/>
      <c r="O242" s="96"/>
      <c r="P242" s="96"/>
      <c r="Q242" s="96"/>
      <c r="R242" s="96"/>
      <c r="S242" s="96"/>
      <c r="T242" s="96"/>
      <c r="U242" s="89"/>
      <c r="V242" s="89"/>
      <c r="W242" s="89"/>
      <c r="X242" s="89"/>
      <c r="Y242" s="574"/>
      <c r="Z242" s="574"/>
      <c r="AA242" s="574"/>
      <c r="AB242" s="2246"/>
      <c r="AC242" s="2246"/>
      <c r="AD242" s="2246"/>
      <c r="AE242" s="96"/>
      <c r="AF242" s="89"/>
    </row>
    <row r="243" spans="1:32" ht="15.75" customHeight="1">
      <c r="A243" s="96"/>
      <c r="B243" s="96"/>
      <c r="C243" s="96"/>
      <c r="D243" s="574"/>
      <c r="E243" s="2226"/>
      <c r="F243" s="2226"/>
      <c r="G243" s="574"/>
      <c r="H243" s="574"/>
      <c r="I243" s="96"/>
      <c r="J243" s="96"/>
      <c r="K243" s="96"/>
      <c r="L243" s="89"/>
      <c r="M243" s="96"/>
      <c r="N243" s="96"/>
      <c r="O243" s="96"/>
      <c r="P243" s="96"/>
      <c r="Q243" s="96"/>
      <c r="R243" s="96"/>
      <c r="S243" s="96"/>
      <c r="T243" s="96"/>
      <c r="U243" s="89"/>
      <c r="V243" s="89"/>
      <c r="W243" s="89"/>
      <c r="X243" s="89"/>
      <c r="Y243" s="574"/>
      <c r="Z243" s="574"/>
      <c r="AA243" s="574"/>
      <c r="AB243" s="2246"/>
      <c r="AC243" s="2246"/>
      <c r="AD243" s="2246"/>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247"/>
      <c r="G245" s="2247"/>
      <c r="H245" s="2247"/>
      <c r="I245" s="2247"/>
      <c r="J245" s="2247"/>
      <c r="K245" s="2247"/>
      <c r="L245" s="2247"/>
      <c r="M245" s="2247"/>
      <c r="N245" s="2247"/>
      <c r="O245" s="2247"/>
      <c r="P245" s="2247"/>
      <c r="Q245" s="2247"/>
      <c r="R245" s="2247"/>
      <c r="S245" s="2247"/>
      <c r="T245" s="2247"/>
      <c r="U245" s="2247"/>
      <c r="V245" s="2247"/>
      <c r="W245" s="2247"/>
      <c r="X245" s="2247"/>
      <c r="Y245" s="2247"/>
      <c r="Z245" s="2247"/>
      <c r="AA245" s="2247"/>
      <c r="AB245" s="2247"/>
      <c r="AC245" s="2247"/>
      <c r="AD245" s="2247"/>
      <c r="AE245" s="2247"/>
      <c r="AF245" s="89"/>
    </row>
    <row r="246" spans="1:32" ht="15.75" customHeight="1">
      <c r="A246" s="96"/>
      <c r="B246" s="96"/>
      <c r="C246" s="96"/>
      <c r="D246" s="96"/>
      <c r="E246" s="96"/>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2247"/>
      <c r="AD246" s="2247"/>
      <c r="AE246" s="2247"/>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247"/>
      <c r="G248" s="2247"/>
      <c r="H248" s="2247"/>
      <c r="I248" s="2247"/>
      <c r="J248" s="2247"/>
      <c r="K248" s="2247"/>
      <c r="L248" s="2247"/>
      <c r="M248" s="2247"/>
      <c r="N248" s="2247"/>
      <c r="O248" s="2247"/>
      <c r="P248" s="2247"/>
      <c r="Q248" s="2247"/>
      <c r="R248" s="2247"/>
      <c r="S248" s="2247"/>
      <c r="T248" s="2247"/>
      <c r="U248" s="2247"/>
      <c r="V248" s="2247"/>
      <c r="W248" s="2247"/>
      <c r="X248" s="2247"/>
      <c r="Y248" s="2247"/>
      <c r="Z248" s="2247"/>
      <c r="AA248" s="2247"/>
      <c r="AB248" s="2247"/>
      <c r="AC248" s="2247"/>
      <c r="AD248" s="2247"/>
      <c r="AE248" s="2247"/>
      <c r="AF248" s="89"/>
    </row>
    <row r="249" spans="1:32" ht="15.75" customHeight="1">
      <c r="A249" s="96"/>
      <c r="B249" s="96"/>
      <c r="C249" s="96"/>
      <c r="D249" s="96"/>
      <c r="E249" s="96"/>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2247"/>
      <c r="AD249" s="2247"/>
      <c r="AE249" s="2247"/>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I243"/>
  <sheetViews>
    <sheetView workbookViewId="0">
      <selection sqref="A1:XFD1048576"/>
    </sheetView>
  </sheetViews>
  <sheetFormatPr defaultColWidth="9" defaultRowHeight="15"/>
  <cols>
    <col min="1" max="1" width="1.5" style="40" customWidth="1"/>
    <col min="2" max="5" width="3.5" style="40" customWidth="1"/>
    <col min="6" max="6" width="4.08203125" style="40" customWidth="1"/>
    <col min="7" max="27" width="3.5" style="40" customWidth="1"/>
    <col min="28" max="30" width="3" style="40" customWidth="1"/>
    <col min="31" max="33" width="2.58203125" style="40" customWidth="1"/>
    <col min="34" max="34" width="9" style="40" customWidth="1"/>
    <col min="35" max="35" width="2" style="40" customWidth="1"/>
    <col min="36" max="36" width="1.75" style="40" customWidth="1"/>
    <col min="37" max="37" width="1.5" style="40" customWidth="1"/>
    <col min="38" max="38" width="2.25" style="40" customWidth="1"/>
    <col min="39" max="39" width="1.33203125" style="40" customWidth="1"/>
    <col min="40" max="42" width="2.08203125" style="40" customWidth="1"/>
    <col min="43" max="43" width="2.58203125" style="40" customWidth="1"/>
    <col min="44" max="16384" width="9" style="40"/>
  </cols>
  <sheetData>
    <row r="1" spans="1:35" s="366" customFormat="1" ht="38.25" customHeight="1" thickBot="1">
      <c r="A1" s="365" t="s">
        <v>2549</v>
      </c>
      <c r="Q1" s="2308" t="s">
        <v>64</v>
      </c>
      <c r="R1" s="2308"/>
      <c r="S1" s="2308"/>
      <c r="T1" s="2308"/>
      <c r="U1" s="367" t="s">
        <v>549</v>
      </c>
      <c r="AE1" s="367"/>
    </row>
    <row r="2" spans="1:35" s="505" customFormat="1" ht="12" customHeight="1" thickTop="1">
      <c r="C2" s="506"/>
      <c r="D2" s="506"/>
      <c r="E2" s="506"/>
      <c r="F2" s="506"/>
      <c r="AD2" s="40"/>
    </row>
    <row r="3" spans="1:35" ht="12" customHeight="1">
      <c r="B3" s="711" t="s">
        <v>2763</v>
      </c>
    </row>
    <row r="4" spans="1:35" ht="3.75" customHeight="1"/>
    <row r="5" spans="1:35" ht="18" customHeight="1">
      <c r="A5" s="712" t="s">
        <v>2548</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9" customHeight="1">
      <c r="B7" s="749"/>
      <c r="C7" s="750"/>
      <c r="D7" s="750"/>
      <c r="E7" s="750"/>
      <c r="F7" s="750"/>
      <c r="G7" s="750"/>
      <c r="H7" s="750"/>
      <c r="I7" s="750"/>
      <c r="J7" s="750"/>
      <c r="K7" s="750"/>
      <c r="L7" s="750"/>
      <c r="M7" s="750"/>
      <c r="N7" s="750"/>
      <c r="O7" s="750"/>
      <c r="P7" s="750"/>
      <c r="Q7" s="750"/>
      <c r="R7" s="750"/>
      <c r="S7" s="2321" t="s">
        <v>2471</v>
      </c>
      <c r="T7" s="2322"/>
      <c r="U7" s="2312" t="s">
        <v>2547</v>
      </c>
      <c r="V7" s="2313"/>
      <c r="W7" s="2313"/>
      <c r="X7" s="2313"/>
      <c r="Y7" s="2313"/>
      <c r="Z7" s="2313"/>
      <c r="AA7" s="2314"/>
      <c r="AG7" s="718"/>
      <c r="AH7" s="718"/>
      <c r="AI7" s="718"/>
    </row>
    <row r="8" spans="1:35" ht="19" customHeight="1">
      <c r="B8" s="721"/>
      <c r="C8" s="2218" t="s">
        <v>3052</v>
      </c>
      <c r="D8" s="2218"/>
      <c r="E8" s="2218"/>
      <c r="F8" s="2218"/>
      <c r="G8" s="2218"/>
      <c r="H8" s="2218"/>
      <c r="I8" s="2218"/>
      <c r="J8" s="2218"/>
      <c r="K8" s="2218"/>
      <c r="L8" s="2218"/>
      <c r="M8" s="2218"/>
      <c r="N8" s="2218"/>
      <c r="O8" s="713"/>
      <c r="P8" s="713"/>
      <c r="S8" s="2323"/>
      <c r="T8" s="2324"/>
      <c r="U8" s="2315" t="s">
        <v>2546</v>
      </c>
      <c r="V8" s="2316"/>
      <c r="W8" s="2316"/>
      <c r="X8" s="2316"/>
      <c r="Y8" s="2316"/>
      <c r="Z8" s="2316"/>
      <c r="AA8" s="2317"/>
      <c r="AG8" s="751"/>
      <c r="AH8" s="751"/>
      <c r="AI8" s="751"/>
    </row>
    <row r="9" spans="1:35" ht="19" customHeight="1">
      <c r="B9" s="721"/>
      <c r="C9" s="2218"/>
      <c r="D9" s="2218"/>
      <c r="E9" s="2218"/>
      <c r="F9" s="2218"/>
      <c r="G9" s="2218"/>
      <c r="H9" s="2218"/>
      <c r="I9" s="2218"/>
      <c r="J9" s="2218"/>
      <c r="K9" s="2218"/>
      <c r="L9" s="2218"/>
      <c r="M9" s="2218"/>
      <c r="N9" s="2218"/>
      <c r="O9" s="713"/>
      <c r="P9" s="713"/>
      <c r="S9" s="2323"/>
      <c r="T9" s="2324"/>
      <c r="U9" s="546"/>
      <c r="V9" s="546"/>
      <c r="W9" s="546"/>
      <c r="X9" s="546"/>
      <c r="Y9" s="546"/>
      <c r="Z9" s="546"/>
      <c r="AA9" s="555"/>
      <c r="AG9" s="751"/>
      <c r="AH9" s="751"/>
      <c r="AI9" s="751"/>
    </row>
    <row r="10" spans="1:35" ht="19" customHeight="1">
      <c r="B10" s="721"/>
      <c r="C10" s="2218"/>
      <c r="D10" s="2218"/>
      <c r="E10" s="2218"/>
      <c r="F10" s="2218"/>
      <c r="G10" s="2218"/>
      <c r="H10" s="2218"/>
      <c r="I10" s="2218"/>
      <c r="J10" s="2218"/>
      <c r="K10" s="2218"/>
      <c r="L10" s="2218"/>
      <c r="M10" s="2218"/>
      <c r="N10" s="2218"/>
      <c r="O10" s="713"/>
      <c r="P10" s="713"/>
      <c r="S10" s="2323"/>
      <c r="T10" s="2324"/>
      <c r="U10" s="546"/>
      <c r="V10" s="546"/>
      <c r="W10" s="546"/>
      <c r="X10" s="546"/>
      <c r="Y10" s="546"/>
      <c r="Z10" s="546"/>
      <c r="AA10" s="555"/>
      <c r="AG10" s="751"/>
      <c r="AH10" s="751"/>
      <c r="AI10" s="751"/>
    </row>
    <row r="11" spans="1:35" ht="19" customHeight="1">
      <c r="B11" s="721"/>
      <c r="C11" s="713"/>
      <c r="D11" s="713"/>
      <c r="E11" s="713"/>
      <c r="F11" s="713"/>
      <c r="G11" s="713"/>
      <c r="H11" s="713"/>
      <c r="I11" s="713"/>
      <c r="J11" s="713"/>
      <c r="K11" s="713"/>
      <c r="L11" s="713"/>
      <c r="M11" s="713"/>
      <c r="N11" s="713"/>
      <c r="O11" s="713"/>
      <c r="P11" s="713"/>
      <c r="S11" s="2323"/>
      <c r="T11" s="2324"/>
      <c r="U11" s="546"/>
      <c r="V11" s="546"/>
      <c r="W11" s="546"/>
      <c r="X11" s="546"/>
      <c r="Y11" s="546"/>
      <c r="Z11" s="546"/>
      <c r="AA11" s="555"/>
      <c r="AG11" s="751"/>
      <c r="AH11" s="751"/>
      <c r="AI11" s="751"/>
    </row>
    <row r="12" spans="1:35" ht="19" customHeight="1">
      <c r="B12" s="721"/>
      <c r="S12" s="2323"/>
      <c r="T12" s="2324"/>
      <c r="U12" s="546"/>
      <c r="V12" s="546"/>
      <c r="W12" s="546"/>
      <c r="X12" s="546"/>
      <c r="Y12" s="546"/>
      <c r="Z12" s="546"/>
      <c r="AA12" s="555"/>
      <c r="AG12" s="751"/>
      <c r="AH12" s="751"/>
      <c r="AI12" s="751"/>
    </row>
    <row r="13" spans="1:35" ht="41.25" customHeight="1">
      <c r="B13" s="721"/>
      <c r="S13" s="2325"/>
      <c r="T13" s="2326"/>
      <c r="U13" s="571"/>
      <c r="V13" s="571"/>
      <c r="W13" s="571"/>
      <c r="X13" s="571"/>
      <c r="Y13" s="571"/>
      <c r="Z13" s="571"/>
      <c r="AA13" s="556"/>
      <c r="AG13" s="751"/>
      <c r="AH13" s="751"/>
      <c r="AI13" s="751"/>
    </row>
    <row r="14" spans="1:35" ht="19" customHeight="1">
      <c r="B14" s="721"/>
      <c r="S14" s="546"/>
      <c r="T14" s="546"/>
      <c r="U14" s="546"/>
      <c r="V14" s="546"/>
      <c r="W14" s="546"/>
      <c r="X14" s="546"/>
      <c r="Y14" s="546"/>
      <c r="Z14" s="546"/>
      <c r="AA14" s="555"/>
      <c r="AG14" s="751"/>
      <c r="AH14" s="751"/>
      <c r="AI14" s="751"/>
    </row>
    <row r="15" spans="1:35" ht="19" customHeight="1">
      <c r="B15" s="721"/>
      <c r="S15" s="2220" t="s">
        <v>2797</v>
      </c>
      <c r="T15" s="2220"/>
      <c r="U15" s="558"/>
      <c r="V15" s="557" t="s">
        <v>603</v>
      </c>
      <c r="W15" s="559"/>
      <c r="X15" s="557" t="s">
        <v>602</v>
      </c>
      <c r="Y15" s="560"/>
      <c r="Z15" s="557" t="s">
        <v>601</v>
      </c>
      <c r="AA15" s="714"/>
    </row>
    <row r="16" spans="1:35" ht="19" customHeight="1">
      <c r="B16" s="721"/>
      <c r="AA16" s="714"/>
    </row>
    <row r="17" spans="2:33" s="505" customFormat="1" ht="19" customHeight="1">
      <c r="B17" s="552"/>
      <c r="D17" s="2245" t="s">
        <v>2453</v>
      </c>
      <c r="E17" s="2245"/>
      <c r="F17" s="2245"/>
      <c r="G17" s="2245"/>
      <c r="H17" s="2245"/>
      <c r="I17" s="2245"/>
      <c r="J17" s="2245"/>
      <c r="K17" s="2245"/>
      <c r="L17" s="2245"/>
      <c r="M17" s="2245"/>
      <c r="N17" s="2245"/>
      <c r="O17" s="2245"/>
      <c r="P17" s="2245"/>
      <c r="Q17" s="546"/>
      <c r="R17" s="546"/>
      <c r="S17" s="546"/>
      <c r="T17" s="546"/>
      <c r="U17" s="546"/>
      <c r="V17" s="546"/>
      <c r="W17" s="546"/>
      <c r="X17" s="546"/>
      <c r="Y17" s="546"/>
      <c r="Z17" s="546"/>
      <c r="AA17" s="555"/>
      <c r="AB17" s="546"/>
      <c r="AC17" s="546"/>
      <c r="AD17" s="40"/>
    </row>
    <row r="18" spans="2:33" s="505" customFormat="1" ht="19" customHeight="1">
      <c r="B18" s="552"/>
      <c r="D18" s="2245"/>
      <c r="E18" s="2245"/>
      <c r="F18" s="2245"/>
      <c r="G18" s="2245"/>
      <c r="H18" s="2245"/>
      <c r="I18" s="2245"/>
      <c r="J18" s="2245"/>
      <c r="K18" s="2245"/>
      <c r="L18" s="2245"/>
      <c r="M18" s="2245"/>
      <c r="N18" s="2245"/>
      <c r="O18" s="2245"/>
      <c r="P18" s="2245"/>
      <c r="Q18" s="546"/>
      <c r="R18" s="546"/>
      <c r="S18" s="546"/>
      <c r="T18" s="546"/>
      <c r="U18" s="546"/>
      <c r="V18" s="546"/>
      <c r="W18" s="546"/>
      <c r="X18" s="546"/>
      <c r="Y18" s="546"/>
      <c r="Z18" s="546"/>
      <c r="AA18" s="555"/>
      <c r="AB18" s="546"/>
      <c r="AC18" s="546"/>
      <c r="AD18" s="40"/>
    </row>
    <row r="19" spans="2:33" ht="19" customHeight="1">
      <c r="B19" s="721"/>
      <c r="AA19" s="714"/>
    </row>
    <row r="20" spans="2:33" ht="19" customHeight="1">
      <c r="B20" s="721"/>
      <c r="AA20" s="714"/>
    </row>
    <row r="21" spans="2:33" ht="19" customHeight="1">
      <c r="B21" s="721"/>
      <c r="L21" s="89"/>
      <c r="M21" s="89"/>
      <c r="N21" s="89"/>
      <c r="O21" s="89"/>
      <c r="P21" s="565" t="s">
        <v>2468</v>
      </c>
      <c r="Q21" s="89"/>
      <c r="R21" s="720" t="s">
        <v>2467</v>
      </c>
      <c r="S21" s="89"/>
      <c r="U21" s="89"/>
      <c r="V21" s="89"/>
      <c r="W21" s="89"/>
      <c r="X21" s="89"/>
      <c r="Y21" s="89"/>
      <c r="Z21" s="575"/>
      <c r="AA21" s="704"/>
    </row>
    <row r="22" spans="2:33" ht="19" customHeight="1">
      <c r="B22" s="721"/>
      <c r="L22" s="89"/>
      <c r="M22" s="89"/>
      <c r="N22" s="89"/>
      <c r="P22" s="89"/>
      <c r="Q22" s="89"/>
      <c r="R22" s="89"/>
      <c r="S22" s="89"/>
      <c r="U22" s="89"/>
      <c r="V22" s="89"/>
      <c r="W22" s="89"/>
      <c r="X22" s="89"/>
      <c r="Y22" s="89"/>
      <c r="Z22" s="89"/>
      <c r="AA22" s="704"/>
    </row>
    <row r="23" spans="2:33" ht="12.75" customHeight="1">
      <c r="B23" s="721"/>
      <c r="AA23" s="714"/>
    </row>
    <row r="24" spans="2:33" ht="19" customHeight="1">
      <c r="B24" s="752" t="s">
        <v>2466</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53"/>
    </row>
    <row r="25" spans="2:33" ht="12.75" customHeight="1">
      <c r="B25" s="721"/>
      <c r="AA25" s="714"/>
    </row>
    <row r="26" spans="2:33" s="89" customFormat="1" ht="22" customHeight="1">
      <c r="B26" s="2309" t="s">
        <v>544</v>
      </c>
      <c r="C26" s="2310"/>
      <c r="D26" s="2311"/>
      <c r="E26" s="2336" t="s">
        <v>2545</v>
      </c>
      <c r="F26" s="2337"/>
      <c r="G26" s="2318" t="s">
        <v>2544</v>
      </c>
      <c r="H26" s="2319"/>
      <c r="I26" s="2319"/>
      <c r="J26" s="2320"/>
      <c r="K26" s="745"/>
      <c r="L26" s="754" t="s">
        <v>2542</v>
      </c>
      <c r="M26" s="746" t="s">
        <v>2543</v>
      </c>
      <c r="N26" s="746"/>
      <c r="O26" s="746"/>
      <c r="P26" s="746"/>
      <c r="Q26" s="746"/>
      <c r="R26" s="746"/>
      <c r="S26" s="746"/>
      <c r="T26" s="754" t="s">
        <v>2542</v>
      </c>
      <c r="U26" s="746" t="s">
        <v>2541</v>
      </c>
      <c r="V26" s="746"/>
      <c r="W26" s="746"/>
      <c r="X26" s="746"/>
      <c r="Y26" s="746"/>
      <c r="Z26" s="746"/>
      <c r="AA26" s="747"/>
      <c r="AB26" s="546"/>
      <c r="AC26" s="546"/>
      <c r="AE26" s="546"/>
      <c r="AF26" s="546"/>
      <c r="AG26" s="546"/>
    </row>
    <row r="27" spans="2:33" s="89" customFormat="1" ht="22" customHeight="1">
      <c r="B27" s="2345" t="s">
        <v>2540</v>
      </c>
      <c r="C27" s="2346"/>
      <c r="D27" s="2347"/>
      <c r="E27" s="2338"/>
      <c r="F27" s="2339"/>
      <c r="G27" s="2318" t="s">
        <v>2539</v>
      </c>
      <c r="H27" s="2319"/>
      <c r="I27" s="2319"/>
      <c r="J27" s="2320"/>
      <c r="K27" s="552" t="s">
        <v>2538</v>
      </c>
      <c r="L27" s="571"/>
      <c r="M27" s="571"/>
      <c r="N27" s="571"/>
      <c r="O27" s="571"/>
      <c r="P27" s="571"/>
      <c r="Q27" s="571"/>
      <c r="R27" s="571"/>
      <c r="S27" s="571"/>
      <c r="T27" s="571"/>
      <c r="U27" s="571" t="s">
        <v>2537</v>
      </c>
      <c r="V27" s="571"/>
      <c r="W27" s="571"/>
      <c r="X27" s="571"/>
      <c r="Y27" s="571"/>
      <c r="Z27" s="571" t="s">
        <v>111</v>
      </c>
      <c r="AA27" s="556"/>
      <c r="AB27" s="546"/>
      <c r="AC27" s="546"/>
      <c r="AE27" s="546"/>
      <c r="AF27" s="546"/>
      <c r="AG27" s="546"/>
    </row>
    <row r="28" spans="2:33" s="89" customFormat="1" ht="22" customHeight="1">
      <c r="B28" s="2345"/>
      <c r="C28" s="2346"/>
      <c r="D28" s="2347"/>
      <c r="E28" s="2338"/>
      <c r="F28" s="2339"/>
      <c r="G28" s="2309" t="s">
        <v>2536</v>
      </c>
      <c r="H28" s="2310"/>
      <c r="I28" s="2310"/>
      <c r="J28" s="2311"/>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2" customHeight="1">
      <c r="B29" s="2345"/>
      <c r="C29" s="2346"/>
      <c r="D29" s="2347"/>
      <c r="E29" s="2338"/>
      <c r="F29" s="2339"/>
      <c r="G29" s="2328"/>
      <c r="H29" s="2261"/>
      <c r="I29" s="2261"/>
      <c r="J29" s="2329"/>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2" customHeight="1">
      <c r="B30" s="2345"/>
      <c r="C30" s="2346"/>
      <c r="D30" s="2347"/>
      <c r="E30" s="2338"/>
      <c r="F30" s="2339"/>
      <c r="G30" s="546" t="s">
        <v>2535</v>
      </c>
      <c r="H30" s="549"/>
      <c r="I30" s="549"/>
      <c r="J30" s="550"/>
      <c r="K30" s="548" t="s">
        <v>71</v>
      </c>
      <c r="L30" s="549"/>
      <c r="M30" s="549"/>
      <c r="N30" s="549" t="s">
        <v>2804</v>
      </c>
      <c r="O30" s="549"/>
      <c r="P30" s="549"/>
      <c r="Q30" s="549"/>
      <c r="R30" s="549"/>
      <c r="S30" s="549"/>
      <c r="T30" s="549" t="s">
        <v>2534</v>
      </c>
      <c r="U30" s="549"/>
      <c r="V30" s="549" t="s">
        <v>114</v>
      </c>
      <c r="W30" s="549"/>
      <c r="X30" s="549"/>
      <c r="Y30" s="549"/>
      <c r="Z30" s="549" t="s">
        <v>113</v>
      </c>
      <c r="AA30" s="550"/>
      <c r="AB30" s="546"/>
      <c r="AC30" s="546"/>
      <c r="AE30" s="546"/>
      <c r="AF30" s="546"/>
      <c r="AG30" s="546"/>
    </row>
    <row r="31" spans="2:33" s="89" customFormat="1" ht="22" customHeight="1">
      <c r="B31" s="2345"/>
      <c r="C31" s="2346"/>
      <c r="D31" s="2347"/>
      <c r="E31" s="2338"/>
      <c r="F31" s="2339"/>
      <c r="G31" s="546" t="s">
        <v>2533</v>
      </c>
      <c r="H31" s="546"/>
      <c r="I31" s="546"/>
      <c r="J31" s="555"/>
      <c r="K31" s="755"/>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2" customHeight="1">
      <c r="B32" s="2345"/>
      <c r="C32" s="2346"/>
      <c r="D32" s="2347"/>
      <c r="E32" s="2338"/>
      <c r="F32" s="2339"/>
      <c r="G32" s="89" t="s">
        <v>2532</v>
      </c>
      <c r="H32" s="546"/>
      <c r="I32" s="546"/>
      <c r="J32" s="555"/>
      <c r="K32" s="707"/>
      <c r="AA32" s="704"/>
      <c r="AB32" s="546"/>
      <c r="AC32" s="546"/>
      <c r="AE32" s="546"/>
      <c r="AF32" s="546"/>
      <c r="AG32" s="546"/>
    </row>
    <row r="33" spans="1:33" s="89" customFormat="1" ht="22" customHeight="1">
      <c r="B33" s="2345"/>
      <c r="C33" s="2346"/>
      <c r="D33" s="2347"/>
      <c r="E33" s="2338"/>
      <c r="F33" s="2339"/>
      <c r="G33" s="546" t="s">
        <v>2531</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2" customHeight="1">
      <c r="B34" s="2345"/>
      <c r="C34" s="2346"/>
      <c r="D34" s="2347"/>
      <c r="E34" s="2338"/>
      <c r="F34" s="2339"/>
      <c r="G34" s="571" t="s">
        <v>2530</v>
      </c>
      <c r="H34" s="571"/>
      <c r="I34" s="571"/>
      <c r="J34" s="556"/>
      <c r="K34" s="570"/>
      <c r="L34" s="571"/>
      <c r="M34" s="571"/>
      <c r="N34" s="571"/>
      <c r="O34" s="571"/>
      <c r="P34" s="571"/>
      <c r="Q34" s="744" t="s">
        <v>2529</v>
      </c>
      <c r="R34" s="571"/>
      <c r="S34" s="571"/>
      <c r="T34" s="705" t="s">
        <v>2528</v>
      </c>
      <c r="U34" s="571"/>
      <c r="V34" s="571"/>
      <c r="W34" s="705" t="s">
        <v>2527</v>
      </c>
      <c r="X34" s="571"/>
      <c r="Y34" s="571"/>
      <c r="Z34" s="571"/>
      <c r="AA34" s="556"/>
      <c r="AB34" s="546"/>
      <c r="AC34" s="546"/>
      <c r="AE34" s="546"/>
      <c r="AF34" s="546"/>
      <c r="AG34" s="546"/>
    </row>
    <row r="35" spans="1:33" s="89" customFormat="1" ht="22" customHeight="1">
      <c r="B35" s="2345"/>
      <c r="C35" s="2346"/>
      <c r="D35" s="2347"/>
      <c r="E35" s="2338"/>
      <c r="F35" s="2339"/>
      <c r="G35" s="2330" t="s">
        <v>2526</v>
      </c>
      <c r="H35" s="2331"/>
      <c r="I35" s="2331"/>
      <c r="J35" s="2332"/>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2" customHeight="1">
      <c r="B36" s="2345"/>
      <c r="C36" s="2346"/>
      <c r="D36" s="2347"/>
      <c r="E36" s="2340"/>
      <c r="F36" s="2341"/>
      <c r="G36" s="2333"/>
      <c r="H36" s="2334"/>
      <c r="I36" s="2334"/>
      <c r="J36" s="2335"/>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2" customHeight="1">
      <c r="B37" s="745"/>
      <c r="C37" s="746" t="s">
        <v>543</v>
      </c>
      <c r="D37" s="746"/>
      <c r="E37" s="746" t="s">
        <v>2525</v>
      </c>
      <c r="F37" s="746"/>
      <c r="G37" s="746"/>
      <c r="H37" s="746"/>
      <c r="I37" s="746"/>
      <c r="J37" s="747"/>
      <c r="K37" s="746" t="s">
        <v>2801</v>
      </c>
      <c r="L37" s="746"/>
      <c r="M37" s="746"/>
      <c r="N37" s="746" t="s">
        <v>603</v>
      </c>
      <c r="O37" s="746"/>
      <c r="P37" s="746" t="s">
        <v>602</v>
      </c>
      <c r="Q37" s="746"/>
      <c r="R37" s="746" t="s">
        <v>601</v>
      </c>
      <c r="S37" s="2327" t="s">
        <v>2524</v>
      </c>
      <c r="T37" s="2327"/>
      <c r="U37" s="2327"/>
      <c r="V37" s="748"/>
      <c r="W37" s="748"/>
      <c r="X37" s="748"/>
      <c r="Y37" s="748"/>
      <c r="Z37" s="748"/>
      <c r="AA37" s="747" t="s">
        <v>111</v>
      </c>
      <c r="AB37" s="546"/>
      <c r="AC37" s="546"/>
      <c r="AE37" s="546"/>
      <c r="AF37" s="546"/>
      <c r="AG37" s="546"/>
    </row>
    <row r="38" spans="1:33" s="89" customFormat="1" ht="22" customHeight="1">
      <c r="B38" s="745"/>
      <c r="C38" s="746" t="s">
        <v>542</v>
      </c>
      <c r="D38" s="746"/>
      <c r="E38" s="746" t="s">
        <v>2523</v>
      </c>
      <c r="F38" s="746"/>
      <c r="G38" s="746"/>
      <c r="H38" s="746"/>
      <c r="I38" s="746"/>
      <c r="J38" s="747"/>
      <c r="K38" s="746"/>
      <c r="L38" s="746"/>
      <c r="M38" s="746"/>
      <c r="N38" s="746"/>
      <c r="O38" s="746"/>
      <c r="P38" s="746"/>
      <c r="Q38" s="746"/>
      <c r="R38" s="746"/>
      <c r="S38" s="746"/>
      <c r="T38" s="746"/>
      <c r="U38" s="746"/>
      <c r="V38" s="746"/>
      <c r="W38" s="746"/>
      <c r="X38" s="746"/>
      <c r="Y38" s="746"/>
      <c r="Z38" s="746"/>
      <c r="AA38" s="747"/>
      <c r="AB38" s="546"/>
      <c r="AC38" s="546"/>
      <c r="AE38" s="546"/>
      <c r="AF38" s="546"/>
      <c r="AG38" s="546"/>
    </row>
    <row r="39" spans="1:33" s="89" customFormat="1" ht="22" customHeight="1">
      <c r="B39" s="745"/>
      <c r="C39" s="746" t="s">
        <v>2500</v>
      </c>
      <c r="D39" s="746"/>
      <c r="E39" s="746" t="s">
        <v>2522</v>
      </c>
      <c r="F39" s="746"/>
      <c r="G39" s="746"/>
      <c r="H39" s="746"/>
      <c r="I39" s="746"/>
      <c r="J39" s="747"/>
      <c r="K39" s="746"/>
      <c r="L39" s="746"/>
      <c r="M39" s="746"/>
      <c r="N39" s="746"/>
      <c r="O39" s="746"/>
      <c r="P39" s="746"/>
      <c r="Q39" s="746"/>
      <c r="R39" s="746"/>
      <c r="S39" s="746"/>
      <c r="T39" s="746"/>
      <c r="U39" s="746"/>
      <c r="V39" s="746"/>
      <c r="W39" s="746"/>
      <c r="X39" s="746"/>
      <c r="Y39" s="746"/>
      <c r="Z39" s="746"/>
      <c r="AA39" s="747"/>
      <c r="AB39" s="546"/>
      <c r="AC39" s="546"/>
      <c r="AE39" s="546"/>
      <c r="AF39" s="546"/>
      <c r="AG39" s="546"/>
    </row>
    <row r="40" spans="1:33" s="89" customFormat="1" ht="22" customHeight="1">
      <c r="B40" s="548"/>
      <c r="C40" s="549"/>
      <c r="D40" s="549"/>
      <c r="E40" s="2249" t="s">
        <v>2521</v>
      </c>
      <c r="F40" s="2249"/>
      <c r="G40" s="2249"/>
      <c r="H40" s="2249"/>
      <c r="I40" s="2249"/>
      <c r="J40" s="2342"/>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2" customHeight="1">
      <c r="B41" s="552"/>
      <c r="C41" s="546" t="s">
        <v>2499</v>
      </c>
      <c r="D41" s="546"/>
      <c r="E41" s="2252"/>
      <c r="F41" s="2252"/>
      <c r="G41" s="2252"/>
      <c r="H41" s="2252"/>
      <c r="I41" s="2252"/>
      <c r="J41" s="2343"/>
      <c r="K41" s="546"/>
      <c r="L41" s="546" t="s">
        <v>2798</v>
      </c>
      <c r="M41" s="546"/>
      <c r="N41" s="546"/>
      <c r="P41" s="546" t="s">
        <v>318</v>
      </c>
      <c r="Q41" s="546"/>
      <c r="R41" s="546"/>
      <c r="S41" s="546" t="s">
        <v>2464</v>
      </c>
      <c r="T41" s="546"/>
      <c r="U41" s="546"/>
      <c r="V41" s="546" t="s">
        <v>2463</v>
      </c>
      <c r="W41" s="546"/>
      <c r="X41" s="546"/>
      <c r="Y41" s="546"/>
      <c r="Z41" s="546"/>
      <c r="AA41" s="555"/>
      <c r="AB41" s="546"/>
      <c r="AC41" s="546"/>
      <c r="AE41" s="546"/>
      <c r="AF41" s="546"/>
      <c r="AG41" s="546"/>
    </row>
    <row r="42" spans="1:33" s="89" customFormat="1" ht="22" customHeight="1">
      <c r="B42" s="570"/>
      <c r="C42" s="571"/>
      <c r="D42" s="571"/>
      <c r="E42" s="2257"/>
      <c r="F42" s="2257"/>
      <c r="G42" s="2257"/>
      <c r="H42" s="2257"/>
      <c r="I42" s="2257"/>
      <c r="J42" s="2344"/>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9"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9"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6"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6"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6"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6" customHeight="1">
      <c r="B60" s="284"/>
      <c r="AD60" s="40"/>
    </row>
    <row r="61" spans="1:30" s="505" customFormat="1" ht="16" customHeight="1">
      <c r="B61" s="284"/>
      <c r="AD61" s="40"/>
    </row>
    <row r="62" spans="1:30" s="505" customFormat="1" ht="16" customHeight="1">
      <c r="B62" s="284"/>
      <c r="AD62" s="40"/>
    </row>
    <row r="63" spans="1:30" s="505" customFormat="1" ht="16" customHeight="1">
      <c r="B63" s="284"/>
      <c r="AD63" s="40"/>
    </row>
    <row r="64" spans="1:30" s="505" customFormat="1" ht="16" customHeight="1">
      <c r="B64" s="284"/>
      <c r="AD64" s="40"/>
    </row>
    <row r="65" spans="1:30" s="505" customFormat="1" ht="16"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224"/>
      <c r="T83" s="2224"/>
      <c r="U83" s="2224"/>
      <c r="V83" s="2224"/>
      <c r="W83" s="2224"/>
      <c r="X83" s="2224"/>
      <c r="Y83" s="2224"/>
      <c r="Z83" s="2224"/>
      <c r="AA83" s="574"/>
    </row>
    <row r="84" spans="1:27" ht="15" customHeight="1">
      <c r="A84" s="89"/>
      <c r="B84" s="89"/>
      <c r="C84" s="89"/>
      <c r="D84" s="89"/>
      <c r="E84" s="574"/>
      <c r="F84" s="2224"/>
      <c r="G84" s="2224"/>
      <c r="H84" s="2224"/>
      <c r="I84" s="574"/>
      <c r="J84" s="89"/>
      <c r="K84" s="96"/>
      <c r="L84" s="96"/>
      <c r="M84" s="96"/>
      <c r="N84" s="96"/>
      <c r="O84" s="96"/>
      <c r="P84" s="96"/>
      <c r="Q84" s="96"/>
      <c r="R84" s="574"/>
      <c r="S84" s="2224"/>
      <c r="T84" s="2224"/>
      <c r="U84" s="2224"/>
      <c r="V84" s="2224"/>
      <c r="W84" s="2224"/>
      <c r="X84" s="2224"/>
      <c r="Y84" s="2224"/>
      <c r="Z84" s="2224"/>
      <c r="AA84" s="575"/>
    </row>
    <row r="85" spans="1:27" ht="15" customHeight="1">
      <c r="A85" s="89"/>
      <c r="B85" s="89"/>
      <c r="C85" s="89"/>
      <c r="D85" s="89"/>
      <c r="E85" s="574"/>
      <c r="F85" s="2224"/>
      <c r="G85" s="2224"/>
      <c r="H85" s="2224"/>
      <c r="I85" s="574"/>
      <c r="J85" s="89"/>
      <c r="K85" s="96"/>
      <c r="L85" s="96"/>
      <c r="M85" s="96"/>
      <c r="N85" s="96"/>
      <c r="O85" s="96"/>
      <c r="P85" s="96"/>
      <c r="Q85" s="96"/>
      <c r="R85" s="574"/>
      <c r="S85" s="2224"/>
      <c r="T85" s="2224"/>
      <c r="U85" s="2224"/>
      <c r="V85" s="2224"/>
      <c r="W85" s="2224"/>
      <c r="X85" s="2224"/>
      <c r="Y85" s="2224"/>
      <c r="Z85" s="2224"/>
      <c r="AA85" s="575"/>
    </row>
    <row r="86" spans="1:27" ht="13.5" customHeight="1">
      <c r="A86" s="573"/>
      <c r="B86" s="96"/>
      <c r="C86" s="96"/>
      <c r="D86" s="96"/>
      <c r="E86" s="96"/>
      <c r="F86" s="96"/>
      <c r="G86" s="96"/>
      <c r="H86" s="96"/>
      <c r="I86" s="2223"/>
      <c r="J86" s="2223"/>
      <c r="K86" s="2223"/>
      <c r="L86" s="2223"/>
      <c r="M86" s="2223"/>
      <c r="N86" s="2223"/>
      <c r="O86" s="2223"/>
      <c r="P86" s="2223"/>
      <c r="Q86" s="2223"/>
      <c r="R86" s="2223"/>
      <c r="S86" s="2223"/>
      <c r="T86" s="2223"/>
      <c r="U86" s="2223"/>
      <c r="V86" s="2223"/>
      <c r="W86" s="2223"/>
      <c r="X86" s="2223"/>
      <c r="Y86" s="2223"/>
      <c r="Z86" s="2223"/>
      <c r="AA86" s="2223"/>
    </row>
    <row r="87" spans="1:27" ht="15.75" customHeight="1">
      <c r="A87" s="89"/>
      <c r="B87" s="89"/>
      <c r="C87" s="89"/>
      <c r="D87" s="89"/>
      <c r="E87" s="89"/>
      <c r="F87" s="89"/>
      <c r="G87" s="89"/>
      <c r="H87" s="89"/>
      <c r="I87" s="2223"/>
      <c r="J87" s="2223"/>
      <c r="K87" s="2223"/>
      <c r="L87" s="2223"/>
      <c r="M87" s="2223"/>
      <c r="N87" s="2223"/>
      <c r="O87" s="2223"/>
      <c r="P87" s="2223"/>
      <c r="Q87" s="2223"/>
      <c r="R87" s="2223"/>
      <c r="S87" s="2223"/>
      <c r="T87" s="2223"/>
      <c r="U87" s="2223"/>
      <c r="V87" s="2223"/>
      <c r="W87" s="2223"/>
      <c r="X87" s="2223"/>
      <c r="Y87" s="2223"/>
      <c r="Z87" s="2223"/>
      <c r="AA87" s="2223"/>
    </row>
    <row r="88" spans="1:27" ht="15.75" customHeight="1">
      <c r="A88" s="573"/>
      <c r="B88" s="96"/>
      <c r="C88" s="96"/>
      <c r="D88" s="96"/>
      <c r="E88" s="96"/>
      <c r="F88" s="96"/>
      <c r="G88" s="96"/>
      <c r="H88" s="96"/>
      <c r="I88" s="2223"/>
      <c r="J88" s="2219"/>
      <c r="K88" s="2219"/>
      <c r="L88" s="2219"/>
      <c r="M88" s="2219"/>
      <c r="N88" s="2219"/>
      <c r="O88" s="2219"/>
      <c r="P88" s="2219"/>
      <c r="Q88" s="2219"/>
      <c r="R88" s="2219"/>
      <c r="S88" s="2219"/>
      <c r="T88" s="2219"/>
      <c r="U88" s="2219"/>
      <c r="V88" s="2219"/>
      <c r="W88" s="2219"/>
      <c r="X88" s="2219"/>
      <c r="Y88" s="2219"/>
      <c r="Z88" s="2219"/>
      <c r="AA88" s="2219"/>
    </row>
    <row r="89" spans="1:27" ht="15.75" customHeight="1">
      <c r="A89" s="89"/>
      <c r="B89" s="89"/>
      <c r="C89" s="89"/>
      <c r="D89" s="89"/>
      <c r="E89" s="89"/>
      <c r="F89" s="89"/>
      <c r="G89" s="89"/>
      <c r="H89" s="89"/>
      <c r="I89" s="2219"/>
      <c r="J89" s="2219"/>
      <c r="K89" s="2219"/>
      <c r="L89" s="2219"/>
      <c r="M89" s="2219"/>
      <c r="N89" s="2219"/>
      <c r="O89" s="2219"/>
      <c r="P89" s="2219"/>
      <c r="Q89" s="2219"/>
      <c r="R89" s="2219"/>
      <c r="S89" s="2219"/>
      <c r="T89" s="2219"/>
      <c r="U89" s="2219"/>
      <c r="V89" s="2219"/>
      <c r="W89" s="2219"/>
      <c r="X89" s="2219"/>
      <c r="Y89" s="2219"/>
      <c r="Z89" s="2219"/>
      <c r="AA89" s="2219"/>
    </row>
    <row r="90" spans="1:27" ht="18" customHeight="1">
      <c r="A90" s="2226"/>
      <c r="B90" s="2226"/>
      <c r="C90" s="2226"/>
      <c r="D90" s="2226"/>
      <c r="E90" s="2226"/>
      <c r="F90" s="2226"/>
      <c r="G90" s="2226"/>
      <c r="H90" s="2226"/>
      <c r="I90" s="2226"/>
      <c r="J90" s="2226"/>
      <c r="K90" s="2226"/>
      <c r="L90" s="2226"/>
      <c r="M90" s="2226"/>
      <c r="N90" s="2226"/>
      <c r="O90" s="2226"/>
      <c r="P90" s="2226"/>
      <c r="Q90" s="2226"/>
      <c r="R90" s="2226"/>
      <c r="S90" s="2226"/>
      <c r="T90" s="2226"/>
      <c r="U90" s="2226"/>
      <c r="V90" s="2226"/>
      <c r="W90" s="2226"/>
      <c r="X90" s="2226"/>
      <c r="Y90" s="2226"/>
      <c r="Z90" s="2226"/>
      <c r="AA90" s="2226"/>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224"/>
      <c r="G92" s="2224"/>
      <c r="H92" s="2224"/>
      <c r="I92" s="2224"/>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224"/>
      <c r="H93" s="2224"/>
      <c r="I93" s="96"/>
      <c r="J93" s="2225"/>
      <c r="K93" s="2225"/>
      <c r="L93" s="2225"/>
      <c r="M93" s="2225"/>
      <c r="N93" s="2225"/>
      <c r="O93" s="2225"/>
      <c r="P93" s="2225"/>
      <c r="Q93" s="2225"/>
      <c r="R93" s="2225"/>
      <c r="S93" s="2225"/>
      <c r="T93" s="2225"/>
      <c r="U93" s="2225"/>
      <c r="V93" s="2225"/>
      <c r="W93" s="2225"/>
      <c r="X93" s="2225"/>
      <c r="Y93" s="2225"/>
      <c r="Z93" s="2225"/>
      <c r="AA93" s="2225"/>
    </row>
    <row r="94" spans="1:27" ht="15.75" customHeight="1">
      <c r="A94" s="96"/>
      <c r="B94" s="96"/>
      <c r="C94" s="96"/>
      <c r="D94" s="96"/>
      <c r="E94" s="96"/>
      <c r="F94" s="96"/>
      <c r="G94" s="2224"/>
      <c r="H94" s="2224"/>
      <c r="I94" s="96"/>
      <c r="J94" s="2225"/>
      <c r="K94" s="2225"/>
      <c r="L94" s="2225"/>
      <c r="M94" s="2225"/>
      <c r="N94" s="2225"/>
      <c r="O94" s="2225"/>
      <c r="P94" s="2225"/>
      <c r="Q94" s="2225"/>
      <c r="R94" s="2225"/>
      <c r="S94" s="2225"/>
      <c r="T94" s="2225"/>
      <c r="U94" s="2225"/>
      <c r="V94" s="2225"/>
      <c r="W94" s="2225"/>
      <c r="X94" s="2225"/>
      <c r="Y94" s="2225"/>
      <c r="Z94" s="2225"/>
      <c r="AA94" s="2225"/>
    </row>
    <row r="95" spans="1:27" ht="15.75" customHeight="1">
      <c r="A95" s="96"/>
      <c r="B95" s="96"/>
      <c r="C95" s="96"/>
      <c r="D95" s="96"/>
      <c r="E95" s="96"/>
      <c r="F95" s="96"/>
      <c r="G95" s="2224"/>
      <c r="H95" s="2224"/>
      <c r="I95" s="96"/>
      <c r="J95" s="2225"/>
      <c r="K95" s="2225"/>
      <c r="L95" s="2225"/>
      <c r="M95" s="2225"/>
      <c r="N95" s="2225"/>
      <c r="O95" s="2225"/>
      <c r="P95" s="2225"/>
      <c r="Q95" s="2225"/>
      <c r="R95" s="2225"/>
      <c r="S95" s="2225"/>
      <c r="T95" s="2225"/>
      <c r="U95" s="2225"/>
      <c r="V95" s="2225"/>
      <c r="W95" s="2225"/>
      <c r="X95" s="2225"/>
      <c r="Y95" s="2225"/>
      <c r="Z95" s="2225"/>
      <c r="AA95" s="2225"/>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4"/>
      <c r="L102" s="2224"/>
      <c r="M102" s="2224"/>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224"/>
      <c r="L103" s="2224"/>
      <c r="M103" s="2224"/>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24"/>
      <c r="L104" s="2224"/>
      <c r="M104" s="2224"/>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24"/>
      <c r="L105" s="2224"/>
      <c r="M105" s="2224"/>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240"/>
      <c r="L107" s="2240"/>
      <c r="M107" s="2240"/>
      <c r="N107" s="2240"/>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240"/>
      <c r="L108" s="2240"/>
      <c r="M108" s="2240"/>
      <c r="N108" s="2240"/>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224"/>
      <c r="K119" s="2224"/>
      <c r="L119" s="2224"/>
      <c r="M119" s="2224"/>
      <c r="N119" s="574"/>
      <c r="O119" s="574"/>
      <c r="P119" s="2224"/>
      <c r="Q119" s="2224"/>
      <c r="R119" s="2224"/>
      <c r="S119" s="2224"/>
      <c r="T119" s="574"/>
      <c r="U119" s="574"/>
      <c r="V119" s="2224"/>
      <c r="W119" s="2224"/>
      <c r="X119" s="2224"/>
      <c r="Y119" s="2224"/>
      <c r="Z119" s="576"/>
      <c r="AA119" s="96"/>
    </row>
    <row r="120" spans="1:27" ht="15.75" customHeight="1">
      <c r="A120" s="96"/>
      <c r="B120" s="96"/>
      <c r="C120" s="96"/>
      <c r="D120" s="574"/>
      <c r="E120" s="2224"/>
      <c r="F120" s="2224"/>
      <c r="G120" s="574"/>
      <c r="H120" s="96"/>
      <c r="I120" s="574"/>
      <c r="J120" s="2239"/>
      <c r="K120" s="2239"/>
      <c r="L120" s="2239"/>
      <c r="M120" s="2239"/>
      <c r="N120" s="574"/>
      <c r="O120" s="574"/>
      <c r="P120" s="2239"/>
      <c r="Q120" s="2239"/>
      <c r="R120" s="2239"/>
      <c r="S120" s="2239"/>
      <c r="T120" s="574"/>
      <c r="U120" s="574"/>
      <c r="V120" s="2241"/>
      <c r="W120" s="2241"/>
      <c r="X120" s="2241"/>
      <c r="Y120" s="2241"/>
      <c r="Z120" s="96"/>
      <c r="AA120" s="96"/>
    </row>
    <row r="121" spans="1:27" ht="15.75" customHeight="1">
      <c r="A121" s="96"/>
      <c r="B121" s="96"/>
      <c r="C121" s="96"/>
      <c r="D121" s="574"/>
      <c r="E121" s="2224"/>
      <c r="F121" s="2224"/>
      <c r="G121" s="574"/>
      <c r="H121" s="96"/>
      <c r="I121" s="574"/>
      <c r="J121" s="2239"/>
      <c r="K121" s="2239"/>
      <c r="L121" s="2239"/>
      <c r="M121" s="2239"/>
      <c r="N121" s="574"/>
      <c r="O121" s="574"/>
      <c r="P121" s="2239"/>
      <c r="Q121" s="2239"/>
      <c r="R121" s="2239"/>
      <c r="S121" s="2239"/>
      <c r="T121" s="574"/>
      <c r="U121" s="574"/>
      <c r="V121" s="2241"/>
      <c r="W121" s="2241"/>
      <c r="X121" s="2241"/>
      <c r="Y121" s="2241"/>
      <c r="Z121" s="96"/>
      <c r="AA121" s="96"/>
    </row>
    <row r="122" spans="1:27" ht="15.75" customHeight="1">
      <c r="A122" s="96"/>
      <c r="B122" s="96"/>
      <c r="C122" s="96"/>
      <c r="D122" s="574"/>
      <c r="E122" s="2224"/>
      <c r="F122" s="2224"/>
      <c r="G122" s="574"/>
      <c r="H122" s="96"/>
      <c r="I122" s="574"/>
      <c r="J122" s="2239"/>
      <c r="K122" s="2239"/>
      <c r="L122" s="2239"/>
      <c r="M122" s="2239"/>
      <c r="N122" s="574"/>
      <c r="O122" s="574"/>
      <c r="P122" s="2239"/>
      <c r="Q122" s="2239"/>
      <c r="R122" s="2239"/>
      <c r="S122" s="2239"/>
      <c r="T122" s="574"/>
      <c r="U122" s="574"/>
      <c r="V122" s="2241"/>
      <c r="W122" s="2241"/>
      <c r="X122" s="2241"/>
      <c r="Y122" s="2241"/>
      <c r="Z122" s="96"/>
      <c r="AA122" s="96"/>
    </row>
    <row r="123" spans="1:27" ht="15.75" customHeight="1">
      <c r="A123" s="96"/>
      <c r="B123" s="96"/>
      <c r="C123" s="96"/>
      <c r="D123" s="574"/>
      <c r="E123" s="2224"/>
      <c r="F123" s="2224"/>
      <c r="G123" s="574"/>
      <c r="H123" s="96"/>
      <c r="I123" s="574"/>
      <c r="J123" s="2239"/>
      <c r="K123" s="2239"/>
      <c r="L123" s="2239"/>
      <c r="M123" s="2239"/>
      <c r="N123" s="574"/>
      <c r="O123" s="574"/>
      <c r="P123" s="2239"/>
      <c r="Q123" s="2239"/>
      <c r="R123" s="2239"/>
      <c r="S123" s="2239"/>
      <c r="T123" s="574"/>
      <c r="U123" s="574"/>
      <c r="V123" s="2241"/>
      <c r="W123" s="2241"/>
      <c r="X123" s="2241"/>
      <c r="Y123" s="2241"/>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239"/>
      <c r="K128" s="2239"/>
      <c r="L128" s="2239"/>
      <c r="M128" s="2239"/>
      <c r="N128" s="574"/>
      <c r="O128" s="574"/>
      <c r="P128" s="2239"/>
      <c r="Q128" s="2239"/>
      <c r="R128" s="2239"/>
      <c r="S128" s="2239"/>
      <c r="T128" s="574"/>
      <c r="U128" s="574"/>
      <c r="V128" s="2239"/>
      <c r="W128" s="2239"/>
      <c r="X128" s="2239"/>
      <c r="Y128" s="2239"/>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242"/>
      <c r="K132" s="2242"/>
      <c r="L132" s="2242"/>
      <c r="M132" s="2242"/>
      <c r="N132" s="2242"/>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224"/>
      <c r="M133" s="2224"/>
      <c r="N133" s="2224"/>
      <c r="O133" s="2224"/>
      <c r="P133" s="2224"/>
      <c r="Q133" s="2224"/>
      <c r="R133" s="96"/>
      <c r="S133" s="96"/>
      <c r="T133" s="96"/>
      <c r="U133" s="96"/>
      <c r="V133" s="96"/>
      <c r="W133" s="96"/>
      <c r="X133" s="96"/>
      <c r="Y133" s="96"/>
      <c r="Z133" s="96"/>
      <c r="AA133" s="96"/>
    </row>
    <row r="134" spans="1:28" ht="15.75" customHeight="1">
      <c r="A134" s="573"/>
      <c r="B134" s="96"/>
      <c r="C134" s="96"/>
      <c r="D134" s="96"/>
      <c r="E134" s="96"/>
      <c r="F134" s="96"/>
      <c r="G134" s="96"/>
      <c r="H134" s="96"/>
      <c r="I134" s="2243"/>
      <c r="J134" s="2243"/>
      <c r="K134" s="2243"/>
      <c r="L134" s="2243"/>
      <c r="M134" s="2243"/>
      <c r="N134" s="2243"/>
      <c r="O134" s="2243"/>
      <c r="P134" s="2243"/>
      <c r="Q134" s="2243"/>
      <c r="R134" s="2243"/>
      <c r="S134" s="2243"/>
      <c r="T134" s="2243"/>
      <c r="U134" s="2243"/>
      <c r="V134" s="2243"/>
      <c r="W134" s="2243"/>
      <c r="X134" s="2243"/>
      <c r="Y134" s="2243"/>
      <c r="Z134" s="2243"/>
      <c r="AA134" s="2243"/>
    </row>
    <row r="135" spans="1:28">
      <c r="I135" s="2244"/>
      <c r="J135" s="2244"/>
      <c r="K135" s="2244"/>
      <c r="L135" s="2244"/>
      <c r="M135" s="2244"/>
      <c r="N135" s="2244"/>
      <c r="O135" s="2244"/>
      <c r="P135" s="2244"/>
      <c r="Q135" s="2244"/>
      <c r="R135" s="2244"/>
      <c r="S135" s="2244"/>
      <c r="T135" s="2244"/>
      <c r="U135" s="2244"/>
      <c r="V135" s="2244"/>
      <c r="W135" s="2244"/>
      <c r="X135" s="2244"/>
      <c r="Y135" s="2244"/>
      <c r="Z135" s="2244"/>
      <c r="AA135" s="2244"/>
    </row>
    <row r="136" spans="1:28" ht="13.5" customHeight="1">
      <c r="A136" s="573"/>
      <c r="B136" s="96"/>
      <c r="C136" s="96"/>
      <c r="D136" s="96"/>
      <c r="E136" s="96"/>
      <c r="F136" s="2243"/>
      <c r="G136" s="2243"/>
      <c r="H136" s="2243"/>
      <c r="I136" s="2243"/>
      <c r="J136" s="2243"/>
      <c r="K136" s="2243"/>
      <c r="L136" s="2243"/>
      <c r="M136" s="2243"/>
      <c r="N136" s="2243"/>
      <c r="O136" s="2243"/>
      <c r="P136" s="2243"/>
      <c r="Q136" s="2243"/>
      <c r="R136" s="2243"/>
      <c r="S136" s="2243"/>
      <c r="T136" s="2243"/>
      <c r="U136" s="2243"/>
      <c r="V136" s="2243"/>
      <c r="W136" s="2243"/>
      <c r="X136" s="2243"/>
      <c r="Y136" s="2243"/>
      <c r="Z136" s="2243"/>
      <c r="AA136" s="2243"/>
    </row>
    <row r="137" spans="1:28">
      <c r="A137" s="96"/>
      <c r="B137" s="96"/>
      <c r="C137" s="96"/>
      <c r="D137" s="96"/>
      <c r="E137" s="96"/>
      <c r="F137" s="2245"/>
      <c r="G137" s="2245"/>
      <c r="H137" s="2245"/>
      <c r="I137" s="2245"/>
      <c r="J137" s="2245"/>
      <c r="K137" s="2245"/>
      <c r="L137" s="2245"/>
      <c r="M137" s="2245"/>
      <c r="N137" s="2245"/>
      <c r="O137" s="2245"/>
      <c r="P137" s="2245"/>
      <c r="Q137" s="2245"/>
      <c r="R137" s="2245"/>
      <c r="S137" s="2245"/>
      <c r="T137" s="2245"/>
      <c r="U137" s="2245"/>
      <c r="V137" s="2245"/>
      <c r="W137" s="2245"/>
      <c r="X137" s="2245"/>
      <c r="Y137" s="2245"/>
      <c r="Z137" s="2245"/>
      <c r="AA137" s="2245"/>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224"/>
      <c r="B141" s="2224"/>
      <c r="C141" s="2224"/>
      <c r="D141" s="2224"/>
      <c r="E141" s="2224"/>
      <c r="F141" s="2224"/>
      <c r="G141" s="2224"/>
      <c r="H141" s="2224"/>
      <c r="I141" s="2224"/>
      <c r="J141" s="2224"/>
      <c r="K141" s="2224"/>
      <c r="L141" s="2224"/>
      <c r="M141" s="2224"/>
      <c r="N141" s="2224"/>
      <c r="O141" s="2224"/>
      <c r="P141" s="2224"/>
      <c r="Q141" s="2224"/>
      <c r="R141" s="2224"/>
      <c r="S141" s="2224"/>
      <c r="T141" s="2224"/>
      <c r="U141" s="2224"/>
      <c r="V141" s="2224"/>
      <c r="W141" s="2224"/>
      <c r="X141" s="2224"/>
      <c r="Y141" s="2224"/>
      <c r="Z141" s="2224"/>
      <c r="AA141" s="2224"/>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42"/>
      <c r="K145" s="2242"/>
      <c r="L145" s="2242"/>
      <c r="M145" s="2242"/>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242"/>
      <c r="K146" s="2242"/>
      <c r="L146" s="2242"/>
      <c r="M146" s="2242"/>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242"/>
      <c r="K147" s="2242"/>
      <c r="L147" s="2242"/>
      <c r="M147" s="2242"/>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242"/>
      <c r="K148" s="2242"/>
      <c r="L148" s="2242"/>
      <c r="M148" s="2242"/>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224"/>
      <c r="E150" s="2224"/>
      <c r="F150" s="2224"/>
      <c r="G150" s="2224"/>
      <c r="H150" s="574"/>
      <c r="I150" s="2224"/>
      <c r="J150" s="2224"/>
      <c r="K150" s="2224"/>
      <c r="L150" s="2224"/>
      <c r="M150" s="2224"/>
      <c r="N150" s="2224"/>
      <c r="O150" s="2224"/>
      <c r="P150" s="2224"/>
      <c r="Q150" s="2224"/>
      <c r="R150" s="2224"/>
      <c r="S150" s="2224"/>
      <c r="T150" s="2224"/>
      <c r="U150" s="2224"/>
      <c r="V150" s="574"/>
      <c r="W150" s="574"/>
      <c r="X150" s="2224"/>
      <c r="Y150" s="2224"/>
      <c r="Z150" s="2224"/>
      <c r="AA150" s="96"/>
      <c r="AB150" s="89"/>
    </row>
    <row r="151" spans="1:28" ht="15.75" customHeight="1">
      <c r="A151" s="96"/>
      <c r="B151" s="96"/>
      <c r="C151" s="96"/>
      <c r="D151" s="574"/>
      <c r="E151" s="2226"/>
      <c r="F151" s="2226"/>
      <c r="G151" s="574"/>
      <c r="H151" s="574"/>
      <c r="I151" s="96"/>
      <c r="J151" s="96"/>
      <c r="K151" s="96"/>
      <c r="L151" s="89"/>
      <c r="M151" s="96"/>
      <c r="N151" s="96"/>
      <c r="O151" s="96"/>
      <c r="P151" s="96"/>
      <c r="Q151" s="96"/>
      <c r="R151" s="89"/>
      <c r="S151" s="89"/>
      <c r="T151" s="89"/>
      <c r="U151" s="89"/>
      <c r="V151" s="574"/>
      <c r="W151" s="574"/>
      <c r="X151" s="2246"/>
      <c r="Y151" s="2246"/>
      <c r="Z151" s="2246"/>
      <c r="AA151" s="96"/>
      <c r="AB151" s="89"/>
    </row>
    <row r="152" spans="1:28" ht="15.75" customHeight="1">
      <c r="A152" s="96"/>
      <c r="B152" s="96"/>
      <c r="C152" s="96"/>
      <c r="D152" s="574"/>
      <c r="E152" s="2226"/>
      <c r="F152" s="2226"/>
      <c r="G152" s="574"/>
      <c r="H152" s="574"/>
      <c r="I152" s="96"/>
      <c r="J152" s="96"/>
      <c r="K152" s="96"/>
      <c r="L152" s="89"/>
      <c r="M152" s="96"/>
      <c r="N152" s="96"/>
      <c r="O152" s="96"/>
      <c r="P152" s="96"/>
      <c r="Q152" s="96"/>
      <c r="R152" s="89"/>
      <c r="S152" s="89"/>
      <c r="T152" s="89"/>
      <c r="U152" s="89"/>
      <c r="V152" s="574"/>
      <c r="W152" s="574"/>
      <c r="X152" s="2246"/>
      <c r="Y152" s="2246"/>
      <c r="Z152" s="2246"/>
      <c r="AA152" s="96"/>
      <c r="AB152" s="89"/>
    </row>
    <row r="153" spans="1:28" ht="15.75" customHeight="1">
      <c r="A153" s="96"/>
      <c r="B153" s="96"/>
      <c r="C153" s="96"/>
      <c r="D153" s="574"/>
      <c r="E153" s="2226"/>
      <c r="F153" s="2226"/>
      <c r="G153" s="574"/>
      <c r="H153" s="574"/>
      <c r="I153" s="96"/>
      <c r="J153" s="96"/>
      <c r="K153" s="96"/>
      <c r="L153" s="89"/>
      <c r="M153" s="96"/>
      <c r="N153" s="96"/>
      <c r="O153" s="96"/>
      <c r="P153" s="96"/>
      <c r="Q153" s="96"/>
      <c r="R153" s="89"/>
      <c r="S153" s="89"/>
      <c r="T153" s="89"/>
      <c r="U153" s="89"/>
      <c r="V153" s="574"/>
      <c r="W153" s="574"/>
      <c r="X153" s="2246"/>
      <c r="Y153" s="2246"/>
      <c r="Z153" s="2246"/>
      <c r="AA153" s="96"/>
      <c r="AB153" s="89"/>
    </row>
    <row r="154" spans="1:28" ht="15.75" customHeight="1">
      <c r="A154" s="96"/>
      <c r="B154" s="96"/>
      <c r="C154" s="96"/>
      <c r="D154" s="574"/>
      <c r="E154" s="2226"/>
      <c r="F154" s="2226"/>
      <c r="G154" s="574"/>
      <c r="H154" s="574"/>
      <c r="I154" s="96"/>
      <c r="J154" s="96"/>
      <c r="K154" s="96"/>
      <c r="L154" s="89"/>
      <c r="M154" s="96"/>
      <c r="N154" s="96"/>
      <c r="O154" s="96"/>
      <c r="P154" s="96"/>
      <c r="Q154" s="96"/>
      <c r="R154" s="89"/>
      <c r="S154" s="89"/>
      <c r="T154" s="89"/>
      <c r="U154" s="89"/>
      <c r="V154" s="574"/>
      <c r="W154" s="574"/>
      <c r="X154" s="2246"/>
      <c r="Y154" s="2246"/>
      <c r="Z154" s="2246"/>
      <c r="AA154" s="96"/>
      <c r="AB154" s="89"/>
    </row>
    <row r="155" spans="1:28" ht="15.75" customHeight="1">
      <c r="A155" s="96"/>
      <c r="B155" s="96"/>
      <c r="C155" s="96"/>
      <c r="D155" s="574"/>
      <c r="E155" s="2226"/>
      <c r="F155" s="2226"/>
      <c r="G155" s="574"/>
      <c r="H155" s="574"/>
      <c r="I155" s="96"/>
      <c r="J155" s="96"/>
      <c r="K155" s="96"/>
      <c r="L155" s="89"/>
      <c r="M155" s="96"/>
      <c r="N155" s="96"/>
      <c r="O155" s="96"/>
      <c r="P155" s="96"/>
      <c r="Q155" s="96"/>
      <c r="R155" s="89"/>
      <c r="S155" s="89"/>
      <c r="T155" s="89"/>
      <c r="U155" s="89"/>
      <c r="V155" s="574"/>
      <c r="W155" s="574"/>
      <c r="X155" s="2246"/>
      <c r="Y155" s="2246"/>
      <c r="Z155" s="2246"/>
      <c r="AA155" s="96"/>
      <c r="AB155" s="89"/>
    </row>
    <row r="156" spans="1:28" ht="15.75" customHeight="1">
      <c r="A156" s="96"/>
      <c r="B156" s="96"/>
      <c r="C156" s="96"/>
      <c r="D156" s="574"/>
      <c r="E156" s="2226"/>
      <c r="F156" s="2226"/>
      <c r="G156" s="574"/>
      <c r="H156" s="574"/>
      <c r="I156" s="96"/>
      <c r="J156" s="96"/>
      <c r="K156" s="96"/>
      <c r="L156" s="89"/>
      <c r="M156" s="96"/>
      <c r="N156" s="96"/>
      <c r="O156" s="96"/>
      <c r="P156" s="96"/>
      <c r="Q156" s="96"/>
      <c r="R156" s="89"/>
      <c r="S156" s="89"/>
      <c r="T156" s="89"/>
      <c r="U156" s="89"/>
      <c r="V156" s="574"/>
      <c r="W156" s="574"/>
      <c r="X156" s="2246"/>
      <c r="Y156" s="2246"/>
      <c r="Z156" s="2246"/>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247"/>
      <c r="G158" s="2247"/>
      <c r="H158" s="2247"/>
      <c r="I158" s="2247"/>
      <c r="J158" s="2247"/>
      <c r="K158" s="2247"/>
      <c r="L158" s="2247"/>
      <c r="M158" s="2247"/>
      <c r="N158" s="2247"/>
      <c r="O158" s="2247"/>
      <c r="P158" s="2247"/>
      <c r="Q158" s="2247"/>
      <c r="R158" s="2247"/>
      <c r="S158" s="2247"/>
      <c r="T158" s="2247"/>
      <c r="U158" s="2247"/>
      <c r="V158" s="2247"/>
      <c r="W158" s="2247"/>
      <c r="X158" s="2247"/>
      <c r="Y158" s="2247"/>
      <c r="Z158" s="2247"/>
      <c r="AA158" s="2247"/>
      <c r="AB158" s="89"/>
    </row>
    <row r="159" spans="1:28" ht="15.75" customHeight="1">
      <c r="A159" s="96"/>
      <c r="B159" s="96"/>
      <c r="C159" s="96"/>
      <c r="D159" s="96"/>
      <c r="E159" s="96"/>
      <c r="F159" s="2247"/>
      <c r="G159" s="2247"/>
      <c r="H159" s="2247"/>
      <c r="I159" s="2247"/>
      <c r="J159" s="2247"/>
      <c r="K159" s="2247"/>
      <c r="L159" s="2247"/>
      <c r="M159" s="2247"/>
      <c r="N159" s="2247"/>
      <c r="O159" s="2247"/>
      <c r="P159" s="2247"/>
      <c r="Q159" s="2247"/>
      <c r="R159" s="2247"/>
      <c r="S159" s="2247"/>
      <c r="T159" s="2247"/>
      <c r="U159" s="2247"/>
      <c r="V159" s="2247"/>
      <c r="W159" s="2247"/>
      <c r="X159" s="2247"/>
      <c r="Y159" s="2247"/>
      <c r="Z159" s="2247"/>
      <c r="AA159" s="2247"/>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89"/>
    </row>
    <row r="162" spans="1:28" ht="15.75" customHeight="1">
      <c r="A162" s="96"/>
      <c r="B162" s="96"/>
      <c r="C162" s="96"/>
      <c r="D162" s="96"/>
      <c r="E162" s="96"/>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224"/>
      <c r="B167" s="2224"/>
      <c r="C167" s="2224"/>
      <c r="D167" s="2224"/>
      <c r="E167" s="2224"/>
      <c r="F167" s="2224"/>
      <c r="G167" s="2224"/>
      <c r="H167" s="2224"/>
      <c r="I167" s="2224"/>
      <c r="J167" s="2224"/>
      <c r="K167" s="2224"/>
      <c r="L167" s="2224"/>
      <c r="M167" s="2224"/>
      <c r="N167" s="2224"/>
      <c r="O167" s="2224"/>
      <c r="P167" s="2224"/>
      <c r="Q167" s="2224"/>
      <c r="R167" s="2224"/>
      <c r="S167" s="2224"/>
      <c r="T167" s="2224"/>
      <c r="U167" s="2224"/>
      <c r="V167" s="2224"/>
      <c r="W167" s="2224"/>
      <c r="X167" s="2224"/>
      <c r="Y167" s="2224"/>
      <c r="Z167" s="2224"/>
      <c r="AA167" s="2224"/>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42"/>
      <c r="K171" s="2242"/>
      <c r="L171" s="2242"/>
      <c r="M171" s="2242"/>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242"/>
      <c r="K172" s="2242"/>
      <c r="L172" s="2242"/>
      <c r="M172" s="2242"/>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242"/>
      <c r="K173" s="2242"/>
      <c r="L173" s="2242"/>
      <c r="M173" s="2242"/>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242"/>
      <c r="K174" s="2242"/>
      <c r="L174" s="2242"/>
      <c r="M174" s="2242"/>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224"/>
      <c r="E176" s="2224"/>
      <c r="F176" s="2224"/>
      <c r="G176" s="2224"/>
      <c r="H176" s="574"/>
      <c r="I176" s="2224"/>
      <c r="J176" s="2224"/>
      <c r="K176" s="2224"/>
      <c r="L176" s="2224"/>
      <c r="M176" s="2224"/>
      <c r="N176" s="2224"/>
      <c r="O176" s="2224"/>
      <c r="P176" s="2224"/>
      <c r="Q176" s="2224"/>
      <c r="R176" s="2224"/>
      <c r="S176" s="2224"/>
      <c r="T176" s="2224"/>
      <c r="U176" s="2224"/>
      <c r="V176" s="574"/>
      <c r="W176" s="574"/>
      <c r="X176" s="2224"/>
      <c r="Y176" s="2224"/>
      <c r="Z176" s="2224"/>
      <c r="AA176" s="96"/>
      <c r="AB176" s="89"/>
    </row>
    <row r="177" spans="1:28" ht="15.75" customHeight="1">
      <c r="A177" s="96"/>
      <c r="B177" s="96"/>
      <c r="C177" s="96"/>
      <c r="D177" s="574"/>
      <c r="E177" s="2226"/>
      <c r="F177" s="2226"/>
      <c r="G177" s="574"/>
      <c r="H177" s="574"/>
      <c r="I177" s="96"/>
      <c r="J177" s="96"/>
      <c r="K177" s="96"/>
      <c r="L177" s="89"/>
      <c r="M177" s="96"/>
      <c r="N177" s="96"/>
      <c r="O177" s="96"/>
      <c r="P177" s="96"/>
      <c r="Q177" s="96"/>
      <c r="R177" s="89"/>
      <c r="S177" s="89"/>
      <c r="T177" s="89"/>
      <c r="U177" s="89"/>
      <c r="V177" s="574"/>
      <c r="W177" s="574"/>
      <c r="X177" s="2246"/>
      <c r="Y177" s="2246"/>
      <c r="Z177" s="2246"/>
      <c r="AA177" s="96"/>
      <c r="AB177" s="89"/>
    </row>
    <row r="178" spans="1:28" ht="15.75" customHeight="1">
      <c r="A178" s="96"/>
      <c r="B178" s="96"/>
      <c r="C178" s="96"/>
      <c r="D178" s="574"/>
      <c r="E178" s="2226"/>
      <c r="F178" s="2226"/>
      <c r="G178" s="574"/>
      <c r="H178" s="574"/>
      <c r="I178" s="96"/>
      <c r="J178" s="96"/>
      <c r="K178" s="96"/>
      <c r="L178" s="89"/>
      <c r="M178" s="96"/>
      <c r="N178" s="96"/>
      <c r="O178" s="96"/>
      <c r="P178" s="96"/>
      <c r="Q178" s="96"/>
      <c r="R178" s="89"/>
      <c r="S178" s="89"/>
      <c r="T178" s="89"/>
      <c r="U178" s="89"/>
      <c r="V178" s="574"/>
      <c r="W178" s="574"/>
      <c r="X178" s="2246"/>
      <c r="Y178" s="2246"/>
      <c r="Z178" s="2246"/>
      <c r="AA178" s="96"/>
      <c r="AB178" s="89"/>
    </row>
    <row r="179" spans="1:28" ht="15.75" customHeight="1">
      <c r="A179" s="96"/>
      <c r="B179" s="96"/>
      <c r="C179" s="96"/>
      <c r="D179" s="574"/>
      <c r="E179" s="2226"/>
      <c r="F179" s="2226"/>
      <c r="G179" s="574"/>
      <c r="H179" s="574"/>
      <c r="I179" s="96"/>
      <c r="J179" s="96"/>
      <c r="K179" s="96"/>
      <c r="L179" s="89"/>
      <c r="M179" s="96"/>
      <c r="N179" s="96"/>
      <c r="O179" s="96"/>
      <c r="P179" s="96"/>
      <c r="Q179" s="96"/>
      <c r="R179" s="89"/>
      <c r="S179" s="89"/>
      <c r="T179" s="89"/>
      <c r="U179" s="89"/>
      <c r="V179" s="574"/>
      <c r="W179" s="574"/>
      <c r="X179" s="2246"/>
      <c r="Y179" s="2246"/>
      <c r="Z179" s="2246"/>
      <c r="AA179" s="96"/>
      <c r="AB179" s="89"/>
    </row>
    <row r="180" spans="1:28" ht="15.75" customHeight="1">
      <c r="A180" s="96"/>
      <c r="B180" s="96"/>
      <c r="C180" s="96"/>
      <c r="D180" s="574"/>
      <c r="E180" s="2226"/>
      <c r="F180" s="2226"/>
      <c r="G180" s="574"/>
      <c r="H180" s="574"/>
      <c r="I180" s="96"/>
      <c r="J180" s="96"/>
      <c r="K180" s="96"/>
      <c r="L180" s="89"/>
      <c r="M180" s="96"/>
      <c r="N180" s="96"/>
      <c r="O180" s="96"/>
      <c r="P180" s="96"/>
      <c r="Q180" s="96"/>
      <c r="R180" s="89"/>
      <c r="S180" s="89"/>
      <c r="T180" s="89"/>
      <c r="U180" s="89"/>
      <c r="V180" s="574"/>
      <c r="W180" s="574"/>
      <c r="X180" s="2246"/>
      <c r="Y180" s="2246"/>
      <c r="Z180" s="2246"/>
      <c r="AA180" s="96"/>
      <c r="AB180" s="89"/>
    </row>
    <row r="181" spans="1:28" ht="15.75" customHeight="1">
      <c r="A181" s="96"/>
      <c r="B181" s="96"/>
      <c r="C181" s="96"/>
      <c r="D181" s="574"/>
      <c r="E181" s="2226"/>
      <c r="F181" s="2226"/>
      <c r="G181" s="574"/>
      <c r="H181" s="574"/>
      <c r="I181" s="96"/>
      <c r="J181" s="96"/>
      <c r="K181" s="96"/>
      <c r="L181" s="89"/>
      <c r="M181" s="96"/>
      <c r="N181" s="96"/>
      <c r="O181" s="96"/>
      <c r="P181" s="96"/>
      <c r="Q181" s="96"/>
      <c r="R181" s="89"/>
      <c r="S181" s="89"/>
      <c r="T181" s="89"/>
      <c r="U181" s="89"/>
      <c r="V181" s="574"/>
      <c r="W181" s="574"/>
      <c r="X181" s="2246"/>
      <c r="Y181" s="2246"/>
      <c r="Z181" s="2246"/>
      <c r="AA181" s="96"/>
      <c r="AB181" s="89"/>
    </row>
    <row r="182" spans="1:28" ht="15.75" customHeight="1">
      <c r="A182" s="96"/>
      <c r="B182" s="96"/>
      <c r="C182" s="96"/>
      <c r="D182" s="574"/>
      <c r="E182" s="2226"/>
      <c r="F182" s="2226"/>
      <c r="G182" s="574"/>
      <c r="H182" s="574"/>
      <c r="I182" s="96"/>
      <c r="J182" s="96"/>
      <c r="K182" s="96"/>
      <c r="L182" s="89"/>
      <c r="M182" s="96"/>
      <c r="N182" s="96"/>
      <c r="O182" s="96"/>
      <c r="P182" s="96"/>
      <c r="Q182" s="96"/>
      <c r="R182" s="89"/>
      <c r="S182" s="89"/>
      <c r="T182" s="89"/>
      <c r="U182" s="89"/>
      <c r="V182" s="574"/>
      <c r="W182" s="574"/>
      <c r="X182" s="2246"/>
      <c r="Y182" s="2246"/>
      <c r="Z182" s="2246"/>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89"/>
    </row>
    <row r="185" spans="1:28" ht="15.75" customHeight="1">
      <c r="A185" s="96"/>
      <c r="B185" s="96"/>
      <c r="C185" s="96"/>
      <c r="D185" s="96"/>
      <c r="E185" s="96"/>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247"/>
      <c r="G187" s="2247"/>
      <c r="H187" s="2247"/>
      <c r="I187" s="2247"/>
      <c r="J187" s="2247"/>
      <c r="K187" s="2247"/>
      <c r="L187" s="2247"/>
      <c r="M187" s="2247"/>
      <c r="N187" s="2247"/>
      <c r="O187" s="2247"/>
      <c r="P187" s="2247"/>
      <c r="Q187" s="2247"/>
      <c r="R187" s="2247"/>
      <c r="S187" s="2247"/>
      <c r="T187" s="2247"/>
      <c r="U187" s="2247"/>
      <c r="V187" s="2247"/>
      <c r="W187" s="2247"/>
      <c r="X187" s="2247"/>
      <c r="Y187" s="2247"/>
      <c r="Z187" s="2247"/>
      <c r="AA187" s="2247"/>
      <c r="AB187" s="89"/>
    </row>
    <row r="188" spans="1:28" ht="15.75" customHeight="1">
      <c r="A188" s="96"/>
      <c r="B188" s="96"/>
      <c r="C188" s="96"/>
      <c r="D188" s="96"/>
      <c r="E188" s="96"/>
      <c r="F188" s="2247"/>
      <c r="G188" s="2247"/>
      <c r="H188" s="2247"/>
      <c r="I188" s="2247"/>
      <c r="J188" s="2247"/>
      <c r="K188" s="2247"/>
      <c r="L188" s="2247"/>
      <c r="M188" s="2247"/>
      <c r="N188" s="2247"/>
      <c r="O188" s="2247"/>
      <c r="P188" s="2247"/>
      <c r="Q188" s="2247"/>
      <c r="R188" s="2247"/>
      <c r="S188" s="2247"/>
      <c r="T188" s="2247"/>
      <c r="U188" s="2247"/>
      <c r="V188" s="2247"/>
      <c r="W188" s="2247"/>
      <c r="X188" s="2247"/>
      <c r="Y188" s="2247"/>
      <c r="Z188" s="2247"/>
      <c r="AA188" s="2247"/>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224"/>
      <c r="B195" s="2224"/>
      <c r="C195" s="2224"/>
      <c r="D195" s="2224"/>
      <c r="E195" s="2224"/>
      <c r="F195" s="2224"/>
      <c r="G195" s="2224"/>
      <c r="H195" s="2224"/>
      <c r="I195" s="2224"/>
      <c r="J195" s="2224"/>
      <c r="K195" s="2224"/>
      <c r="L195" s="2224"/>
      <c r="M195" s="2224"/>
      <c r="N195" s="2224"/>
      <c r="O195" s="2224"/>
      <c r="P195" s="2224"/>
      <c r="Q195" s="2224"/>
      <c r="R195" s="2224"/>
      <c r="S195" s="2224"/>
      <c r="T195" s="2224"/>
      <c r="U195" s="2224"/>
      <c r="V195" s="2224"/>
      <c r="W195" s="2224"/>
      <c r="X195" s="2224"/>
      <c r="Y195" s="2224"/>
      <c r="Z195" s="2224"/>
      <c r="AA195" s="2224"/>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42"/>
      <c r="K199" s="2242"/>
      <c r="L199" s="2242"/>
      <c r="M199" s="2242"/>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242"/>
      <c r="K200" s="2242"/>
      <c r="L200" s="2242"/>
      <c r="M200" s="2242"/>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242"/>
      <c r="K201" s="2242"/>
      <c r="L201" s="2242"/>
      <c r="M201" s="2242"/>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242"/>
      <c r="K202" s="2242"/>
      <c r="L202" s="2242"/>
      <c r="M202" s="2242"/>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224"/>
      <c r="E204" s="2224"/>
      <c r="F204" s="2224"/>
      <c r="G204" s="2224"/>
      <c r="H204" s="574"/>
      <c r="I204" s="2224"/>
      <c r="J204" s="2224"/>
      <c r="K204" s="2224"/>
      <c r="L204" s="2224"/>
      <c r="M204" s="2224"/>
      <c r="N204" s="2224"/>
      <c r="O204" s="2224"/>
      <c r="P204" s="2224"/>
      <c r="Q204" s="2224"/>
      <c r="R204" s="2224"/>
      <c r="S204" s="2224"/>
      <c r="T204" s="2224"/>
      <c r="U204" s="2224"/>
      <c r="V204" s="574"/>
      <c r="W204" s="574"/>
      <c r="X204" s="2224"/>
      <c r="Y204" s="2224"/>
      <c r="Z204" s="2224"/>
      <c r="AA204" s="96"/>
      <c r="AB204" s="89"/>
    </row>
    <row r="205" spans="1:28" ht="15.75" customHeight="1">
      <c r="A205" s="96"/>
      <c r="B205" s="96"/>
      <c r="C205" s="96"/>
      <c r="D205" s="574"/>
      <c r="E205" s="2226"/>
      <c r="F205" s="2226"/>
      <c r="G205" s="574"/>
      <c r="H205" s="574"/>
      <c r="I205" s="96"/>
      <c r="J205" s="96"/>
      <c r="K205" s="96"/>
      <c r="L205" s="89"/>
      <c r="M205" s="96"/>
      <c r="N205" s="96"/>
      <c r="O205" s="96"/>
      <c r="P205" s="96"/>
      <c r="Q205" s="96"/>
      <c r="R205" s="89"/>
      <c r="S205" s="89"/>
      <c r="T205" s="89"/>
      <c r="U205" s="89"/>
      <c r="V205" s="574"/>
      <c r="W205" s="574"/>
      <c r="X205" s="2246"/>
      <c r="Y205" s="2246"/>
      <c r="Z205" s="2246"/>
      <c r="AA205" s="96"/>
      <c r="AB205" s="89"/>
    </row>
    <row r="206" spans="1:28" ht="15.75" customHeight="1">
      <c r="A206" s="96"/>
      <c r="B206" s="96"/>
      <c r="C206" s="96"/>
      <c r="D206" s="574"/>
      <c r="E206" s="2226"/>
      <c r="F206" s="2226"/>
      <c r="G206" s="574"/>
      <c r="H206" s="574"/>
      <c r="I206" s="96"/>
      <c r="J206" s="96"/>
      <c r="K206" s="96"/>
      <c r="L206" s="89"/>
      <c r="M206" s="96"/>
      <c r="N206" s="96"/>
      <c r="O206" s="96"/>
      <c r="P206" s="96"/>
      <c r="Q206" s="96"/>
      <c r="R206" s="89"/>
      <c r="S206" s="89"/>
      <c r="T206" s="89"/>
      <c r="U206" s="89"/>
      <c r="V206" s="574"/>
      <c r="W206" s="574"/>
      <c r="X206" s="2246"/>
      <c r="Y206" s="2246"/>
      <c r="Z206" s="2246"/>
      <c r="AA206" s="96"/>
      <c r="AB206" s="89"/>
    </row>
    <row r="207" spans="1:28" ht="15.75" customHeight="1">
      <c r="A207" s="96"/>
      <c r="B207" s="96"/>
      <c r="C207" s="96"/>
      <c r="D207" s="574"/>
      <c r="E207" s="2226"/>
      <c r="F207" s="2226"/>
      <c r="G207" s="574"/>
      <c r="H207" s="574"/>
      <c r="I207" s="96"/>
      <c r="J207" s="96"/>
      <c r="K207" s="96"/>
      <c r="L207" s="89"/>
      <c r="M207" s="96"/>
      <c r="N207" s="96"/>
      <c r="O207" s="96"/>
      <c r="P207" s="96"/>
      <c r="Q207" s="96"/>
      <c r="R207" s="89"/>
      <c r="S207" s="89"/>
      <c r="T207" s="89"/>
      <c r="U207" s="89"/>
      <c r="V207" s="574"/>
      <c r="W207" s="574"/>
      <c r="X207" s="2246"/>
      <c r="Y207" s="2246"/>
      <c r="Z207" s="2246"/>
      <c r="AA207" s="96"/>
      <c r="AB207" s="89"/>
    </row>
    <row r="208" spans="1:28" ht="15.75" customHeight="1">
      <c r="A208" s="96"/>
      <c r="B208" s="96"/>
      <c r="C208" s="96"/>
      <c r="D208" s="574"/>
      <c r="E208" s="2226"/>
      <c r="F208" s="2226"/>
      <c r="G208" s="574"/>
      <c r="H208" s="574"/>
      <c r="I208" s="96"/>
      <c r="J208" s="96"/>
      <c r="K208" s="96"/>
      <c r="L208" s="89"/>
      <c r="M208" s="96"/>
      <c r="N208" s="96"/>
      <c r="O208" s="96"/>
      <c r="P208" s="96"/>
      <c r="Q208" s="96"/>
      <c r="R208" s="89"/>
      <c r="S208" s="89"/>
      <c r="T208" s="89"/>
      <c r="U208" s="89"/>
      <c r="V208" s="574"/>
      <c r="W208" s="574"/>
      <c r="X208" s="2246"/>
      <c r="Y208" s="2246"/>
      <c r="Z208" s="2246"/>
      <c r="AA208" s="96"/>
      <c r="AB208" s="89"/>
    </row>
    <row r="209" spans="1:28" ht="15.75" customHeight="1">
      <c r="A209" s="96"/>
      <c r="B209" s="96"/>
      <c r="C209" s="96"/>
      <c r="D209" s="574"/>
      <c r="E209" s="2226"/>
      <c r="F209" s="2226"/>
      <c r="G209" s="574"/>
      <c r="H209" s="574"/>
      <c r="I209" s="96"/>
      <c r="J209" s="96"/>
      <c r="K209" s="96"/>
      <c r="L209" s="89"/>
      <c r="M209" s="96"/>
      <c r="N209" s="96"/>
      <c r="O209" s="96"/>
      <c r="P209" s="96"/>
      <c r="Q209" s="96"/>
      <c r="R209" s="89"/>
      <c r="S209" s="89"/>
      <c r="T209" s="89"/>
      <c r="U209" s="89"/>
      <c r="V209" s="574"/>
      <c r="W209" s="574"/>
      <c r="X209" s="2246"/>
      <c r="Y209" s="2246"/>
      <c r="Z209" s="2246"/>
      <c r="AA209" s="96"/>
      <c r="AB209" s="89"/>
    </row>
    <row r="210" spans="1:28" ht="15.75" customHeight="1">
      <c r="A210" s="96"/>
      <c r="B210" s="96"/>
      <c r="C210" s="96"/>
      <c r="D210" s="574"/>
      <c r="E210" s="2226"/>
      <c r="F210" s="2226"/>
      <c r="G210" s="574"/>
      <c r="H210" s="574"/>
      <c r="I210" s="96"/>
      <c r="J210" s="96"/>
      <c r="K210" s="96"/>
      <c r="L210" s="89"/>
      <c r="M210" s="96"/>
      <c r="N210" s="96"/>
      <c r="O210" s="96"/>
      <c r="P210" s="96"/>
      <c r="Q210" s="96"/>
      <c r="R210" s="89"/>
      <c r="S210" s="89"/>
      <c r="T210" s="89"/>
      <c r="U210" s="89"/>
      <c r="V210" s="574"/>
      <c r="W210" s="574"/>
      <c r="X210" s="2246"/>
      <c r="Y210" s="2246"/>
      <c r="Z210" s="2246"/>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89"/>
    </row>
    <row r="213" spans="1:28" ht="15.75" customHeight="1">
      <c r="A213" s="96"/>
      <c r="B213" s="96"/>
      <c r="C213" s="96"/>
      <c r="D213" s="96"/>
      <c r="E213" s="96"/>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247"/>
      <c r="G215" s="2247"/>
      <c r="H215" s="2247"/>
      <c r="I215" s="2247"/>
      <c r="J215" s="2247"/>
      <c r="K215" s="2247"/>
      <c r="L215" s="2247"/>
      <c r="M215" s="2247"/>
      <c r="N215" s="2247"/>
      <c r="O215" s="2247"/>
      <c r="P215" s="2247"/>
      <c r="Q215" s="2247"/>
      <c r="R215" s="2247"/>
      <c r="S215" s="2247"/>
      <c r="T215" s="2247"/>
      <c r="U215" s="2247"/>
      <c r="V215" s="2247"/>
      <c r="W215" s="2247"/>
      <c r="X215" s="2247"/>
      <c r="Y215" s="2247"/>
      <c r="Z215" s="2247"/>
      <c r="AA215" s="2247"/>
      <c r="AB215" s="89"/>
    </row>
    <row r="216" spans="1:28" ht="15.75" customHeight="1">
      <c r="A216" s="96"/>
      <c r="B216" s="96"/>
      <c r="C216" s="96"/>
      <c r="D216" s="96"/>
      <c r="E216" s="96"/>
      <c r="F216" s="2247"/>
      <c r="G216" s="2247"/>
      <c r="H216" s="2247"/>
      <c r="I216" s="2247"/>
      <c r="J216" s="2247"/>
      <c r="K216" s="2247"/>
      <c r="L216" s="2247"/>
      <c r="M216" s="2247"/>
      <c r="N216" s="2247"/>
      <c r="O216" s="2247"/>
      <c r="P216" s="2247"/>
      <c r="Q216" s="2247"/>
      <c r="R216" s="2247"/>
      <c r="S216" s="2247"/>
      <c r="T216" s="2247"/>
      <c r="U216" s="2247"/>
      <c r="V216" s="2247"/>
      <c r="W216" s="2247"/>
      <c r="X216" s="2247"/>
      <c r="Y216" s="2247"/>
      <c r="Z216" s="2247"/>
      <c r="AA216" s="2247"/>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224"/>
      <c r="B221" s="2224"/>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42"/>
      <c r="K225" s="2242"/>
      <c r="L225" s="2242"/>
      <c r="M225" s="2242"/>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242"/>
      <c r="K226" s="2242"/>
      <c r="L226" s="2242"/>
      <c r="M226" s="2242"/>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242"/>
      <c r="K227" s="2242"/>
      <c r="L227" s="2242"/>
      <c r="M227" s="2242"/>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242"/>
      <c r="K228" s="2242"/>
      <c r="L228" s="2242"/>
      <c r="M228" s="2242"/>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224"/>
      <c r="E230" s="2224"/>
      <c r="F230" s="2224"/>
      <c r="G230" s="2224"/>
      <c r="H230" s="574"/>
      <c r="I230" s="2224"/>
      <c r="J230" s="2224"/>
      <c r="K230" s="2224"/>
      <c r="L230" s="2224"/>
      <c r="M230" s="2224"/>
      <c r="N230" s="2224"/>
      <c r="O230" s="2224"/>
      <c r="P230" s="2224"/>
      <c r="Q230" s="2224"/>
      <c r="R230" s="2224"/>
      <c r="S230" s="2224"/>
      <c r="T230" s="2224"/>
      <c r="U230" s="2224"/>
      <c r="V230" s="574"/>
      <c r="W230" s="574"/>
      <c r="X230" s="2224"/>
      <c r="Y230" s="2224"/>
      <c r="Z230" s="2224"/>
      <c r="AA230" s="96"/>
      <c r="AB230" s="89"/>
    </row>
    <row r="231" spans="1:28" ht="15.75" customHeight="1">
      <c r="A231" s="96"/>
      <c r="B231" s="96"/>
      <c r="C231" s="96"/>
      <c r="D231" s="574"/>
      <c r="E231" s="2226"/>
      <c r="F231" s="2226"/>
      <c r="G231" s="574"/>
      <c r="H231" s="574"/>
      <c r="I231" s="96"/>
      <c r="J231" s="96"/>
      <c r="K231" s="96"/>
      <c r="L231" s="89"/>
      <c r="M231" s="96"/>
      <c r="N231" s="96"/>
      <c r="O231" s="96"/>
      <c r="P231" s="96"/>
      <c r="Q231" s="96"/>
      <c r="R231" s="89"/>
      <c r="S231" s="89"/>
      <c r="T231" s="89"/>
      <c r="U231" s="89"/>
      <c r="V231" s="574"/>
      <c r="W231" s="574"/>
      <c r="X231" s="2246"/>
      <c r="Y231" s="2246"/>
      <c r="Z231" s="2246"/>
      <c r="AA231" s="96"/>
      <c r="AB231" s="89"/>
    </row>
    <row r="232" spans="1:28" ht="15.75" customHeight="1">
      <c r="A232" s="96"/>
      <c r="B232" s="96"/>
      <c r="C232" s="96"/>
      <c r="D232" s="574"/>
      <c r="E232" s="2226"/>
      <c r="F232" s="2226"/>
      <c r="G232" s="574"/>
      <c r="H232" s="574"/>
      <c r="I232" s="96"/>
      <c r="J232" s="96"/>
      <c r="K232" s="96"/>
      <c r="L232" s="89"/>
      <c r="M232" s="96"/>
      <c r="N232" s="96"/>
      <c r="O232" s="96"/>
      <c r="P232" s="96"/>
      <c r="Q232" s="96"/>
      <c r="R232" s="89"/>
      <c r="S232" s="89"/>
      <c r="T232" s="89"/>
      <c r="U232" s="89"/>
      <c r="V232" s="574"/>
      <c r="W232" s="574"/>
      <c r="X232" s="2246"/>
      <c r="Y232" s="2246"/>
      <c r="Z232" s="2246"/>
      <c r="AA232" s="96"/>
      <c r="AB232" s="89"/>
    </row>
    <row r="233" spans="1:28" ht="15.75" customHeight="1">
      <c r="A233" s="96"/>
      <c r="B233" s="96"/>
      <c r="C233" s="96"/>
      <c r="D233" s="574"/>
      <c r="E233" s="2226"/>
      <c r="F233" s="2226"/>
      <c r="G233" s="574"/>
      <c r="H233" s="574"/>
      <c r="I233" s="96"/>
      <c r="J233" s="96"/>
      <c r="K233" s="96"/>
      <c r="L233" s="89"/>
      <c r="M233" s="96"/>
      <c r="N233" s="96"/>
      <c r="O233" s="96"/>
      <c r="P233" s="96"/>
      <c r="Q233" s="96"/>
      <c r="R233" s="89"/>
      <c r="S233" s="89"/>
      <c r="T233" s="89"/>
      <c r="U233" s="89"/>
      <c r="V233" s="574"/>
      <c r="W233" s="574"/>
      <c r="X233" s="2246"/>
      <c r="Y233" s="2246"/>
      <c r="Z233" s="2246"/>
      <c r="AA233" s="96"/>
      <c r="AB233" s="89"/>
    </row>
    <row r="234" spans="1:28" ht="15.75" customHeight="1">
      <c r="A234" s="96"/>
      <c r="B234" s="96"/>
      <c r="C234" s="96"/>
      <c r="D234" s="574"/>
      <c r="E234" s="2226"/>
      <c r="F234" s="2226"/>
      <c r="G234" s="574"/>
      <c r="H234" s="574"/>
      <c r="I234" s="96"/>
      <c r="J234" s="96"/>
      <c r="K234" s="96"/>
      <c r="L234" s="89"/>
      <c r="M234" s="96"/>
      <c r="N234" s="96"/>
      <c r="O234" s="96"/>
      <c r="P234" s="96"/>
      <c r="Q234" s="96"/>
      <c r="R234" s="89"/>
      <c r="S234" s="89"/>
      <c r="T234" s="89"/>
      <c r="U234" s="89"/>
      <c r="V234" s="574"/>
      <c r="W234" s="574"/>
      <c r="X234" s="2246"/>
      <c r="Y234" s="2246"/>
      <c r="Z234" s="2246"/>
      <c r="AA234" s="96"/>
      <c r="AB234" s="89"/>
    </row>
    <row r="235" spans="1:28" ht="15.75" customHeight="1">
      <c r="A235" s="96"/>
      <c r="B235" s="96"/>
      <c r="C235" s="96"/>
      <c r="D235" s="574"/>
      <c r="E235" s="2226"/>
      <c r="F235" s="2226"/>
      <c r="G235" s="574"/>
      <c r="H235" s="574"/>
      <c r="I235" s="96"/>
      <c r="J235" s="96"/>
      <c r="K235" s="96"/>
      <c r="L235" s="89"/>
      <c r="M235" s="96"/>
      <c r="N235" s="96"/>
      <c r="O235" s="96"/>
      <c r="P235" s="96"/>
      <c r="Q235" s="96"/>
      <c r="R235" s="89"/>
      <c r="S235" s="89"/>
      <c r="T235" s="89"/>
      <c r="U235" s="89"/>
      <c r="V235" s="574"/>
      <c r="W235" s="574"/>
      <c r="X235" s="2246"/>
      <c r="Y235" s="2246"/>
      <c r="Z235" s="2246"/>
      <c r="AA235" s="96"/>
      <c r="AB235" s="89"/>
    </row>
    <row r="236" spans="1:28" ht="15.75" customHeight="1">
      <c r="A236" s="96"/>
      <c r="B236" s="96"/>
      <c r="C236" s="96"/>
      <c r="D236" s="574"/>
      <c r="E236" s="2226"/>
      <c r="F236" s="2226"/>
      <c r="G236" s="574"/>
      <c r="H236" s="574"/>
      <c r="I236" s="96"/>
      <c r="J236" s="96"/>
      <c r="K236" s="96"/>
      <c r="L236" s="89"/>
      <c r="M236" s="96"/>
      <c r="N236" s="96"/>
      <c r="O236" s="96"/>
      <c r="P236" s="96"/>
      <c r="Q236" s="96"/>
      <c r="R236" s="89"/>
      <c r="S236" s="89"/>
      <c r="T236" s="89"/>
      <c r="U236" s="89"/>
      <c r="V236" s="574"/>
      <c r="W236" s="574"/>
      <c r="X236" s="2246"/>
      <c r="Y236" s="2246"/>
      <c r="Z236" s="2246"/>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89"/>
    </row>
    <row r="239" spans="1:28" ht="15.75" customHeight="1">
      <c r="A239" s="96"/>
      <c r="B239" s="96"/>
      <c r="C239" s="96"/>
      <c r="D239" s="96"/>
      <c r="E239" s="96"/>
      <c r="F239" s="2247"/>
      <c r="G239" s="2247"/>
      <c r="H239" s="2247"/>
      <c r="I239" s="2247"/>
      <c r="J239" s="2247"/>
      <c r="K239" s="2247"/>
      <c r="L239" s="2247"/>
      <c r="M239" s="2247"/>
      <c r="N239" s="2247"/>
      <c r="O239" s="2247"/>
      <c r="P239" s="2247"/>
      <c r="Q239" s="2247"/>
      <c r="R239" s="2247"/>
      <c r="S239" s="2247"/>
      <c r="T239" s="2247"/>
      <c r="U239" s="2247"/>
      <c r="V239" s="2247"/>
      <c r="W239" s="2247"/>
      <c r="X239" s="2247"/>
      <c r="Y239" s="2247"/>
      <c r="Z239" s="2247"/>
      <c r="AA239" s="2247"/>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247"/>
      <c r="G241" s="2247"/>
      <c r="H241" s="2247"/>
      <c r="I241" s="2247"/>
      <c r="J241" s="2247"/>
      <c r="K241" s="2247"/>
      <c r="L241" s="2247"/>
      <c r="M241" s="2247"/>
      <c r="N241" s="2247"/>
      <c r="O241" s="2247"/>
      <c r="P241" s="2247"/>
      <c r="Q241" s="2247"/>
      <c r="R241" s="2247"/>
      <c r="S241" s="2247"/>
      <c r="T241" s="2247"/>
      <c r="U241" s="2247"/>
      <c r="V241" s="2247"/>
      <c r="W241" s="2247"/>
      <c r="X241" s="2247"/>
      <c r="Y241" s="2247"/>
      <c r="Z241" s="2247"/>
      <c r="AA241" s="2247"/>
      <c r="AB241" s="89"/>
    </row>
    <row r="242" spans="1:28" ht="15.75" customHeight="1">
      <c r="A242" s="96"/>
      <c r="B242" s="96"/>
      <c r="C242" s="96"/>
      <c r="D242" s="96"/>
      <c r="E242" s="96"/>
      <c r="F242" s="2247"/>
      <c r="G242" s="2247"/>
      <c r="H242" s="2247"/>
      <c r="I242" s="2247"/>
      <c r="J242" s="2247"/>
      <c r="K242" s="2247"/>
      <c r="L242" s="2247"/>
      <c r="M242" s="2247"/>
      <c r="N242" s="2247"/>
      <c r="O242" s="2247"/>
      <c r="P242" s="2247"/>
      <c r="Q242" s="2247"/>
      <c r="R242" s="2247"/>
      <c r="S242" s="2247"/>
      <c r="T242" s="2247"/>
      <c r="U242" s="2247"/>
      <c r="V242" s="2247"/>
      <c r="W242" s="2247"/>
      <c r="X242" s="2247"/>
      <c r="Y242" s="2247"/>
      <c r="Z242" s="2247"/>
      <c r="AA242" s="2247"/>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240"/>
  <sheetViews>
    <sheetView zoomScaleNormal="100" workbookViewId="0">
      <selection activeCell="AR28" sqref="AR28"/>
    </sheetView>
  </sheetViews>
  <sheetFormatPr defaultColWidth="9" defaultRowHeight="15"/>
  <cols>
    <col min="1" max="1" width="1.5" style="40" customWidth="1"/>
    <col min="2" max="5" width="3.5" style="40" customWidth="1"/>
    <col min="6" max="6" width="4.08203125" style="40" customWidth="1"/>
    <col min="7" max="26" width="3.5" style="40" customWidth="1"/>
    <col min="27" max="27" width="5.25" style="40" customWidth="1"/>
    <col min="28" max="28" width="1.5" style="40" customWidth="1"/>
    <col min="29" max="30" width="3" style="40" customWidth="1"/>
    <col min="31" max="33" width="2.58203125" style="40" customWidth="1"/>
    <col min="34" max="34" width="9" style="40" customWidth="1"/>
    <col min="35" max="35" width="2" style="40" customWidth="1"/>
    <col min="36" max="36" width="1.75" style="40" customWidth="1"/>
    <col min="37" max="37" width="1.5" style="40" customWidth="1"/>
    <col min="38" max="38" width="2.25" style="40" customWidth="1"/>
    <col min="39" max="39" width="1.33203125" style="40" customWidth="1"/>
    <col min="40" max="42" width="2.08203125" style="40" customWidth="1"/>
    <col min="43" max="43" width="2.58203125" style="40" customWidth="1"/>
    <col min="44" max="16384" width="9" style="40"/>
  </cols>
  <sheetData>
    <row r="1" spans="1:31" s="366" customFormat="1" ht="38.25" customHeight="1" thickBot="1">
      <c r="A1" s="365" t="s">
        <v>2559</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2764</v>
      </c>
      <c r="AD3" s="40"/>
    </row>
    <row r="4" spans="1:31" s="505" customFormat="1" ht="11.25" customHeight="1">
      <c r="AD4" s="40"/>
    </row>
    <row r="5" spans="1:31" s="505" customFormat="1" ht="19" customHeight="1">
      <c r="A5" s="715" t="s">
        <v>2558</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9" customHeight="1">
      <c r="B7" s="735"/>
      <c r="C7" s="579"/>
      <c r="D7" s="579"/>
      <c r="E7" s="579"/>
      <c r="F7" s="579"/>
      <c r="G7" s="579"/>
      <c r="H7" s="579"/>
      <c r="I7" s="579"/>
      <c r="J7" s="579"/>
      <c r="K7" s="579"/>
      <c r="L7" s="579"/>
      <c r="M7" s="579"/>
      <c r="N7" s="579"/>
      <c r="O7" s="579"/>
      <c r="P7" s="579"/>
      <c r="Q7" s="579"/>
      <c r="R7" s="579"/>
      <c r="S7" s="2321" t="s">
        <v>2471</v>
      </c>
      <c r="T7" s="2322"/>
      <c r="U7" s="2312" t="s">
        <v>2557</v>
      </c>
      <c r="V7" s="2313"/>
      <c r="W7" s="2313"/>
      <c r="X7" s="2313"/>
      <c r="Y7" s="2313"/>
      <c r="Z7" s="2313"/>
      <c r="AA7" s="2314"/>
      <c r="AD7" s="40"/>
    </row>
    <row r="8" spans="1:31" s="505" customFormat="1" ht="19" customHeight="1">
      <c r="B8" s="736"/>
      <c r="C8" s="2218" t="s">
        <v>3053</v>
      </c>
      <c r="D8" s="2218"/>
      <c r="E8" s="2218"/>
      <c r="F8" s="2218"/>
      <c r="G8" s="2218"/>
      <c r="H8" s="2218"/>
      <c r="I8" s="2218"/>
      <c r="J8" s="2218"/>
      <c r="K8" s="2218"/>
      <c r="L8" s="2218"/>
      <c r="M8" s="2218"/>
      <c r="N8" s="2218"/>
      <c r="O8" s="713"/>
      <c r="P8" s="713"/>
      <c r="S8" s="2323"/>
      <c r="T8" s="2324"/>
      <c r="U8" s="2315" t="s">
        <v>2556</v>
      </c>
      <c r="V8" s="2316"/>
      <c r="W8" s="2316"/>
      <c r="X8" s="2316"/>
      <c r="Y8" s="2316"/>
      <c r="Z8" s="2316"/>
      <c r="AA8" s="2317"/>
      <c r="AD8" s="40"/>
    </row>
    <row r="9" spans="1:31" s="505" customFormat="1" ht="19" customHeight="1">
      <c r="B9" s="736"/>
      <c r="C9" s="2218"/>
      <c r="D9" s="2218"/>
      <c r="E9" s="2218"/>
      <c r="F9" s="2218"/>
      <c r="G9" s="2218"/>
      <c r="H9" s="2218"/>
      <c r="I9" s="2218"/>
      <c r="J9" s="2218"/>
      <c r="K9" s="2218"/>
      <c r="L9" s="2218"/>
      <c r="M9" s="2218"/>
      <c r="N9" s="2218"/>
      <c r="O9" s="713"/>
      <c r="P9" s="713"/>
      <c r="S9" s="2323"/>
      <c r="T9" s="2324"/>
      <c r="U9" s="546"/>
      <c r="V9" s="546"/>
      <c r="W9" s="546"/>
      <c r="X9" s="546"/>
      <c r="Y9" s="546"/>
      <c r="Z9" s="546"/>
      <c r="AA9" s="555"/>
      <c r="AD9" s="40"/>
    </row>
    <row r="10" spans="1:31" s="505" customFormat="1" ht="19" customHeight="1">
      <c r="B10" s="736"/>
      <c r="C10" s="2218"/>
      <c r="D10" s="2218"/>
      <c r="E10" s="2218"/>
      <c r="F10" s="2218"/>
      <c r="G10" s="2218"/>
      <c r="H10" s="2218"/>
      <c r="I10" s="2218"/>
      <c r="J10" s="2218"/>
      <c r="K10" s="2218"/>
      <c r="L10" s="2218"/>
      <c r="M10" s="2218"/>
      <c r="N10" s="2218"/>
      <c r="O10" s="713"/>
      <c r="P10" s="713"/>
      <c r="S10" s="2323"/>
      <c r="T10" s="2324"/>
      <c r="U10" s="546"/>
      <c r="V10" s="546"/>
      <c r="W10" s="546"/>
      <c r="X10" s="546"/>
      <c r="Y10" s="546"/>
      <c r="Z10" s="546"/>
      <c r="AA10" s="555"/>
      <c r="AD10" s="40"/>
    </row>
    <row r="11" spans="1:31" s="505" customFormat="1" ht="19" customHeight="1">
      <c r="B11" s="736"/>
      <c r="S11" s="2323"/>
      <c r="T11" s="2324"/>
      <c r="U11" s="546"/>
      <c r="V11" s="546"/>
      <c r="W11" s="546"/>
      <c r="X11" s="546"/>
      <c r="Y11" s="546"/>
      <c r="Z11" s="546"/>
      <c r="AA11" s="555"/>
      <c r="AD11" s="40"/>
    </row>
    <row r="12" spans="1:31" s="505" customFormat="1" ht="19" customHeight="1">
      <c r="B12" s="736"/>
      <c r="S12" s="2323"/>
      <c r="T12" s="2324"/>
      <c r="U12" s="546"/>
      <c r="V12" s="546"/>
      <c r="W12" s="546"/>
      <c r="X12" s="546"/>
      <c r="Y12" s="546"/>
      <c r="Z12" s="546"/>
      <c r="AA12" s="555"/>
      <c r="AD12" s="40"/>
    </row>
    <row r="13" spans="1:31" s="505" customFormat="1" ht="42" customHeight="1">
      <c r="B13" s="736"/>
      <c r="S13" s="2325"/>
      <c r="T13" s="2326"/>
      <c r="U13" s="571"/>
      <c r="V13" s="571"/>
      <c r="W13" s="571"/>
      <c r="X13" s="571"/>
      <c r="Y13" s="571"/>
      <c r="Z13" s="571"/>
      <c r="AA13" s="556"/>
      <c r="AD13" s="40"/>
    </row>
    <row r="14" spans="1:31" s="505" customFormat="1" ht="19" customHeight="1">
      <c r="B14" s="736"/>
      <c r="S14" s="546"/>
      <c r="T14" s="546"/>
      <c r="U14" s="546"/>
      <c r="V14" s="546"/>
      <c r="W14" s="546"/>
      <c r="X14" s="546"/>
      <c r="Y14" s="546"/>
      <c r="Z14" s="546"/>
      <c r="AA14" s="555"/>
      <c r="AD14" s="40"/>
    </row>
    <row r="15" spans="1:31" s="505" customFormat="1" ht="19" customHeight="1">
      <c r="B15" s="736"/>
      <c r="Q15" s="562"/>
      <c r="S15" s="2220" t="s">
        <v>2797</v>
      </c>
      <c r="T15" s="2220"/>
      <c r="U15" s="558"/>
      <c r="V15" s="557" t="s">
        <v>603</v>
      </c>
      <c r="W15" s="559"/>
      <c r="X15" s="557" t="s">
        <v>602</v>
      </c>
      <c r="Y15" s="560"/>
      <c r="Z15" s="557" t="s">
        <v>601</v>
      </c>
      <c r="AA15" s="561"/>
      <c r="AD15" s="40"/>
    </row>
    <row r="16" spans="1:31" s="505" customFormat="1" ht="19" customHeight="1">
      <c r="B16" s="736"/>
      <c r="AA16" s="561"/>
      <c r="AD16" s="40"/>
    </row>
    <row r="17" spans="2:30" s="505" customFormat="1" ht="19" customHeight="1">
      <c r="B17" s="552"/>
      <c r="D17" s="2222" t="s">
        <v>2453</v>
      </c>
      <c r="E17" s="2222"/>
      <c r="F17" s="2222"/>
      <c r="G17" s="2222"/>
      <c r="H17" s="2222"/>
      <c r="I17" s="2222"/>
      <c r="J17" s="2222"/>
      <c r="K17" s="2222"/>
      <c r="L17" s="2222"/>
      <c r="M17" s="2222"/>
      <c r="N17" s="2222"/>
      <c r="O17" s="2222"/>
      <c r="P17" s="2222"/>
      <c r="Q17" s="546"/>
      <c r="R17" s="546"/>
      <c r="S17" s="546"/>
      <c r="T17" s="546"/>
      <c r="U17" s="546"/>
      <c r="V17" s="546"/>
      <c r="W17" s="546"/>
      <c r="X17" s="546"/>
      <c r="Y17" s="546"/>
      <c r="Z17" s="546"/>
      <c r="AA17" s="555"/>
      <c r="AB17" s="546"/>
      <c r="AC17" s="546"/>
      <c r="AD17" s="40"/>
    </row>
    <row r="18" spans="2:30" s="505" customFormat="1" ht="19" customHeight="1">
      <c r="B18" s="552"/>
      <c r="D18" s="2222"/>
      <c r="E18" s="2222"/>
      <c r="F18" s="2222"/>
      <c r="G18" s="2222"/>
      <c r="H18" s="2222"/>
      <c r="I18" s="2222"/>
      <c r="J18" s="2222"/>
      <c r="K18" s="2222"/>
      <c r="L18" s="2222"/>
      <c r="M18" s="2222"/>
      <c r="N18" s="2222"/>
      <c r="O18" s="2222"/>
      <c r="P18" s="2222"/>
      <c r="Q18" s="546"/>
      <c r="R18" s="546"/>
      <c r="S18" s="546"/>
      <c r="T18" s="546"/>
      <c r="U18" s="546"/>
      <c r="V18" s="546"/>
      <c r="W18" s="546"/>
      <c r="X18" s="546"/>
      <c r="Y18" s="546"/>
      <c r="Z18" s="546"/>
      <c r="AA18" s="555"/>
      <c r="AB18" s="546"/>
      <c r="AC18" s="546"/>
      <c r="AD18" s="40"/>
    </row>
    <row r="19" spans="2:30" s="505" customFormat="1" ht="19" customHeight="1">
      <c r="B19" s="736"/>
      <c r="AA19" s="561"/>
      <c r="AD19" s="40"/>
    </row>
    <row r="20" spans="2:30" s="505" customFormat="1" ht="19" customHeight="1">
      <c r="B20" s="736"/>
      <c r="AA20" s="561"/>
      <c r="AD20" s="40"/>
    </row>
    <row r="21" spans="2:30" s="505" customFormat="1" ht="19" customHeight="1">
      <c r="B21" s="736"/>
      <c r="J21" s="546"/>
      <c r="M21" s="546"/>
      <c r="N21" s="546"/>
      <c r="O21" s="546"/>
      <c r="P21" s="565" t="s">
        <v>2468</v>
      </c>
      <c r="Q21" s="546"/>
      <c r="R21" s="565" t="s">
        <v>2467</v>
      </c>
      <c r="S21" s="546"/>
      <c r="U21" s="546"/>
      <c r="V21" s="546"/>
      <c r="W21" s="546"/>
      <c r="X21" s="546"/>
      <c r="Y21" s="546"/>
      <c r="Z21" s="546"/>
      <c r="AA21" s="555"/>
      <c r="AD21" s="40"/>
    </row>
    <row r="22" spans="2:30" s="505" customFormat="1" ht="19" customHeight="1">
      <c r="B22" s="736"/>
      <c r="J22" s="546"/>
      <c r="M22" s="546"/>
      <c r="N22" s="546"/>
      <c r="O22" s="546"/>
      <c r="P22" s="546"/>
      <c r="Q22" s="546"/>
      <c r="R22" s="546"/>
      <c r="S22" s="546"/>
      <c r="U22" s="546"/>
      <c r="V22" s="546"/>
      <c r="W22" s="546"/>
      <c r="X22" s="546"/>
      <c r="Y22" s="546"/>
      <c r="Z22" s="546"/>
      <c r="AA22" s="555"/>
      <c r="AD22" s="40"/>
    </row>
    <row r="23" spans="2:30" s="505" customFormat="1" ht="19" customHeight="1">
      <c r="B23" s="736"/>
      <c r="L23" s="546"/>
      <c r="M23" s="546"/>
      <c r="N23" s="546"/>
      <c r="O23" s="546"/>
      <c r="P23" s="546"/>
      <c r="Q23" s="546"/>
      <c r="R23" s="546"/>
      <c r="S23" s="546"/>
      <c r="U23" s="546"/>
      <c r="V23" s="546"/>
      <c r="W23" s="546"/>
      <c r="X23" s="546"/>
      <c r="Y23" s="546"/>
      <c r="Z23" s="546"/>
      <c r="AA23" s="555"/>
      <c r="AD23" s="40"/>
    </row>
    <row r="24" spans="2:30" s="505" customFormat="1" ht="12.75" customHeight="1">
      <c r="B24" s="736"/>
      <c r="AA24" s="561"/>
      <c r="AD24" s="40"/>
    </row>
    <row r="25" spans="2:30" s="505" customFormat="1" ht="15" customHeight="1">
      <c r="B25" s="737" t="s">
        <v>2466</v>
      </c>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739"/>
      <c r="AD25" s="40"/>
    </row>
    <row r="26" spans="2:30" s="505" customFormat="1" ht="12.75" customHeight="1">
      <c r="B26" s="736"/>
      <c r="AA26" s="561"/>
      <c r="AD26" s="40"/>
    </row>
    <row r="27" spans="2:30" s="546" customFormat="1" ht="24" customHeight="1">
      <c r="B27" s="2309" t="s">
        <v>544</v>
      </c>
      <c r="C27" s="2310"/>
      <c r="D27" s="2311"/>
      <c r="E27" s="2355" t="s">
        <v>2555</v>
      </c>
      <c r="F27" s="2356"/>
      <c r="G27" s="2349" t="s">
        <v>2536</v>
      </c>
      <c r="H27" s="2350"/>
      <c r="I27" s="2350"/>
      <c r="J27" s="2351"/>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345" t="s">
        <v>2554</v>
      </c>
      <c r="C28" s="2346"/>
      <c r="D28" s="2347"/>
      <c r="E28" s="2345"/>
      <c r="F28" s="2347"/>
      <c r="G28" s="2359"/>
      <c r="H28" s="2360"/>
      <c r="I28" s="2360"/>
      <c r="J28" s="2361"/>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345"/>
      <c r="C29" s="2346"/>
      <c r="D29" s="2347"/>
      <c r="E29" s="2345"/>
      <c r="F29" s="2346"/>
      <c r="G29" s="2349" t="s">
        <v>2553</v>
      </c>
      <c r="H29" s="2350"/>
      <c r="I29" s="2350"/>
      <c r="J29" s="2351"/>
      <c r="K29" s="548" t="s">
        <v>2552</v>
      </c>
      <c r="L29" s="549"/>
      <c r="M29" s="549"/>
      <c r="N29" s="549"/>
      <c r="O29" s="549"/>
      <c r="P29" s="549"/>
      <c r="Q29" s="549"/>
      <c r="R29" s="549"/>
      <c r="S29" s="549" t="s">
        <v>2551</v>
      </c>
      <c r="T29" s="740" t="s">
        <v>112</v>
      </c>
      <c r="U29" s="2310"/>
      <c r="V29" s="2310"/>
      <c r="W29" s="2310"/>
      <c r="X29" s="2310"/>
      <c r="Y29" s="2310"/>
      <c r="Z29" s="2310"/>
      <c r="AA29" s="550" t="s">
        <v>111</v>
      </c>
      <c r="AD29" s="89"/>
    </row>
    <row r="30" spans="2:30" s="546" customFormat="1" ht="24" customHeight="1">
      <c r="B30" s="2345"/>
      <c r="C30" s="2346"/>
      <c r="D30" s="2347"/>
      <c r="E30" s="2345"/>
      <c r="F30" s="2346"/>
      <c r="G30" s="2352"/>
      <c r="H30" s="2353"/>
      <c r="I30" s="2353"/>
      <c r="J30" s="2354"/>
      <c r="K30" s="741"/>
      <c r="L30" s="742"/>
      <c r="M30" s="742"/>
      <c r="N30" s="742"/>
      <c r="O30" s="742"/>
      <c r="P30" s="742"/>
      <c r="Q30" s="742"/>
      <c r="R30" s="742"/>
      <c r="S30" s="742"/>
      <c r="T30" s="742"/>
      <c r="U30" s="742"/>
      <c r="V30" s="742"/>
      <c r="W30" s="742"/>
      <c r="X30" s="742"/>
      <c r="Y30" s="742"/>
      <c r="Z30" s="742"/>
      <c r="AA30" s="743"/>
      <c r="AD30" s="89"/>
    </row>
    <row r="31" spans="2:30" s="546" customFormat="1" ht="24" customHeight="1">
      <c r="B31" s="2345"/>
      <c r="C31" s="2346"/>
      <c r="D31" s="2347"/>
      <c r="E31" s="2345"/>
      <c r="F31" s="2346"/>
      <c r="G31" s="552" t="s">
        <v>2532</v>
      </c>
      <c r="J31" s="555"/>
      <c r="K31" s="552"/>
      <c r="AA31" s="555"/>
      <c r="AD31" s="89"/>
    </row>
    <row r="32" spans="2:30" s="546" customFormat="1" ht="24" customHeight="1">
      <c r="B32" s="2345"/>
      <c r="C32" s="2346"/>
      <c r="D32" s="2347"/>
      <c r="E32" s="2345"/>
      <c r="F32" s="2346"/>
      <c r="G32" s="552" t="s">
        <v>2531</v>
      </c>
      <c r="J32" s="555"/>
      <c r="K32" s="552"/>
      <c r="AA32" s="555"/>
      <c r="AD32" s="89"/>
    </row>
    <row r="33" spans="1:30" s="546" customFormat="1" ht="24" customHeight="1">
      <c r="B33" s="2345"/>
      <c r="C33" s="2346"/>
      <c r="D33" s="2347"/>
      <c r="E33" s="2357"/>
      <c r="F33" s="2358"/>
      <c r="G33" s="570" t="s">
        <v>2530</v>
      </c>
      <c r="H33" s="571"/>
      <c r="I33" s="571"/>
      <c r="J33" s="556"/>
      <c r="K33" s="570"/>
      <c r="L33" s="571"/>
      <c r="M33" s="571"/>
      <c r="N33" s="571"/>
      <c r="O33" s="571"/>
      <c r="P33" s="744" t="s">
        <v>2529</v>
      </c>
      <c r="Q33" s="571"/>
      <c r="S33" s="571"/>
      <c r="T33" s="571" t="s">
        <v>2528</v>
      </c>
      <c r="U33" s="571"/>
      <c r="V33" s="571"/>
      <c r="W33" s="571" t="s">
        <v>2527</v>
      </c>
      <c r="X33" s="571"/>
      <c r="Y33" s="571"/>
      <c r="Z33" s="571"/>
      <c r="AA33" s="556"/>
      <c r="AD33" s="89"/>
    </row>
    <row r="34" spans="1:30" s="546" customFormat="1" ht="24" customHeight="1">
      <c r="B34" s="745"/>
      <c r="C34" s="746" t="s">
        <v>543</v>
      </c>
      <c r="D34" s="746"/>
      <c r="E34" s="746" t="s">
        <v>2525</v>
      </c>
      <c r="F34" s="746"/>
      <c r="G34" s="746"/>
      <c r="H34" s="746"/>
      <c r="I34" s="746"/>
      <c r="J34" s="747"/>
      <c r="K34" s="746" t="s">
        <v>2801</v>
      </c>
      <c r="L34" s="746"/>
      <c r="M34" s="746"/>
      <c r="N34" s="746" t="s">
        <v>603</v>
      </c>
      <c r="O34" s="746"/>
      <c r="P34" s="746" t="s">
        <v>602</v>
      </c>
      <c r="Q34" s="746"/>
      <c r="R34" s="746" t="s">
        <v>601</v>
      </c>
      <c r="S34" s="746"/>
      <c r="T34" s="746" t="s">
        <v>114</v>
      </c>
      <c r="U34" s="2348" t="s">
        <v>759</v>
      </c>
      <c r="V34" s="2348"/>
      <c r="W34" s="2348"/>
      <c r="X34" s="2348"/>
      <c r="Y34" s="2348"/>
      <c r="Z34" s="2348"/>
      <c r="AA34" s="747" t="s">
        <v>111</v>
      </c>
      <c r="AD34" s="89"/>
    </row>
    <row r="35" spans="1:30" s="546" customFormat="1" ht="24" customHeight="1">
      <c r="B35" s="745"/>
      <c r="C35" s="746" t="s">
        <v>542</v>
      </c>
      <c r="D35" s="746"/>
      <c r="E35" s="746" t="s">
        <v>2523</v>
      </c>
      <c r="F35" s="746"/>
      <c r="G35" s="746"/>
      <c r="H35" s="746"/>
      <c r="I35" s="746"/>
      <c r="J35" s="747"/>
      <c r="K35" s="746"/>
      <c r="L35" s="746"/>
      <c r="M35" s="746"/>
      <c r="N35" s="746"/>
      <c r="O35" s="746"/>
      <c r="P35" s="746"/>
      <c r="Q35" s="746"/>
      <c r="R35" s="746"/>
      <c r="S35" s="746"/>
      <c r="T35" s="746"/>
      <c r="U35" s="746"/>
      <c r="V35" s="746"/>
      <c r="W35" s="746"/>
      <c r="X35" s="746"/>
      <c r="Y35" s="746"/>
      <c r="Z35" s="746"/>
      <c r="AA35" s="747"/>
      <c r="AD35" s="89"/>
    </row>
    <row r="36" spans="1:30" s="546" customFormat="1" ht="24" customHeight="1">
      <c r="B36" s="745"/>
      <c r="C36" s="746" t="s">
        <v>2500</v>
      </c>
      <c r="D36" s="746"/>
      <c r="E36" s="746" t="s">
        <v>2550</v>
      </c>
      <c r="F36" s="746"/>
      <c r="G36" s="746"/>
      <c r="H36" s="746"/>
      <c r="I36" s="746"/>
      <c r="J36" s="747"/>
      <c r="K36" s="746"/>
      <c r="L36" s="746"/>
      <c r="M36" s="746"/>
      <c r="N36" s="746"/>
      <c r="O36" s="746"/>
      <c r="P36" s="746"/>
      <c r="Q36" s="746"/>
      <c r="R36" s="746"/>
      <c r="S36" s="746"/>
      <c r="T36" s="746"/>
      <c r="U36" s="746"/>
      <c r="V36" s="746"/>
      <c r="W36" s="746"/>
      <c r="X36" s="746"/>
      <c r="Y36" s="746"/>
      <c r="Z36" s="746"/>
      <c r="AA36" s="747"/>
      <c r="AD36" s="89"/>
    </row>
    <row r="37" spans="1:30" s="546" customFormat="1" ht="24" customHeight="1">
      <c r="B37" s="548"/>
      <c r="C37" s="549"/>
      <c r="D37" s="549"/>
      <c r="E37" s="2249" t="s">
        <v>2521</v>
      </c>
      <c r="F37" s="2249"/>
      <c r="G37" s="2249"/>
      <c r="H37" s="2249"/>
      <c r="I37" s="2249"/>
      <c r="J37" s="2342"/>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2499</v>
      </c>
      <c r="E38" s="2252"/>
      <c r="F38" s="2252"/>
      <c r="G38" s="2252"/>
      <c r="H38" s="2252"/>
      <c r="I38" s="2252"/>
      <c r="J38" s="2343"/>
      <c r="L38" s="546" t="s">
        <v>2798</v>
      </c>
      <c r="O38" s="89"/>
      <c r="P38" s="546" t="s">
        <v>318</v>
      </c>
      <c r="S38" s="546" t="s">
        <v>2464</v>
      </c>
      <c r="V38" s="546" t="s">
        <v>2463</v>
      </c>
      <c r="AA38" s="555"/>
      <c r="AD38" s="89"/>
    </row>
    <row r="39" spans="1:30" s="546" customFormat="1" ht="24" customHeight="1">
      <c r="B39" s="570"/>
      <c r="C39" s="571"/>
      <c r="D39" s="571"/>
      <c r="E39" s="2257"/>
      <c r="F39" s="2257"/>
      <c r="G39" s="2257"/>
      <c r="H39" s="2257"/>
      <c r="I39" s="2257"/>
      <c r="J39" s="2344"/>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9"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9"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9"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6"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6"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6"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6"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6"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6"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6"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6"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6"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6"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6"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6" customHeight="1">
      <c r="B57" s="284"/>
      <c r="AD57" s="40"/>
    </row>
    <row r="58" spans="1:30" s="505" customFormat="1" ht="16" customHeight="1">
      <c r="B58" s="284"/>
      <c r="AD58" s="40"/>
    </row>
    <row r="59" spans="1:30" s="505" customFormat="1" ht="16" customHeight="1">
      <c r="B59" s="284"/>
      <c r="AD59" s="40"/>
    </row>
    <row r="60" spans="1:30" s="505" customFormat="1" ht="16" customHeight="1">
      <c r="B60" s="284"/>
      <c r="AD60" s="40"/>
    </row>
    <row r="61" spans="1:30" s="505" customFormat="1" ht="16" customHeight="1">
      <c r="B61" s="284"/>
      <c r="AD61" s="40"/>
    </row>
    <row r="62" spans="1:30" s="505" customFormat="1" ht="16"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224"/>
      <c r="T80" s="2224"/>
      <c r="U80" s="2224"/>
      <c r="V80" s="2224"/>
      <c r="W80" s="2224"/>
      <c r="X80" s="2224"/>
      <c r="Y80" s="2224"/>
      <c r="Z80" s="2224"/>
      <c r="AA80" s="574"/>
    </row>
    <row r="81" spans="1:27" ht="15" customHeight="1">
      <c r="A81" s="89"/>
      <c r="B81" s="89"/>
      <c r="C81" s="89"/>
      <c r="D81" s="89"/>
      <c r="E81" s="574"/>
      <c r="F81" s="2224"/>
      <c r="G81" s="2224"/>
      <c r="H81" s="2224"/>
      <c r="I81" s="574"/>
      <c r="J81" s="89"/>
      <c r="K81" s="96"/>
      <c r="L81" s="96"/>
      <c r="M81" s="96"/>
      <c r="N81" s="96"/>
      <c r="O81" s="96"/>
      <c r="P81" s="96"/>
      <c r="Q81" s="96"/>
      <c r="R81" s="574"/>
      <c r="S81" s="2224"/>
      <c r="T81" s="2224"/>
      <c r="U81" s="2224"/>
      <c r="V81" s="2224"/>
      <c r="W81" s="2224"/>
      <c r="X81" s="2224"/>
      <c r="Y81" s="2224"/>
      <c r="Z81" s="2224"/>
      <c r="AA81" s="575"/>
    </row>
    <row r="82" spans="1:27" ht="15" customHeight="1">
      <c r="A82" s="89"/>
      <c r="B82" s="89"/>
      <c r="C82" s="89"/>
      <c r="D82" s="89"/>
      <c r="E82" s="574"/>
      <c r="F82" s="2224"/>
      <c r="G82" s="2224"/>
      <c r="H82" s="2224"/>
      <c r="I82" s="574"/>
      <c r="J82" s="89"/>
      <c r="K82" s="96"/>
      <c r="L82" s="96"/>
      <c r="M82" s="96"/>
      <c r="N82" s="96"/>
      <c r="O82" s="96"/>
      <c r="P82" s="96"/>
      <c r="Q82" s="96"/>
      <c r="R82" s="574"/>
      <c r="S82" s="2224"/>
      <c r="T82" s="2224"/>
      <c r="U82" s="2224"/>
      <c r="V82" s="2224"/>
      <c r="W82" s="2224"/>
      <c r="X82" s="2224"/>
      <c r="Y82" s="2224"/>
      <c r="Z82" s="2224"/>
      <c r="AA82" s="575"/>
    </row>
    <row r="83" spans="1:27" ht="13.5" customHeight="1">
      <c r="A83" s="573"/>
      <c r="B83" s="96"/>
      <c r="C83" s="96"/>
      <c r="D83" s="96"/>
      <c r="E83" s="96"/>
      <c r="F83" s="96"/>
      <c r="G83" s="96"/>
      <c r="H83" s="96"/>
      <c r="I83" s="2223"/>
      <c r="J83" s="2223"/>
      <c r="K83" s="2223"/>
      <c r="L83" s="2223"/>
      <c r="M83" s="2223"/>
      <c r="N83" s="2223"/>
      <c r="O83" s="2223"/>
      <c r="P83" s="2223"/>
      <c r="Q83" s="2223"/>
      <c r="R83" s="2223"/>
      <c r="S83" s="2223"/>
      <c r="T83" s="2223"/>
      <c r="U83" s="2223"/>
      <c r="V83" s="2223"/>
      <c r="W83" s="2223"/>
      <c r="X83" s="2223"/>
      <c r="Y83" s="2223"/>
      <c r="Z83" s="2223"/>
      <c r="AA83" s="2223"/>
    </row>
    <row r="84" spans="1:27" ht="15.75" customHeight="1">
      <c r="A84" s="89"/>
      <c r="B84" s="89"/>
      <c r="C84" s="89"/>
      <c r="D84" s="89"/>
      <c r="E84" s="89"/>
      <c r="F84" s="89"/>
      <c r="G84" s="89"/>
      <c r="H84" s="89"/>
      <c r="I84" s="2223"/>
      <c r="J84" s="2223"/>
      <c r="K84" s="2223"/>
      <c r="L84" s="2223"/>
      <c r="M84" s="2223"/>
      <c r="N84" s="2223"/>
      <c r="O84" s="2223"/>
      <c r="P84" s="2223"/>
      <c r="Q84" s="2223"/>
      <c r="R84" s="2223"/>
      <c r="S84" s="2223"/>
      <c r="T84" s="2223"/>
      <c r="U84" s="2223"/>
      <c r="V84" s="2223"/>
      <c r="W84" s="2223"/>
      <c r="X84" s="2223"/>
      <c r="Y84" s="2223"/>
      <c r="Z84" s="2223"/>
      <c r="AA84" s="2223"/>
    </row>
    <row r="85" spans="1:27" ht="15.75" customHeight="1">
      <c r="A85" s="573"/>
      <c r="B85" s="96"/>
      <c r="C85" s="96"/>
      <c r="D85" s="96"/>
      <c r="E85" s="96"/>
      <c r="F85" s="96"/>
      <c r="G85" s="96"/>
      <c r="H85" s="96"/>
      <c r="I85" s="2223"/>
      <c r="J85" s="2219"/>
      <c r="K85" s="2219"/>
      <c r="L85" s="2219"/>
      <c r="M85" s="2219"/>
      <c r="N85" s="2219"/>
      <c r="O85" s="2219"/>
      <c r="P85" s="2219"/>
      <c r="Q85" s="2219"/>
      <c r="R85" s="2219"/>
      <c r="S85" s="2219"/>
      <c r="T85" s="2219"/>
      <c r="U85" s="2219"/>
      <c r="V85" s="2219"/>
      <c r="W85" s="2219"/>
      <c r="X85" s="2219"/>
      <c r="Y85" s="2219"/>
      <c r="Z85" s="2219"/>
      <c r="AA85" s="2219"/>
    </row>
    <row r="86" spans="1:27" ht="15.75" customHeight="1">
      <c r="A86" s="89"/>
      <c r="B86" s="89"/>
      <c r="C86" s="89"/>
      <c r="D86" s="89"/>
      <c r="E86" s="89"/>
      <c r="F86" s="89"/>
      <c r="G86" s="89"/>
      <c r="H86" s="89"/>
      <c r="I86" s="2219"/>
      <c r="J86" s="2219"/>
      <c r="K86" s="2219"/>
      <c r="L86" s="2219"/>
      <c r="M86" s="2219"/>
      <c r="N86" s="2219"/>
      <c r="O86" s="2219"/>
      <c r="P86" s="2219"/>
      <c r="Q86" s="2219"/>
      <c r="R86" s="2219"/>
      <c r="S86" s="2219"/>
      <c r="T86" s="2219"/>
      <c r="U86" s="2219"/>
      <c r="V86" s="2219"/>
      <c r="W86" s="2219"/>
      <c r="X86" s="2219"/>
      <c r="Y86" s="2219"/>
      <c r="Z86" s="2219"/>
      <c r="AA86" s="2219"/>
    </row>
    <row r="87" spans="1:27" ht="18" customHeight="1">
      <c r="A87" s="2226"/>
      <c r="B87" s="2226"/>
      <c r="C87" s="2226"/>
      <c r="D87" s="2226"/>
      <c r="E87" s="2226"/>
      <c r="F87" s="2226"/>
      <c r="G87" s="2226"/>
      <c r="H87" s="2226"/>
      <c r="I87" s="2226"/>
      <c r="J87" s="2226"/>
      <c r="K87" s="2226"/>
      <c r="L87" s="2226"/>
      <c r="M87" s="2226"/>
      <c r="N87" s="2226"/>
      <c r="O87" s="2226"/>
      <c r="P87" s="2226"/>
      <c r="Q87" s="2226"/>
      <c r="R87" s="2226"/>
      <c r="S87" s="2226"/>
      <c r="T87" s="2226"/>
      <c r="U87" s="2226"/>
      <c r="V87" s="2226"/>
      <c r="W87" s="2226"/>
      <c r="X87" s="2226"/>
      <c r="Y87" s="2226"/>
      <c r="Z87" s="2226"/>
      <c r="AA87" s="2226"/>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224"/>
      <c r="G89" s="2224"/>
      <c r="H89" s="2224"/>
      <c r="I89" s="2224"/>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224"/>
      <c r="H90" s="2224"/>
      <c r="I90" s="96"/>
      <c r="J90" s="2225"/>
      <c r="K90" s="2225"/>
      <c r="L90" s="2225"/>
      <c r="M90" s="2225"/>
      <c r="N90" s="2225"/>
      <c r="O90" s="2225"/>
      <c r="P90" s="2225"/>
      <c r="Q90" s="2225"/>
      <c r="R90" s="2225"/>
      <c r="S90" s="2225"/>
      <c r="T90" s="2225"/>
      <c r="U90" s="2225"/>
      <c r="V90" s="2225"/>
      <c r="W90" s="2225"/>
      <c r="X90" s="2225"/>
      <c r="Y90" s="2225"/>
      <c r="Z90" s="2225"/>
      <c r="AA90" s="2225"/>
    </row>
    <row r="91" spans="1:27" ht="15.75" customHeight="1">
      <c r="A91" s="96"/>
      <c r="B91" s="96"/>
      <c r="C91" s="96"/>
      <c r="D91" s="96"/>
      <c r="E91" s="96"/>
      <c r="F91" s="96"/>
      <c r="G91" s="2224"/>
      <c r="H91" s="2224"/>
      <c r="I91" s="96"/>
      <c r="J91" s="2225"/>
      <c r="K91" s="2225"/>
      <c r="L91" s="2225"/>
      <c r="M91" s="2225"/>
      <c r="N91" s="2225"/>
      <c r="O91" s="2225"/>
      <c r="P91" s="2225"/>
      <c r="Q91" s="2225"/>
      <c r="R91" s="2225"/>
      <c r="S91" s="2225"/>
      <c r="T91" s="2225"/>
      <c r="U91" s="2225"/>
      <c r="V91" s="2225"/>
      <c r="W91" s="2225"/>
      <c r="X91" s="2225"/>
      <c r="Y91" s="2225"/>
      <c r="Z91" s="2225"/>
      <c r="AA91" s="2225"/>
    </row>
    <row r="92" spans="1:27" ht="15.75" customHeight="1">
      <c r="A92" s="96"/>
      <c r="B92" s="96"/>
      <c r="C92" s="96"/>
      <c r="D92" s="96"/>
      <c r="E92" s="96"/>
      <c r="F92" s="96"/>
      <c r="G92" s="2224"/>
      <c r="H92" s="2224"/>
      <c r="I92" s="96"/>
      <c r="J92" s="2225"/>
      <c r="K92" s="2225"/>
      <c r="L92" s="2225"/>
      <c r="M92" s="2225"/>
      <c r="N92" s="2225"/>
      <c r="O92" s="2225"/>
      <c r="P92" s="2225"/>
      <c r="Q92" s="2225"/>
      <c r="R92" s="2225"/>
      <c r="S92" s="2225"/>
      <c r="T92" s="2225"/>
      <c r="U92" s="2225"/>
      <c r="V92" s="2225"/>
      <c r="W92" s="2225"/>
      <c r="X92" s="2225"/>
      <c r="Y92" s="2225"/>
      <c r="Z92" s="2225"/>
      <c r="AA92" s="2225"/>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224"/>
      <c r="L99" s="2224"/>
      <c r="M99" s="2224"/>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224"/>
      <c r="L100" s="2224"/>
      <c r="M100" s="2224"/>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224"/>
      <c r="L101" s="2224"/>
      <c r="M101" s="2224"/>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4"/>
      <c r="L102" s="2224"/>
      <c r="M102" s="2224"/>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40"/>
      <c r="L104" s="2240"/>
      <c r="M104" s="2240"/>
      <c r="N104" s="2240"/>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40"/>
      <c r="L105" s="2240"/>
      <c r="M105" s="2240"/>
      <c r="N105" s="2240"/>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224"/>
      <c r="K116" s="2224"/>
      <c r="L116" s="2224"/>
      <c r="M116" s="2224"/>
      <c r="N116" s="574"/>
      <c r="O116" s="574"/>
      <c r="P116" s="2224"/>
      <c r="Q116" s="2224"/>
      <c r="R116" s="2224"/>
      <c r="S116" s="2224"/>
      <c r="T116" s="574"/>
      <c r="U116" s="574"/>
      <c r="V116" s="2224"/>
      <c r="W116" s="2224"/>
      <c r="X116" s="2224"/>
      <c r="Y116" s="2224"/>
      <c r="Z116" s="576"/>
      <c r="AA116" s="96"/>
    </row>
    <row r="117" spans="1:27" ht="15.75" customHeight="1">
      <c r="A117" s="96"/>
      <c r="B117" s="96"/>
      <c r="C117" s="96"/>
      <c r="D117" s="574"/>
      <c r="E117" s="2224"/>
      <c r="F117" s="2224"/>
      <c r="G117" s="574"/>
      <c r="H117" s="96"/>
      <c r="I117" s="574"/>
      <c r="J117" s="2239"/>
      <c r="K117" s="2239"/>
      <c r="L117" s="2239"/>
      <c r="M117" s="2239"/>
      <c r="N117" s="574"/>
      <c r="O117" s="574"/>
      <c r="P117" s="2239"/>
      <c r="Q117" s="2239"/>
      <c r="R117" s="2239"/>
      <c r="S117" s="2239"/>
      <c r="T117" s="574"/>
      <c r="U117" s="574"/>
      <c r="V117" s="2241"/>
      <c r="W117" s="2241"/>
      <c r="X117" s="2241"/>
      <c r="Y117" s="2241"/>
      <c r="Z117" s="96"/>
      <c r="AA117" s="96"/>
    </row>
    <row r="118" spans="1:27" ht="15.75" customHeight="1">
      <c r="A118" s="96"/>
      <c r="B118" s="96"/>
      <c r="C118" s="96"/>
      <c r="D118" s="574"/>
      <c r="E118" s="2224"/>
      <c r="F118" s="2224"/>
      <c r="G118" s="574"/>
      <c r="H118" s="96"/>
      <c r="I118" s="574"/>
      <c r="J118" s="2239"/>
      <c r="K118" s="2239"/>
      <c r="L118" s="2239"/>
      <c r="M118" s="2239"/>
      <c r="N118" s="574"/>
      <c r="O118" s="574"/>
      <c r="P118" s="2239"/>
      <c r="Q118" s="2239"/>
      <c r="R118" s="2239"/>
      <c r="S118" s="2239"/>
      <c r="T118" s="574"/>
      <c r="U118" s="574"/>
      <c r="V118" s="2241"/>
      <c r="W118" s="2241"/>
      <c r="X118" s="2241"/>
      <c r="Y118" s="2241"/>
      <c r="Z118" s="96"/>
      <c r="AA118" s="96"/>
    </row>
    <row r="119" spans="1:27" ht="15.75" customHeight="1">
      <c r="A119" s="96"/>
      <c r="B119" s="96"/>
      <c r="C119" s="96"/>
      <c r="D119" s="574"/>
      <c r="E119" s="2224"/>
      <c r="F119" s="2224"/>
      <c r="G119" s="574"/>
      <c r="H119" s="96"/>
      <c r="I119" s="574"/>
      <c r="J119" s="2239"/>
      <c r="K119" s="2239"/>
      <c r="L119" s="2239"/>
      <c r="M119" s="2239"/>
      <c r="N119" s="574"/>
      <c r="O119" s="574"/>
      <c r="P119" s="2239"/>
      <c r="Q119" s="2239"/>
      <c r="R119" s="2239"/>
      <c r="S119" s="2239"/>
      <c r="T119" s="574"/>
      <c r="U119" s="574"/>
      <c r="V119" s="2241"/>
      <c r="W119" s="2241"/>
      <c r="X119" s="2241"/>
      <c r="Y119" s="2241"/>
      <c r="Z119" s="96"/>
      <c r="AA119" s="96"/>
    </row>
    <row r="120" spans="1:27" ht="15.75" customHeight="1">
      <c r="A120" s="96"/>
      <c r="B120" s="96"/>
      <c r="C120" s="96"/>
      <c r="D120" s="574"/>
      <c r="E120" s="2224"/>
      <c r="F120" s="2224"/>
      <c r="G120" s="574"/>
      <c r="H120" s="96"/>
      <c r="I120" s="574"/>
      <c r="J120" s="2239"/>
      <c r="K120" s="2239"/>
      <c r="L120" s="2239"/>
      <c r="M120" s="2239"/>
      <c r="N120" s="574"/>
      <c r="O120" s="574"/>
      <c r="P120" s="2239"/>
      <c r="Q120" s="2239"/>
      <c r="R120" s="2239"/>
      <c r="S120" s="2239"/>
      <c r="T120" s="574"/>
      <c r="U120" s="574"/>
      <c r="V120" s="2241"/>
      <c r="W120" s="2241"/>
      <c r="X120" s="2241"/>
      <c r="Y120" s="2241"/>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239"/>
      <c r="K125" s="2239"/>
      <c r="L125" s="2239"/>
      <c r="M125" s="2239"/>
      <c r="N125" s="574"/>
      <c r="O125" s="574"/>
      <c r="P125" s="2239"/>
      <c r="Q125" s="2239"/>
      <c r="R125" s="2239"/>
      <c r="S125" s="2239"/>
      <c r="T125" s="574"/>
      <c r="U125" s="574"/>
      <c r="V125" s="2239"/>
      <c r="W125" s="2239"/>
      <c r="X125" s="2239"/>
      <c r="Y125" s="2239"/>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242"/>
      <c r="K129" s="2242"/>
      <c r="L129" s="2242"/>
      <c r="M129" s="2242"/>
      <c r="N129" s="2242"/>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224"/>
      <c r="M130" s="2224"/>
      <c r="N130" s="2224"/>
      <c r="O130" s="2224"/>
      <c r="P130" s="2224"/>
      <c r="Q130" s="2224"/>
      <c r="R130" s="96"/>
      <c r="S130" s="96"/>
      <c r="T130" s="96"/>
      <c r="U130" s="96"/>
      <c r="V130" s="96"/>
      <c r="W130" s="96"/>
      <c r="X130" s="96"/>
      <c r="Y130" s="96"/>
      <c r="Z130" s="96"/>
      <c r="AA130" s="96"/>
    </row>
    <row r="131" spans="1:28" ht="15.75" customHeight="1">
      <c r="A131" s="573"/>
      <c r="B131" s="96"/>
      <c r="C131" s="96"/>
      <c r="D131" s="96"/>
      <c r="E131" s="96"/>
      <c r="F131" s="96"/>
      <c r="G131" s="96"/>
      <c r="H131" s="96"/>
      <c r="I131" s="2243"/>
      <c r="J131" s="2243"/>
      <c r="K131" s="2243"/>
      <c r="L131" s="2243"/>
      <c r="M131" s="2243"/>
      <c r="N131" s="2243"/>
      <c r="O131" s="2243"/>
      <c r="P131" s="2243"/>
      <c r="Q131" s="2243"/>
      <c r="R131" s="2243"/>
      <c r="S131" s="2243"/>
      <c r="T131" s="2243"/>
      <c r="U131" s="2243"/>
      <c r="V131" s="2243"/>
      <c r="W131" s="2243"/>
      <c r="X131" s="2243"/>
      <c r="Y131" s="2243"/>
      <c r="Z131" s="2243"/>
      <c r="AA131" s="2243"/>
    </row>
    <row r="132" spans="1:28">
      <c r="I132" s="2244"/>
      <c r="J132" s="2244"/>
      <c r="K132" s="2244"/>
      <c r="L132" s="2244"/>
      <c r="M132" s="2244"/>
      <c r="N132" s="2244"/>
      <c r="O132" s="2244"/>
      <c r="P132" s="2244"/>
      <c r="Q132" s="2244"/>
      <c r="R132" s="2244"/>
      <c r="S132" s="2244"/>
      <c r="T132" s="2244"/>
      <c r="U132" s="2244"/>
      <c r="V132" s="2244"/>
      <c r="W132" s="2244"/>
      <c r="X132" s="2244"/>
      <c r="Y132" s="2244"/>
      <c r="Z132" s="2244"/>
      <c r="AA132" s="2244"/>
    </row>
    <row r="133" spans="1:28" ht="13.5" customHeight="1">
      <c r="A133" s="573"/>
      <c r="B133" s="96"/>
      <c r="C133" s="96"/>
      <c r="D133" s="96"/>
      <c r="E133" s="96"/>
      <c r="F133" s="2243"/>
      <c r="G133" s="2243"/>
      <c r="H133" s="2243"/>
      <c r="I133" s="2243"/>
      <c r="J133" s="2243"/>
      <c r="K133" s="2243"/>
      <c r="L133" s="2243"/>
      <c r="M133" s="2243"/>
      <c r="N133" s="2243"/>
      <c r="O133" s="2243"/>
      <c r="P133" s="2243"/>
      <c r="Q133" s="2243"/>
      <c r="R133" s="2243"/>
      <c r="S133" s="2243"/>
      <c r="T133" s="2243"/>
      <c r="U133" s="2243"/>
      <c r="V133" s="2243"/>
      <c r="W133" s="2243"/>
      <c r="X133" s="2243"/>
      <c r="Y133" s="2243"/>
      <c r="Z133" s="2243"/>
      <c r="AA133" s="2243"/>
    </row>
    <row r="134" spans="1:28">
      <c r="A134" s="96"/>
      <c r="B134" s="96"/>
      <c r="C134" s="96"/>
      <c r="D134" s="96"/>
      <c r="E134" s="96"/>
      <c r="F134" s="2245"/>
      <c r="G134" s="2245"/>
      <c r="H134" s="2245"/>
      <c r="I134" s="2245"/>
      <c r="J134" s="2245"/>
      <c r="K134" s="2245"/>
      <c r="L134" s="2245"/>
      <c r="M134" s="2245"/>
      <c r="N134" s="2245"/>
      <c r="O134" s="2245"/>
      <c r="P134" s="2245"/>
      <c r="Q134" s="2245"/>
      <c r="R134" s="2245"/>
      <c r="S134" s="2245"/>
      <c r="T134" s="2245"/>
      <c r="U134" s="2245"/>
      <c r="V134" s="2245"/>
      <c r="W134" s="2245"/>
      <c r="X134" s="2245"/>
      <c r="Y134" s="2245"/>
      <c r="Z134" s="2245"/>
      <c r="AA134" s="2245"/>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224"/>
      <c r="B138" s="2224"/>
      <c r="C138" s="2224"/>
      <c r="D138" s="2224"/>
      <c r="E138" s="2224"/>
      <c r="F138" s="2224"/>
      <c r="G138" s="2224"/>
      <c r="H138" s="2224"/>
      <c r="I138" s="2224"/>
      <c r="J138" s="2224"/>
      <c r="K138" s="2224"/>
      <c r="L138" s="2224"/>
      <c r="M138" s="2224"/>
      <c r="N138" s="2224"/>
      <c r="O138" s="2224"/>
      <c r="P138" s="2224"/>
      <c r="Q138" s="2224"/>
      <c r="R138" s="2224"/>
      <c r="S138" s="2224"/>
      <c r="T138" s="2224"/>
      <c r="U138" s="2224"/>
      <c r="V138" s="2224"/>
      <c r="W138" s="2224"/>
      <c r="X138" s="2224"/>
      <c r="Y138" s="2224"/>
      <c r="Z138" s="2224"/>
      <c r="AA138" s="2224"/>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242"/>
      <c r="K142" s="2242"/>
      <c r="L142" s="2242"/>
      <c r="M142" s="2242"/>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242"/>
      <c r="K143" s="2242"/>
      <c r="L143" s="2242"/>
      <c r="M143" s="2242"/>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242"/>
      <c r="K144" s="2242"/>
      <c r="L144" s="2242"/>
      <c r="M144" s="2242"/>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42"/>
      <c r="K145" s="2242"/>
      <c r="L145" s="2242"/>
      <c r="M145" s="2242"/>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224"/>
      <c r="E147" s="2224"/>
      <c r="F147" s="2224"/>
      <c r="G147" s="2224"/>
      <c r="H147" s="574"/>
      <c r="I147" s="2224"/>
      <c r="J147" s="2224"/>
      <c r="K147" s="2224"/>
      <c r="L147" s="2224"/>
      <c r="M147" s="2224"/>
      <c r="N147" s="2224"/>
      <c r="O147" s="2224"/>
      <c r="P147" s="2224"/>
      <c r="Q147" s="2224"/>
      <c r="R147" s="2224"/>
      <c r="S147" s="2224"/>
      <c r="T147" s="2224"/>
      <c r="U147" s="2224"/>
      <c r="V147" s="574"/>
      <c r="W147" s="574"/>
      <c r="X147" s="2224"/>
      <c r="Y147" s="2224"/>
      <c r="Z147" s="2224"/>
      <c r="AA147" s="96"/>
      <c r="AB147" s="89"/>
    </row>
    <row r="148" spans="1:28" ht="15.75" customHeight="1">
      <c r="A148" s="96"/>
      <c r="B148" s="96"/>
      <c r="C148" s="96"/>
      <c r="D148" s="574"/>
      <c r="E148" s="2226"/>
      <c r="F148" s="2226"/>
      <c r="G148" s="574"/>
      <c r="H148" s="574"/>
      <c r="I148" s="96"/>
      <c r="J148" s="96"/>
      <c r="K148" s="96"/>
      <c r="L148" s="89"/>
      <c r="M148" s="96"/>
      <c r="N148" s="96"/>
      <c r="O148" s="96"/>
      <c r="P148" s="96"/>
      <c r="Q148" s="96"/>
      <c r="R148" s="89"/>
      <c r="S148" s="89"/>
      <c r="T148" s="89"/>
      <c r="U148" s="89"/>
      <c r="V148" s="574"/>
      <c r="W148" s="574"/>
      <c r="X148" s="2246"/>
      <c r="Y148" s="2246"/>
      <c r="Z148" s="2246"/>
      <c r="AA148" s="96"/>
      <c r="AB148" s="89"/>
    </row>
    <row r="149" spans="1:28" ht="15.75" customHeight="1">
      <c r="A149" s="96"/>
      <c r="B149" s="96"/>
      <c r="C149" s="96"/>
      <c r="D149" s="574"/>
      <c r="E149" s="2226"/>
      <c r="F149" s="2226"/>
      <c r="G149" s="574"/>
      <c r="H149" s="574"/>
      <c r="I149" s="96"/>
      <c r="J149" s="96"/>
      <c r="K149" s="96"/>
      <c r="L149" s="89"/>
      <c r="M149" s="96"/>
      <c r="N149" s="96"/>
      <c r="O149" s="96"/>
      <c r="P149" s="96"/>
      <c r="Q149" s="96"/>
      <c r="R149" s="89"/>
      <c r="S149" s="89"/>
      <c r="T149" s="89"/>
      <c r="U149" s="89"/>
      <c r="V149" s="574"/>
      <c r="W149" s="574"/>
      <c r="X149" s="2246"/>
      <c r="Y149" s="2246"/>
      <c r="Z149" s="2246"/>
      <c r="AA149" s="96"/>
      <c r="AB149" s="89"/>
    </row>
    <row r="150" spans="1:28" ht="15.75" customHeight="1">
      <c r="A150" s="96"/>
      <c r="B150" s="96"/>
      <c r="C150" s="96"/>
      <c r="D150" s="574"/>
      <c r="E150" s="2226"/>
      <c r="F150" s="2226"/>
      <c r="G150" s="574"/>
      <c r="H150" s="574"/>
      <c r="I150" s="96"/>
      <c r="J150" s="96"/>
      <c r="K150" s="96"/>
      <c r="L150" s="89"/>
      <c r="M150" s="96"/>
      <c r="N150" s="96"/>
      <c r="O150" s="96"/>
      <c r="P150" s="96"/>
      <c r="Q150" s="96"/>
      <c r="R150" s="89"/>
      <c r="S150" s="89"/>
      <c r="T150" s="89"/>
      <c r="U150" s="89"/>
      <c r="V150" s="574"/>
      <c r="W150" s="574"/>
      <c r="X150" s="2246"/>
      <c r="Y150" s="2246"/>
      <c r="Z150" s="2246"/>
      <c r="AA150" s="96"/>
      <c r="AB150" s="89"/>
    </row>
    <row r="151" spans="1:28" ht="15.75" customHeight="1">
      <c r="A151" s="96"/>
      <c r="B151" s="96"/>
      <c r="C151" s="96"/>
      <c r="D151" s="574"/>
      <c r="E151" s="2226"/>
      <c r="F151" s="2226"/>
      <c r="G151" s="574"/>
      <c r="H151" s="574"/>
      <c r="I151" s="96"/>
      <c r="J151" s="96"/>
      <c r="K151" s="96"/>
      <c r="L151" s="89"/>
      <c r="M151" s="96"/>
      <c r="N151" s="96"/>
      <c r="O151" s="96"/>
      <c r="P151" s="96"/>
      <c r="Q151" s="96"/>
      <c r="R151" s="89"/>
      <c r="S151" s="89"/>
      <c r="T151" s="89"/>
      <c r="U151" s="89"/>
      <c r="V151" s="574"/>
      <c r="W151" s="574"/>
      <c r="X151" s="2246"/>
      <c r="Y151" s="2246"/>
      <c r="Z151" s="2246"/>
      <c r="AA151" s="96"/>
      <c r="AB151" s="89"/>
    </row>
    <row r="152" spans="1:28" ht="15.75" customHeight="1">
      <c r="A152" s="96"/>
      <c r="B152" s="96"/>
      <c r="C152" s="96"/>
      <c r="D152" s="574"/>
      <c r="E152" s="2226"/>
      <c r="F152" s="2226"/>
      <c r="G152" s="574"/>
      <c r="H152" s="574"/>
      <c r="I152" s="96"/>
      <c r="J152" s="96"/>
      <c r="K152" s="96"/>
      <c r="L152" s="89"/>
      <c r="M152" s="96"/>
      <c r="N152" s="96"/>
      <c r="O152" s="96"/>
      <c r="P152" s="96"/>
      <c r="Q152" s="96"/>
      <c r="R152" s="89"/>
      <c r="S152" s="89"/>
      <c r="T152" s="89"/>
      <c r="U152" s="89"/>
      <c r="V152" s="574"/>
      <c r="W152" s="574"/>
      <c r="X152" s="2246"/>
      <c r="Y152" s="2246"/>
      <c r="Z152" s="2246"/>
      <c r="AA152" s="96"/>
      <c r="AB152" s="89"/>
    </row>
    <row r="153" spans="1:28" ht="15.75" customHeight="1">
      <c r="A153" s="96"/>
      <c r="B153" s="96"/>
      <c r="C153" s="96"/>
      <c r="D153" s="574"/>
      <c r="E153" s="2226"/>
      <c r="F153" s="2226"/>
      <c r="G153" s="574"/>
      <c r="H153" s="574"/>
      <c r="I153" s="96"/>
      <c r="J153" s="96"/>
      <c r="K153" s="96"/>
      <c r="L153" s="89"/>
      <c r="M153" s="96"/>
      <c r="N153" s="96"/>
      <c r="O153" s="96"/>
      <c r="P153" s="96"/>
      <c r="Q153" s="96"/>
      <c r="R153" s="89"/>
      <c r="S153" s="89"/>
      <c r="T153" s="89"/>
      <c r="U153" s="89"/>
      <c r="V153" s="574"/>
      <c r="W153" s="574"/>
      <c r="X153" s="2246"/>
      <c r="Y153" s="2246"/>
      <c r="Z153" s="2246"/>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247"/>
      <c r="G155" s="2247"/>
      <c r="H155" s="2247"/>
      <c r="I155" s="2247"/>
      <c r="J155" s="2247"/>
      <c r="K155" s="2247"/>
      <c r="L155" s="2247"/>
      <c r="M155" s="2247"/>
      <c r="N155" s="2247"/>
      <c r="O155" s="2247"/>
      <c r="P155" s="2247"/>
      <c r="Q155" s="2247"/>
      <c r="R155" s="2247"/>
      <c r="S155" s="2247"/>
      <c r="T155" s="2247"/>
      <c r="U155" s="2247"/>
      <c r="V155" s="2247"/>
      <c r="W155" s="2247"/>
      <c r="X155" s="2247"/>
      <c r="Y155" s="2247"/>
      <c r="Z155" s="2247"/>
      <c r="AA155" s="2247"/>
      <c r="AB155" s="89"/>
    </row>
    <row r="156" spans="1:28" ht="15.75" customHeight="1">
      <c r="A156" s="96"/>
      <c r="B156" s="96"/>
      <c r="C156" s="96"/>
      <c r="D156" s="96"/>
      <c r="E156" s="96"/>
      <c r="F156" s="2247"/>
      <c r="G156" s="2247"/>
      <c r="H156" s="2247"/>
      <c r="I156" s="2247"/>
      <c r="J156" s="2247"/>
      <c r="K156" s="2247"/>
      <c r="L156" s="2247"/>
      <c r="M156" s="2247"/>
      <c r="N156" s="2247"/>
      <c r="O156" s="2247"/>
      <c r="P156" s="2247"/>
      <c r="Q156" s="2247"/>
      <c r="R156" s="2247"/>
      <c r="S156" s="2247"/>
      <c r="T156" s="2247"/>
      <c r="U156" s="2247"/>
      <c r="V156" s="2247"/>
      <c r="W156" s="2247"/>
      <c r="X156" s="2247"/>
      <c r="Y156" s="2247"/>
      <c r="Z156" s="2247"/>
      <c r="AA156" s="2247"/>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247"/>
      <c r="G158" s="2247"/>
      <c r="H158" s="2247"/>
      <c r="I158" s="2247"/>
      <c r="J158" s="2247"/>
      <c r="K158" s="2247"/>
      <c r="L158" s="2247"/>
      <c r="M158" s="2247"/>
      <c r="N158" s="2247"/>
      <c r="O158" s="2247"/>
      <c r="P158" s="2247"/>
      <c r="Q158" s="2247"/>
      <c r="R158" s="2247"/>
      <c r="S158" s="2247"/>
      <c r="T158" s="2247"/>
      <c r="U158" s="2247"/>
      <c r="V158" s="2247"/>
      <c r="W158" s="2247"/>
      <c r="X158" s="2247"/>
      <c r="Y158" s="2247"/>
      <c r="Z158" s="2247"/>
      <c r="AA158" s="2247"/>
      <c r="AB158" s="89"/>
    </row>
    <row r="159" spans="1:28" ht="15.75" customHeight="1">
      <c r="A159" s="96"/>
      <c r="B159" s="96"/>
      <c r="C159" s="96"/>
      <c r="D159" s="96"/>
      <c r="E159" s="96"/>
      <c r="F159" s="2247"/>
      <c r="G159" s="2247"/>
      <c r="H159" s="2247"/>
      <c r="I159" s="2247"/>
      <c r="J159" s="2247"/>
      <c r="K159" s="2247"/>
      <c r="L159" s="2247"/>
      <c r="M159" s="2247"/>
      <c r="N159" s="2247"/>
      <c r="O159" s="2247"/>
      <c r="P159" s="2247"/>
      <c r="Q159" s="2247"/>
      <c r="R159" s="2247"/>
      <c r="S159" s="2247"/>
      <c r="T159" s="2247"/>
      <c r="U159" s="2247"/>
      <c r="V159" s="2247"/>
      <c r="W159" s="2247"/>
      <c r="X159" s="2247"/>
      <c r="Y159" s="2247"/>
      <c r="Z159" s="2247"/>
      <c r="AA159" s="2247"/>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224"/>
      <c r="B164" s="2224"/>
      <c r="C164" s="2224"/>
      <c r="D164" s="2224"/>
      <c r="E164" s="2224"/>
      <c r="F164" s="2224"/>
      <c r="G164" s="2224"/>
      <c r="H164" s="2224"/>
      <c r="I164" s="2224"/>
      <c r="J164" s="2224"/>
      <c r="K164" s="2224"/>
      <c r="L164" s="2224"/>
      <c r="M164" s="2224"/>
      <c r="N164" s="2224"/>
      <c r="O164" s="2224"/>
      <c r="P164" s="2224"/>
      <c r="Q164" s="2224"/>
      <c r="R164" s="2224"/>
      <c r="S164" s="2224"/>
      <c r="T164" s="2224"/>
      <c r="U164" s="2224"/>
      <c r="V164" s="2224"/>
      <c r="W164" s="2224"/>
      <c r="X164" s="2224"/>
      <c r="Y164" s="2224"/>
      <c r="Z164" s="2224"/>
      <c r="AA164" s="2224"/>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242"/>
      <c r="K168" s="2242"/>
      <c r="L168" s="2242"/>
      <c r="M168" s="2242"/>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242"/>
      <c r="K169" s="2242"/>
      <c r="L169" s="2242"/>
      <c r="M169" s="2242"/>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242"/>
      <c r="K170" s="2242"/>
      <c r="L170" s="2242"/>
      <c r="M170" s="2242"/>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42"/>
      <c r="K171" s="2242"/>
      <c r="L171" s="2242"/>
      <c r="M171" s="2242"/>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224"/>
      <c r="E173" s="2224"/>
      <c r="F173" s="2224"/>
      <c r="G173" s="2224"/>
      <c r="H173" s="574"/>
      <c r="I173" s="2224"/>
      <c r="J173" s="2224"/>
      <c r="K173" s="2224"/>
      <c r="L173" s="2224"/>
      <c r="M173" s="2224"/>
      <c r="N173" s="2224"/>
      <c r="O173" s="2224"/>
      <c r="P173" s="2224"/>
      <c r="Q173" s="2224"/>
      <c r="R173" s="2224"/>
      <c r="S173" s="2224"/>
      <c r="T173" s="2224"/>
      <c r="U173" s="2224"/>
      <c r="V173" s="574"/>
      <c r="W173" s="574"/>
      <c r="X173" s="2224"/>
      <c r="Y173" s="2224"/>
      <c r="Z173" s="2224"/>
      <c r="AA173" s="96"/>
      <c r="AB173" s="89"/>
    </row>
    <row r="174" spans="1:28" ht="15.75" customHeight="1">
      <c r="A174" s="96"/>
      <c r="B174" s="96"/>
      <c r="C174" s="96"/>
      <c r="D174" s="574"/>
      <c r="E174" s="2226"/>
      <c r="F174" s="2226"/>
      <c r="G174" s="574"/>
      <c r="H174" s="574"/>
      <c r="I174" s="96"/>
      <c r="J174" s="96"/>
      <c r="K174" s="96"/>
      <c r="L174" s="89"/>
      <c r="M174" s="96"/>
      <c r="N174" s="96"/>
      <c r="O174" s="96"/>
      <c r="P174" s="96"/>
      <c r="Q174" s="96"/>
      <c r="R174" s="89"/>
      <c r="S174" s="89"/>
      <c r="T174" s="89"/>
      <c r="U174" s="89"/>
      <c r="V174" s="574"/>
      <c r="W174" s="574"/>
      <c r="X174" s="2246"/>
      <c r="Y174" s="2246"/>
      <c r="Z174" s="2246"/>
      <c r="AA174" s="96"/>
      <c r="AB174" s="89"/>
    </row>
    <row r="175" spans="1:28" ht="15.75" customHeight="1">
      <c r="A175" s="96"/>
      <c r="B175" s="96"/>
      <c r="C175" s="96"/>
      <c r="D175" s="574"/>
      <c r="E175" s="2226"/>
      <c r="F175" s="2226"/>
      <c r="G175" s="574"/>
      <c r="H175" s="574"/>
      <c r="I175" s="96"/>
      <c r="J175" s="96"/>
      <c r="K175" s="96"/>
      <c r="L175" s="89"/>
      <c r="M175" s="96"/>
      <c r="N175" s="96"/>
      <c r="O175" s="96"/>
      <c r="P175" s="96"/>
      <c r="Q175" s="96"/>
      <c r="R175" s="89"/>
      <c r="S175" s="89"/>
      <c r="T175" s="89"/>
      <c r="U175" s="89"/>
      <c r="V175" s="574"/>
      <c r="W175" s="574"/>
      <c r="X175" s="2246"/>
      <c r="Y175" s="2246"/>
      <c r="Z175" s="2246"/>
      <c r="AA175" s="96"/>
      <c r="AB175" s="89"/>
    </row>
    <row r="176" spans="1:28" ht="15.75" customHeight="1">
      <c r="A176" s="96"/>
      <c r="B176" s="96"/>
      <c r="C176" s="96"/>
      <c r="D176" s="574"/>
      <c r="E176" s="2226"/>
      <c r="F176" s="2226"/>
      <c r="G176" s="574"/>
      <c r="H176" s="574"/>
      <c r="I176" s="96"/>
      <c r="J176" s="96"/>
      <c r="K176" s="96"/>
      <c r="L176" s="89"/>
      <c r="M176" s="96"/>
      <c r="N176" s="96"/>
      <c r="O176" s="96"/>
      <c r="P176" s="96"/>
      <c r="Q176" s="96"/>
      <c r="R176" s="89"/>
      <c r="S176" s="89"/>
      <c r="T176" s="89"/>
      <c r="U176" s="89"/>
      <c r="V176" s="574"/>
      <c r="W176" s="574"/>
      <c r="X176" s="2246"/>
      <c r="Y176" s="2246"/>
      <c r="Z176" s="2246"/>
      <c r="AA176" s="96"/>
      <c r="AB176" s="89"/>
    </row>
    <row r="177" spans="1:28" ht="15.75" customHeight="1">
      <c r="A177" s="96"/>
      <c r="B177" s="96"/>
      <c r="C177" s="96"/>
      <c r="D177" s="574"/>
      <c r="E177" s="2226"/>
      <c r="F177" s="2226"/>
      <c r="G177" s="574"/>
      <c r="H177" s="574"/>
      <c r="I177" s="96"/>
      <c r="J177" s="96"/>
      <c r="K177" s="96"/>
      <c r="L177" s="89"/>
      <c r="M177" s="96"/>
      <c r="N177" s="96"/>
      <c r="O177" s="96"/>
      <c r="P177" s="96"/>
      <c r="Q177" s="96"/>
      <c r="R177" s="89"/>
      <c r="S177" s="89"/>
      <c r="T177" s="89"/>
      <c r="U177" s="89"/>
      <c r="V177" s="574"/>
      <c r="W177" s="574"/>
      <c r="X177" s="2246"/>
      <c r="Y177" s="2246"/>
      <c r="Z177" s="2246"/>
      <c r="AA177" s="96"/>
      <c r="AB177" s="89"/>
    </row>
    <row r="178" spans="1:28" ht="15.75" customHeight="1">
      <c r="A178" s="96"/>
      <c r="B178" s="96"/>
      <c r="C178" s="96"/>
      <c r="D178" s="574"/>
      <c r="E178" s="2226"/>
      <c r="F178" s="2226"/>
      <c r="G178" s="574"/>
      <c r="H178" s="574"/>
      <c r="I178" s="96"/>
      <c r="J178" s="96"/>
      <c r="K178" s="96"/>
      <c r="L178" s="89"/>
      <c r="M178" s="96"/>
      <c r="N178" s="96"/>
      <c r="O178" s="96"/>
      <c r="P178" s="96"/>
      <c r="Q178" s="96"/>
      <c r="R178" s="89"/>
      <c r="S178" s="89"/>
      <c r="T178" s="89"/>
      <c r="U178" s="89"/>
      <c r="V178" s="574"/>
      <c r="W178" s="574"/>
      <c r="X178" s="2246"/>
      <c r="Y178" s="2246"/>
      <c r="Z178" s="2246"/>
      <c r="AA178" s="96"/>
      <c r="AB178" s="89"/>
    </row>
    <row r="179" spans="1:28" ht="15.75" customHeight="1">
      <c r="A179" s="96"/>
      <c r="B179" s="96"/>
      <c r="C179" s="96"/>
      <c r="D179" s="574"/>
      <c r="E179" s="2226"/>
      <c r="F179" s="2226"/>
      <c r="G179" s="574"/>
      <c r="H179" s="574"/>
      <c r="I179" s="96"/>
      <c r="J179" s="96"/>
      <c r="K179" s="96"/>
      <c r="L179" s="89"/>
      <c r="M179" s="96"/>
      <c r="N179" s="96"/>
      <c r="O179" s="96"/>
      <c r="P179" s="96"/>
      <c r="Q179" s="96"/>
      <c r="R179" s="89"/>
      <c r="S179" s="89"/>
      <c r="T179" s="89"/>
      <c r="U179" s="89"/>
      <c r="V179" s="574"/>
      <c r="W179" s="574"/>
      <c r="X179" s="2246"/>
      <c r="Y179" s="2246"/>
      <c r="Z179" s="2246"/>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89"/>
    </row>
    <row r="182" spans="1:28" ht="15.75" customHeight="1">
      <c r="A182" s="96"/>
      <c r="B182" s="96"/>
      <c r="C182" s="96"/>
      <c r="D182" s="96"/>
      <c r="E182" s="96"/>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89"/>
    </row>
    <row r="185" spans="1:28" ht="15.75" customHeight="1">
      <c r="A185" s="96"/>
      <c r="B185" s="96"/>
      <c r="C185" s="96"/>
      <c r="D185" s="96"/>
      <c r="E185" s="96"/>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224"/>
      <c r="B192" s="2224"/>
      <c r="C192" s="2224"/>
      <c r="D192" s="2224"/>
      <c r="E192" s="2224"/>
      <c r="F192" s="2224"/>
      <c r="G192" s="2224"/>
      <c r="H192" s="2224"/>
      <c r="I192" s="2224"/>
      <c r="J192" s="2224"/>
      <c r="K192" s="2224"/>
      <c r="L192" s="2224"/>
      <c r="M192" s="2224"/>
      <c r="N192" s="2224"/>
      <c r="O192" s="2224"/>
      <c r="P192" s="2224"/>
      <c r="Q192" s="2224"/>
      <c r="R192" s="2224"/>
      <c r="S192" s="2224"/>
      <c r="T192" s="2224"/>
      <c r="U192" s="2224"/>
      <c r="V192" s="2224"/>
      <c r="W192" s="2224"/>
      <c r="X192" s="2224"/>
      <c r="Y192" s="2224"/>
      <c r="Z192" s="2224"/>
      <c r="AA192" s="2224"/>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242"/>
      <c r="K196" s="2242"/>
      <c r="L196" s="2242"/>
      <c r="M196" s="2242"/>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242"/>
      <c r="K197" s="2242"/>
      <c r="L197" s="2242"/>
      <c r="M197" s="2242"/>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242"/>
      <c r="K198" s="2242"/>
      <c r="L198" s="2242"/>
      <c r="M198" s="2242"/>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42"/>
      <c r="K199" s="2242"/>
      <c r="L199" s="2242"/>
      <c r="M199" s="2242"/>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224"/>
      <c r="E201" s="2224"/>
      <c r="F201" s="2224"/>
      <c r="G201" s="2224"/>
      <c r="H201" s="574"/>
      <c r="I201" s="2224"/>
      <c r="J201" s="2224"/>
      <c r="K201" s="2224"/>
      <c r="L201" s="2224"/>
      <c r="M201" s="2224"/>
      <c r="N201" s="2224"/>
      <c r="O201" s="2224"/>
      <c r="P201" s="2224"/>
      <c r="Q201" s="2224"/>
      <c r="R201" s="2224"/>
      <c r="S201" s="2224"/>
      <c r="T201" s="2224"/>
      <c r="U201" s="2224"/>
      <c r="V201" s="574"/>
      <c r="W201" s="574"/>
      <c r="X201" s="2224"/>
      <c r="Y201" s="2224"/>
      <c r="Z201" s="2224"/>
      <c r="AA201" s="96"/>
      <c r="AB201" s="89"/>
    </row>
    <row r="202" spans="1:28" ht="15.75" customHeight="1">
      <c r="A202" s="96"/>
      <c r="B202" s="96"/>
      <c r="C202" s="96"/>
      <c r="D202" s="574"/>
      <c r="E202" s="2226"/>
      <c r="F202" s="2226"/>
      <c r="G202" s="574"/>
      <c r="H202" s="574"/>
      <c r="I202" s="96"/>
      <c r="J202" s="96"/>
      <c r="K202" s="96"/>
      <c r="L202" s="89"/>
      <c r="M202" s="96"/>
      <c r="N202" s="96"/>
      <c r="O202" s="96"/>
      <c r="P202" s="96"/>
      <c r="Q202" s="96"/>
      <c r="R202" s="89"/>
      <c r="S202" s="89"/>
      <c r="T202" s="89"/>
      <c r="U202" s="89"/>
      <c r="V202" s="574"/>
      <c r="W202" s="574"/>
      <c r="X202" s="2246"/>
      <c r="Y202" s="2246"/>
      <c r="Z202" s="2246"/>
      <c r="AA202" s="96"/>
      <c r="AB202" s="89"/>
    </row>
    <row r="203" spans="1:28" ht="15.75" customHeight="1">
      <c r="A203" s="96"/>
      <c r="B203" s="96"/>
      <c r="C203" s="96"/>
      <c r="D203" s="574"/>
      <c r="E203" s="2226"/>
      <c r="F203" s="2226"/>
      <c r="G203" s="574"/>
      <c r="H203" s="574"/>
      <c r="I203" s="96"/>
      <c r="J203" s="96"/>
      <c r="K203" s="96"/>
      <c r="L203" s="89"/>
      <c r="M203" s="96"/>
      <c r="N203" s="96"/>
      <c r="O203" s="96"/>
      <c r="P203" s="96"/>
      <c r="Q203" s="96"/>
      <c r="R203" s="89"/>
      <c r="S203" s="89"/>
      <c r="T203" s="89"/>
      <c r="U203" s="89"/>
      <c r="V203" s="574"/>
      <c r="W203" s="574"/>
      <c r="X203" s="2246"/>
      <c r="Y203" s="2246"/>
      <c r="Z203" s="2246"/>
      <c r="AA203" s="96"/>
      <c r="AB203" s="89"/>
    </row>
    <row r="204" spans="1:28" ht="15.75" customHeight="1">
      <c r="A204" s="96"/>
      <c r="B204" s="96"/>
      <c r="C204" s="96"/>
      <c r="D204" s="574"/>
      <c r="E204" s="2226"/>
      <c r="F204" s="2226"/>
      <c r="G204" s="574"/>
      <c r="H204" s="574"/>
      <c r="I204" s="96"/>
      <c r="J204" s="96"/>
      <c r="K204" s="96"/>
      <c r="L204" s="89"/>
      <c r="M204" s="96"/>
      <c r="N204" s="96"/>
      <c r="O204" s="96"/>
      <c r="P204" s="96"/>
      <c r="Q204" s="96"/>
      <c r="R204" s="89"/>
      <c r="S204" s="89"/>
      <c r="T204" s="89"/>
      <c r="U204" s="89"/>
      <c r="V204" s="574"/>
      <c r="W204" s="574"/>
      <c r="X204" s="2246"/>
      <c r="Y204" s="2246"/>
      <c r="Z204" s="2246"/>
      <c r="AA204" s="96"/>
      <c r="AB204" s="89"/>
    </row>
    <row r="205" spans="1:28" ht="15.75" customHeight="1">
      <c r="A205" s="96"/>
      <c r="B205" s="96"/>
      <c r="C205" s="96"/>
      <c r="D205" s="574"/>
      <c r="E205" s="2226"/>
      <c r="F205" s="2226"/>
      <c r="G205" s="574"/>
      <c r="H205" s="574"/>
      <c r="I205" s="96"/>
      <c r="J205" s="96"/>
      <c r="K205" s="96"/>
      <c r="L205" s="89"/>
      <c r="M205" s="96"/>
      <c r="N205" s="96"/>
      <c r="O205" s="96"/>
      <c r="P205" s="96"/>
      <c r="Q205" s="96"/>
      <c r="R205" s="89"/>
      <c r="S205" s="89"/>
      <c r="T205" s="89"/>
      <c r="U205" s="89"/>
      <c r="V205" s="574"/>
      <c r="W205" s="574"/>
      <c r="X205" s="2246"/>
      <c r="Y205" s="2246"/>
      <c r="Z205" s="2246"/>
      <c r="AA205" s="96"/>
      <c r="AB205" s="89"/>
    </row>
    <row r="206" spans="1:28" ht="15.75" customHeight="1">
      <c r="A206" s="96"/>
      <c r="B206" s="96"/>
      <c r="C206" s="96"/>
      <c r="D206" s="574"/>
      <c r="E206" s="2226"/>
      <c r="F206" s="2226"/>
      <c r="G206" s="574"/>
      <c r="H206" s="574"/>
      <c r="I206" s="96"/>
      <c r="J206" s="96"/>
      <c r="K206" s="96"/>
      <c r="L206" s="89"/>
      <c r="M206" s="96"/>
      <c r="N206" s="96"/>
      <c r="O206" s="96"/>
      <c r="P206" s="96"/>
      <c r="Q206" s="96"/>
      <c r="R206" s="89"/>
      <c r="S206" s="89"/>
      <c r="T206" s="89"/>
      <c r="U206" s="89"/>
      <c r="V206" s="574"/>
      <c r="W206" s="574"/>
      <c r="X206" s="2246"/>
      <c r="Y206" s="2246"/>
      <c r="Z206" s="2246"/>
      <c r="AA206" s="96"/>
      <c r="AB206" s="89"/>
    </row>
    <row r="207" spans="1:28" ht="15.75" customHeight="1">
      <c r="A207" s="96"/>
      <c r="B207" s="96"/>
      <c r="C207" s="96"/>
      <c r="D207" s="574"/>
      <c r="E207" s="2226"/>
      <c r="F207" s="2226"/>
      <c r="G207" s="574"/>
      <c r="H207" s="574"/>
      <c r="I207" s="96"/>
      <c r="J207" s="96"/>
      <c r="K207" s="96"/>
      <c r="L207" s="89"/>
      <c r="M207" s="96"/>
      <c r="N207" s="96"/>
      <c r="O207" s="96"/>
      <c r="P207" s="96"/>
      <c r="Q207" s="96"/>
      <c r="R207" s="89"/>
      <c r="S207" s="89"/>
      <c r="T207" s="89"/>
      <c r="U207" s="89"/>
      <c r="V207" s="574"/>
      <c r="W207" s="574"/>
      <c r="X207" s="2246"/>
      <c r="Y207" s="2246"/>
      <c r="Z207" s="2246"/>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247"/>
      <c r="G209" s="2247"/>
      <c r="H209" s="2247"/>
      <c r="I209" s="2247"/>
      <c r="J209" s="2247"/>
      <c r="K209" s="2247"/>
      <c r="L209" s="2247"/>
      <c r="M209" s="2247"/>
      <c r="N209" s="2247"/>
      <c r="O209" s="2247"/>
      <c r="P209" s="2247"/>
      <c r="Q209" s="2247"/>
      <c r="R209" s="2247"/>
      <c r="S209" s="2247"/>
      <c r="T209" s="2247"/>
      <c r="U209" s="2247"/>
      <c r="V209" s="2247"/>
      <c r="W209" s="2247"/>
      <c r="X209" s="2247"/>
      <c r="Y209" s="2247"/>
      <c r="Z209" s="2247"/>
      <c r="AA209" s="2247"/>
      <c r="AB209" s="89"/>
    </row>
    <row r="210" spans="1:28" ht="15.75" customHeight="1">
      <c r="A210" s="96"/>
      <c r="B210" s="96"/>
      <c r="C210" s="96"/>
      <c r="D210" s="96"/>
      <c r="E210" s="96"/>
      <c r="F210" s="2247"/>
      <c r="G210" s="2247"/>
      <c r="H210" s="2247"/>
      <c r="I210" s="2247"/>
      <c r="J210" s="2247"/>
      <c r="K210" s="2247"/>
      <c r="L210" s="2247"/>
      <c r="M210" s="2247"/>
      <c r="N210" s="2247"/>
      <c r="O210" s="2247"/>
      <c r="P210" s="2247"/>
      <c r="Q210" s="2247"/>
      <c r="R210" s="2247"/>
      <c r="S210" s="2247"/>
      <c r="T210" s="2247"/>
      <c r="U210" s="2247"/>
      <c r="V210" s="2247"/>
      <c r="W210" s="2247"/>
      <c r="X210" s="2247"/>
      <c r="Y210" s="2247"/>
      <c r="Z210" s="2247"/>
      <c r="AA210" s="2247"/>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89"/>
    </row>
    <row r="213" spans="1:28" ht="15.75" customHeight="1">
      <c r="A213" s="96"/>
      <c r="B213" s="96"/>
      <c r="C213" s="96"/>
      <c r="D213" s="96"/>
      <c r="E213" s="96"/>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224"/>
      <c r="B218" s="2224"/>
      <c r="C218" s="2224"/>
      <c r="D218" s="2224"/>
      <c r="E218" s="2224"/>
      <c r="F218" s="2224"/>
      <c r="G218" s="2224"/>
      <c r="H218" s="2224"/>
      <c r="I218" s="2224"/>
      <c r="J218" s="2224"/>
      <c r="K218" s="2224"/>
      <c r="L218" s="2224"/>
      <c r="M218" s="2224"/>
      <c r="N218" s="2224"/>
      <c r="O218" s="2224"/>
      <c r="P218" s="2224"/>
      <c r="Q218" s="2224"/>
      <c r="R218" s="2224"/>
      <c r="S218" s="2224"/>
      <c r="T218" s="2224"/>
      <c r="U218" s="2224"/>
      <c r="V218" s="2224"/>
      <c r="W218" s="2224"/>
      <c r="X218" s="2224"/>
      <c r="Y218" s="2224"/>
      <c r="Z218" s="2224"/>
      <c r="AA218" s="2224"/>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242"/>
      <c r="K222" s="2242"/>
      <c r="L222" s="2242"/>
      <c r="M222" s="2242"/>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242"/>
      <c r="K223" s="2242"/>
      <c r="L223" s="2242"/>
      <c r="M223" s="2242"/>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242"/>
      <c r="K224" s="2242"/>
      <c r="L224" s="2242"/>
      <c r="M224" s="2242"/>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42"/>
      <c r="K225" s="2242"/>
      <c r="L225" s="2242"/>
      <c r="M225" s="2242"/>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224"/>
      <c r="E227" s="2224"/>
      <c r="F227" s="2224"/>
      <c r="G227" s="2224"/>
      <c r="H227" s="574"/>
      <c r="I227" s="2224"/>
      <c r="J227" s="2224"/>
      <c r="K227" s="2224"/>
      <c r="L227" s="2224"/>
      <c r="M227" s="2224"/>
      <c r="N227" s="2224"/>
      <c r="O227" s="2224"/>
      <c r="P227" s="2224"/>
      <c r="Q227" s="2224"/>
      <c r="R227" s="2224"/>
      <c r="S227" s="2224"/>
      <c r="T227" s="2224"/>
      <c r="U227" s="2224"/>
      <c r="V227" s="574"/>
      <c r="W227" s="574"/>
      <c r="X227" s="2224"/>
      <c r="Y227" s="2224"/>
      <c r="Z227" s="2224"/>
      <c r="AA227" s="96"/>
      <c r="AB227" s="89"/>
    </row>
    <row r="228" spans="1:28" ht="15.75" customHeight="1">
      <c r="A228" s="96"/>
      <c r="B228" s="96"/>
      <c r="C228" s="96"/>
      <c r="D228" s="574"/>
      <c r="E228" s="2226"/>
      <c r="F228" s="2226"/>
      <c r="G228" s="574"/>
      <c r="H228" s="574"/>
      <c r="I228" s="96"/>
      <c r="J228" s="96"/>
      <c r="K228" s="96"/>
      <c r="L228" s="89"/>
      <c r="M228" s="96"/>
      <c r="N228" s="96"/>
      <c r="O228" s="96"/>
      <c r="P228" s="96"/>
      <c r="Q228" s="96"/>
      <c r="R228" s="89"/>
      <c r="S228" s="89"/>
      <c r="T228" s="89"/>
      <c r="U228" s="89"/>
      <c r="V228" s="574"/>
      <c r="W228" s="574"/>
      <c r="X228" s="2246"/>
      <c r="Y228" s="2246"/>
      <c r="Z228" s="2246"/>
      <c r="AA228" s="96"/>
      <c r="AB228" s="89"/>
    </row>
    <row r="229" spans="1:28" ht="15.75" customHeight="1">
      <c r="A229" s="96"/>
      <c r="B229" s="96"/>
      <c r="C229" s="96"/>
      <c r="D229" s="574"/>
      <c r="E229" s="2226"/>
      <c r="F229" s="2226"/>
      <c r="G229" s="574"/>
      <c r="H229" s="574"/>
      <c r="I229" s="96"/>
      <c r="J229" s="96"/>
      <c r="K229" s="96"/>
      <c r="L229" s="89"/>
      <c r="M229" s="96"/>
      <c r="N229" s="96"/>
      <c r="O229" s="96"/>
      <c r="P229" s="96"/>
      <c r="Q229" s="96"/>
      <c r="R229" s="89"/>
      <c r="S229" s="89"/>
      <c r="T229" s="89"/>
      <c r="U229" s="89"/>
      <c r="V229" s="574"/>
      <c r="W229" s="574"/>
      <c r="X229" s="2246"/>
      <c r="Y229" s="2246"/>
      <c r="Z229" s="2246"/>
      <c r="AA229" s="96"/>
      <c r="AB229" s="89"/>
    </row>
    <row r="230" spans="1:28" ht="15.75" customHeight="1">
      <c r="A230" s="96"/>
      <c r="B230" s="96"/>
      <c r="C230" s="96"/>
      <c r="D230" s="574"/>
      <c r="E230" s="2226"/>
      <c r="F230" s="2226"/>
      <c r="G230" s="574"/>
      <c r="H230" s="574"/>
      <c r="I230" s="96"/>
      <c r="J230" s="96"/>
      <c r="K230" s="96"/>
      <c r="L230" s="89"/>
      <c r="M230" s="96"/>
      <c r="N230" s="96"/>
      <c r="O230" s="96"/>
      <c r="P230" s="96"/>
      <c r="Q230" s="96"/>
      <c r="R230" s="89"/>
      <c r="S230" s="89"/>
      <c r="T230" s="89"/>
      <c r="U230" s="89"/>
      <c r="V230" s="574"/>
      <c r="W230" s="574"/>
      <c r="X230" s="2246"/>
      <c r="Y230" s="2246"/>
      <c r="Z230" s="2246"/>
      <c r="AA230" s="96"/>
      <c r="AB230" s="89"/>
    </row>
    <row r="231" spans="1:28" ht="15.75" customHeight="1">
      <c r="A231" s="96"/>
      <c r="B231" s="96"/>
      <c r="C231" s="96"/>
      <c r="D231" s="574"/>
      <c r="E231" s="2226"/>
      <c r="F231" s="2226"/>
      <c r="G231" s="574"/>
      <c r="H231" s="574"/>
      <c r="I231" s="96"/>
      <c r="J231" s="96"/>
      <c r="K231" s="96"/>
      <c r="L231" s="89"/>
      <c r="M231" s="96"/>
      <c r="N231" s="96"/>
      <c r="O231" s="96"/>
      <c r="P231" s="96"/>
      <c r="Q231" s="96"/>
      <c r="R231" s="89"/>
      <c r="S231" s="89"/>
      <c r="T231" s="89"/>
      <c r="U231" s="89"/>
      <c r="V231" s="574"/>
      <c r="W231" s="574"/>
      <c r="X231" s="2246"/>
      <c r="Y231" s="2246"/>
      <c r="Z231" s="2246"/>
      <c r="AA231" s="96"/>
      <c r="AB231" s="89"/>
    </row>
    <row r="232" spans="1:28" ht="15.75" customHeight="1">
      <c r="A232" s="96"/>
      <c r="B232" s="96"/>
      <c r="C232" s="96"/>
      <c r="D232" s="574"/>
      <c r="E232" s="2226"/>
      <c r="F232" s="2226"/>
      <c r="G232" s="574"/>
      <c r="H232" s="574"/>
      <c r="I232" s="96"/>
      <c r="J232" s="96"/>
      <c r="K232" s="96"/>
      <c r="L232" s="89"/>
      <c r="M232" s="96"/>
      <c r="N232" s="96"/>
      <c r="O232" s="96"/>
      <c r="P232" s="96"/>
      <c r="Q232" s="96"/>
      <c r="R232" s="89"/>
      <c r="S232" s="89"/>
      <c r="T232" s="89"/>
      <c r="U232" s="89"/>
      <c r="V232" s="574"/>
      <c r="W232" s="574"/>
      <c r="X232" s="2246"/>
      <c r="Y232" s="2246"/>
      <c r="Z232" s="2246"/>
      <c r="AA232" s="96"/>
      <c r="AB232" s="89"/>
    </row>
    <row r="233" spans="1:28" ht="15.75" customHeight="1">
      <c r="A233" s="96"/>
      <c r="B233" s="96"/>
      <c r="C233" s="96"/>
      <c r="D233" s="574"/>
      <c r="E233" s="2226"/>
      <c r="F233" s="2226"/>
      <c r="G233" s="574"/>
      <c r="H233" s="574"/>
      <c r="I233" s="96"/>
      <c r="J233" s="96"/>
      <c r="K233" s="96"/>
      <c r="L233" s="89"/>
      <c r="M233" s="96"/>
      <c r="N233" s="96"/>
      <c r="O233" s="96"/>
      <c r="P233" s="96"/>
      <c r="Q233" s="96"/>
      <c r="R233" s="89"/>
      <c r="S233" s="89"/>
      <c r="T233" s="89"/>
      <c r="U233" s="89"/>
      <c r="V233" s="574"/>
      <c r="W233" s="574"/>
      <c r="X233" s="2246"/>
      <c r="Y233" s="2246"/>
      <c r="Z233" s="2246"/>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247"/>
      <c r="G235" s="2247"/>
      <c r="H235" s="2247"/>
      <c r="I235" s="2247"/>
      <c r="J235" s="2247"/>
      <c r="K235" s="2247"/>
      <c r="L235" s="2247"/>
      <c r="M235" s="2247"/>
      <c r="N235" s="2247"/>
      <c r="O235" s="2247"/>
      <c r="P235" s="2247"/>
      <c r="Q235" s="2247"/>
      <c r="R235" s="2247"/>
      <c r="S235" s="2247"/>
      <c r="T235" s="2247"/>
      <c r="U235" s="2247"/>
      <c r="V235" s="2247"/>
      <c r="W235" s="2247"/>
      <c r="X235" s="2247"/>
      <c r="Y235" s="2247"/>
      <c r="Z235" s="2247"/>
      <c r="AA235" s="2247"/>
      <c r="AB235" s="89"/>
    </row>
    <row r="236" spans="1:28" ht="15.75" customHeight="1">
      <c r="A236" s="96"/>
      <c r="B236" s="96"/>
      <c r="C236" s="96"/>
      <c r="D236" s="96"/>
      <c r="E236" s="96"/>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89"/>
    </row>
    <row r="239" spans="1:28" ht="15.75" customHeight="1">
      <c r="A239" s="96"/>
      <c r="B239" s="96"/>
      <c r="C239" s="96"/>
      <c r="D239" s="96"/>
      <c r="E239" s="96"/>
      <c r="F239" s="2247"/>
      <c r="G239" s="2247"/>
      <c r="H239" s="2247"/>
      <c r="I239" s="2247"/>
      <c r="J239" s="2247"/>
      <c r="K239" s="2247"/>
      <c r="L239" s="2247"/>
      <c r="M239" s="2247"/>
      <c r="N239" s="2247"/>
      <c r="O239" s="2247"/>
      <c r="P239" s="2247"/>
      <c r="Q239" s="2247"/>
      <c r="R239" s="2247"/>
      <c r="S239" s="2247"/>
      <c r="T239" s="2247"/>
      <c r="U239" s="2247"/>
      <c r="V239" s="2247"/>
      <c r="W239" s="2247"/>
      <c r="X239" s="2247"/>
      <c r="Y239" s="2247"/>
      <c r="Z239" s="2247"/>
      <c r="AA239" s="2247"/>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F235:AA236"/>
    <mergeCell ref="E231:F231"/>
    <mergeCell ref="X231:Z231"/>
    <mergeCell ref="X227:Z227"/>
    <mergeCell ref="E228:F228"/>
    <mergeCell ref="X228:Z228"/>
    <mergeCell ref="E229:F229"/>
    <mergeCell ref="X229:Z229"/>
    <mergeCell ref="D227:G227"/>
    <mergeCell ref="I227:U227"/>
    <mergeCell ref="F209:AA210"/>
    <mergeCell ref="F212:AA213"/>
    <mergeCell ref="A218:AA218"/>
    <mergeCell ref="J222:M222"/>
    <mergeCell ref="X230:Z230"/>
    <mergeCell ref="J223:M223"/>
    <mergeCell ref="J224:M224"/>
    <mergeCell ref="J225:M225"/>
    <mergeCell ref="E230:F230"/>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J125:M125"/>
    <mergeCell ref="P125:S125"/>
    <mergeCell ref="V125:Y125"/>
    <mergeCell ref="J129:N129"/>
    <mergeCell ref="E120:F120"/>
    <mergeCell ref="J120:M120"/>
    <mergeCell ref="P120:S120"/>
    <mergeCell ref="V120:Y120"/>
    <mergeCell ref="E119:F119"/>
    <mergeCell ref="J119:M119"/>
    <mergeCell ref="P119:S119"/>
    <mergeCell ref="V119:Y119"/>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F81:H81"/>
    <mergeCell ref="S81:Z81"/>
    <mergeCell ref="F82:H82"/>
    <mergeCell ref="S82:Z82"/>
    <mergeCell ref="I83:AA84"/>
    <mergeCell ref="K99:M99"/>
    <mergeCell ref="I85:AA86"/>
    <mergeCell ref="A87:AA87"/>
    <mergeCell ref="F89:I89"/>
    <mergeCell ref="G90:H90"/>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H241"/>
  <sheetViews>
    <sheetView zoomScaleNormal="100" zoomScaleSheetLayoutView="85" workbookViewId="0">
      <selection activeCell="R1" sqref="R1"/>
    </sheetView>
  </sheetViews>
  <sheetFormatPr defaultColWidth="3.58203125" defaultRowHeight="18" customHeight="1"/>
  <cols>
    <col min="1" max="16384" width="3.58203125" style="40"/>
  </cols>
  <sheetData>
    <row r="1" spans="1:34" s="366" customFormat="1" ht="40" customHeight="1" thickBot="1">
      <c r="A1" s="365" t="s">
        <v>16</v>
      </c>
      <c r="Q1" s="368" t="s">
        <v>64</v>
      </c>
      <c r="R1" s="368"/>
      <c r="S1" s="368"/>
      <c r="T1" s="368"/>
      <c r="U1" s="367" t="s">
        <v>549</v>
      </c>
      <c r="AH1" s="367"/>
    </row>
    <row r="2" spans="1:34" s="505" customFormat="1" ht="10" customHeight="1" thickTop="1">
      <c r="C2" s="506"/>
      <c r="D2" s="506"/>
      <c r="E2" s="506"/>
      <c r="F2" s="506"/>
      <c r="Z2" s="1413"/>
      <c r="AG2" s="40"/>
    </row>
    <row r="3" spans="1:34" s="542" customFormat="1" ht="13.5" customHeight="1">
      <c r="A3" s="678" t="s">
        <v>3785</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row>
    <row r="4" spans="1:34" s="542" customFormat="1" ht="16" customHeight="1">
      <c r="A4" s="1356" t="s">
        <v>2572</v>
      </c>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5"/>
      <c r="Z4" s="1354"/>
      <c r="AA4" s="1354"/>
    </row>
    <row r="5" spans="1:34" s="542" customFormat="1" ht="16" customHeight="1">
      <c r="A5" s="1357"/>
      <c r="B5" s="1357"/>
      <c r="C5" s="1357"/>
      <c r="D5" s="1357"/>
      <c r="E5" s="1357"/>
      <c r="F5" s="1357"/>
      <c r="G5" s="1357"/>
      <c r="H5" s="1357"/>
      <c r="I5" s="1357"/>
      <c r="J5" s="1357"/>
      <c r="K5" s="1357"/>
      <c r="L5" s="1357"/>
      <c r="M5" s="1357"/>
      <c r="N5" s="1357"/>
      <c r="O5" s="1357"/>
      <c r="P5" s="1357"/>
      <c r="Q5" s="1357"/>
      <c r="R5" s="1357"/>
      <c r="S5" s="1357"/>
      <c r="T5" s="1357"/>
      <c r="U5" s="1357"/>
      <c r="V5" s="1357"/>
      <c r="W5" s="1357"/>
      <c r="X5" s="1357"/>
      <c r="Y5" s="1355"/>
      <c r="Z5" s="1414"/>
      <c r="AA5" s="1414"/>
    </row>
    <row r="6" spans="1:34" s="542" customFormat="1" ht="18" customHeight="1">
      <c r="A6" s="644"/>
      <c r="B6" s="645"/>
      <c r="C6" s="645"/>
      <c r="D6" s="645"/>
      <c r="E6" s="645"/>
      <c r="F6" s="645"/>
      <c r="G6" s="645"/>
      <c r="H6" s="645"/>
      <c r="I6" s="645"/>
      <c r="J6" s="645"/>
      <c r="K6" s="645"/>
      <c r="L6" s="645"/>
      <c r="M6" s="645"/>
      <c r="N6" s="645"/>
      <c r="O6" s="645"/>
      <c r="P6" s="672"/>
      <c r="Q6" s="2383" t="s">
        <v>2471</v>
      </c>
      <c r="R6" s="2384"/>
      <c r="S6" s="2197" t="s">
        <v>2470</v>
      </c>
      <c r="T6" s="2389"/>
      <c r="U6" s="2389"/>
      <c r="V6" s="2389"/>
      <c r="W6" s="2389"/>
      <c r="X6" s="2389"/>
      <c r="Y6" s="1358"/>
      <c r="Z6" s="1415"/>
      <c r="AA6" s="1415"/>
    </row>
    <row r="7" spans="1:34" s="542" customFormat="1" ht="18" customHeight="1">
      <c r="A7" s="673"/>
      <c r="B7" s="1359" t="s">
        <v>3786</v>
      </c>
      <c r="C7" s="662"/>
      <c r="D7" s="662"/>
      <c r="E7" s="662"/>
      <c r="F7" s="662"/>
      <c r="G7" s="662"/>
      <c r="H7" s="662"/>
      <c r="I7" s="662"/>
      <c r="J7" s="662"/>
      <c r="K7" s="662"/>
      <c r="L7" s="662"/>
      <c r="M7" s="662"/>
      <c r="N7" s="662"/>
      <c r="O7" s="662"/>
      <c r="P7" s="662"/>
      <c r="Q7" s="2385"/>
      <c r="R7" s="2386"/>
      <c r="S7" s="2362" t="s">
        <v>2469</v>
      </c>
      <c r="T7" s="2363"/>
      <c r="U7" s="2363"/>
      <c r="V7" s="2363"/>
      <c r="W7" s="2363"/>
      <c r="X7" s="2363"/>
      <c r="Y7" s="1360"/>
      <c r="Z7" s="1416"/>
      <c r="AA7" s="1416"/>
    </row>
    <row r="8" spans="1:34" s="542" customFormat="1" ht="18" customHeight="1">
      <c r="A8" s="673"/>
      <c r="B8" s="1359" t="s">
        <v>3787</v>
      </c>
      <c r="C8" s="662"/>
      <c r="D8" s="662"/>
      <c r="E8" s="662"/>
      <c r="F8" s="662"/>
      <c r="G8" s="662"/>
      <c r="H8" s="662"/>
      <c r="I8" s="662"/>
      <c r="J8" s="662"/>
      <c r="K8" s="662"/>
      <c r="L8" s="662"/>
      <c r="M8" s="662"/>
      <c r="N8" s="662"/>
      <c r="O8" s="662"/>
      <c r="P8" s="662"/>
      <c r="Q8" s="2385"/>
      <c r="R8" s="2386"/>
      <c r="S8" s="662"/>
      <c r="T8" s="662"/>
      <c r="U8" s="662"/>
      <c r="V8" s="662"/>
      <c r="W8" s="662"/>
      <c r="X8" s="662"/>
      <c r="Y8" s="1358"/>
      <c r="Z8" s="1417"/>
      <c r="AA8" s="725"/>
      <c r="AD8" s="727"/>
    </row>
    <row r="9" spans="1:34" s="542" customFormat="1" ht="18" customHeight="1">
      <c r="A9" s="673"/>
      <c r="B9" s="1359" t="s">
        <v>3788</v>
      </c>
      <c r="C9" s="662"/>
      <c r="D9" s="662"/>
      <c r="E9" s="662"/>
      <c r="F9" s="662"/>
      <c r="G9" s="662"/>
      <c r="H9" s="662"/>
      <c r="I9" s="662"/>
      <c r="J9" s="662"/>
      <c r="K9" s="662"/>
      <c r="L9" s="662"/>
      <c r="M9" s="662"/>
      <c r="N9" s="662"/>
      <c r="O9" s="662"/>
      <c r="P9" s="662"/>
      <c r="Q9" s="2385"/>
      <c r="R9" s="2386"/>
      <c r="S9" s="662"/>
      <c r="T9" s="662"/>
      <c r="U9" s="662"/>
      <c r="V9" s="662"/>
      <c r="W9" s="662"/>
      <c r="X9" s="662"/>
      <c r="Y9" s="1360"/>
      <c r="Z9" s="725"/>
      <c r="AA9" s="725"/>
    </row>
    <row r="10" spans="1:34" s="542" customFormat="1" ht="18" customHeight="1">
      <c r="A10" s="673"/>
      <c r="B10" s="1359" t="s">
        <v>3789</v>
      </c>
      <c r="C10" s="662"/>
      <c r="D10" s="662"/>
      <c r="E10" s="662"/>
      <c r="F10" s="662"/>
      <c r="G10" s="662"/>
      <c r="H10" s="662"/>
      <c r="I10" s="662"/>
      <c r="J10" s="662"/>
      <c r="K10" s="662"/>
      <c r="L10" s="662"/>
      <c r="M10" s="662"/>
      <c r="N10" s="662"/>
      <c r="O10" s="662"/>
      <c r="P10" s="662"/>
      <c r="Q10" s="2385"/>
      <c r="R10" s="2386"/>
      <c r="S10" s="662"/>
      <c r="T10" s="662"/>
      <c r="U10" s="662"/>
      <c r="V10" s="662"/>
      <c r="W10" s="662"/>
      <c r="X10" s="662"/>
      <c r="Y10" s="1360"/>
      <c r="Z10" s="725"/>
      <c r="AA10" s="725"/>
    </row>
    <row r="11" spans="1:34" s="542" customFormat="1" ht="18" customHeight="1">
      <c r="A11" s="673"/>
      <c r="B11" s="1359"/>
      <c r="C11" s="662"/>
      <c r="D11" s="662"/>
      <c r="E11" s="662"/>
      <c r="F11" s="662"/>
      <c r="G11" s="662"/>
      <c r="H11" s="662"/>
      <c r="I11" s="662"/>
      <c r="J11" s="662"/>
      <c r="K11" s="662"/>
      <c r="L11" s="662"/>
      <c r="M11" s="662"/>
      <c r="N11" s="662"/>
      <c r="O11" s="662"/>
      <c r="P11" s="662"/>
      <c r="Q11" s="2385"/>
      <c r="R11" s="2386"/>
      <c r="S11" s="662"/>
      <c r="T11" s="662"/>
      <c r="U11" s="662"/>
      <c r="V11" s="662"/>
      <c r="W11" s="662"/>
      <c r="X11" s="662"/>
      <c r="Y11" s="1360"/>
      <c r="Z11" s="725"/>
      <c r="AA11" s="725"/>
    </row>
    <row r="12" spans="1:34" s="542" customFormat="1" ht="18" customHeight="1">
      <c r="A12" s="673"/>
      <c r="B12" s="685"/>
      <c r="C12" s="1361"/>
      <c r="D12" s="1361"/>
      <c r="E12" s="1361"/>
      <c r="F12" s="1361"/>
      <c r="G12" s="1361"/>
      <c r="H12" s="1361"/>
      <c r="I12" s="1361"/>
      <c r="J12" s="1361"/>
      <c r="K12" s="1361"/>
      <c r="L12" s="1361"/>
      <c r="M12" s="1361"/>
      <c r="N12" s="1361"/>
      <c r="O12" s="662"/>
      <c r="P12" s="662"/>
      <c r="Q12" s="2385"/>
      <c r="R12" s="2386"/>
      <c r="S12" s="662"/>
      <c r="T12" s="662"/>
      <c r="U12" s="662"/>
      <c r="V12" s="662"/>
      <c r="W12" s="662"/>
      <c r="X12" s="662"/>
      <c r="Y12" s="1360"/>
      <c r="Z12" s="725"/>
      <c r="AA12" s="725"/>
    </row>
    <row r="13" spans="1:34" s="542" customFormat="1" ht="18" customHeight="1">
      <c r="A13" s="673"/>
      <c r="B13" s="2381" t="s">
        <v>2571</v>
      </c>
      <c r="C13" s="2382"/>
      <c r="D13" s="2382"/>
      <c r="E13" s="2382"/>
      <c r="F13" s="2382"/>
      <c r="G13" s="2382"/>
      <c r="H13" s="2382"/>
      <c r="I13" s="2382"/>
      <c r="J13" s="2382"/>
      <c r="K13" s="2382"/>
      <c r="L13" s="2382"/>
      <c r="M13" s="2382"/>
      <c r="N13" s="1361"/>
      <c r="O13" s="662"/>
      <c r="P13" s="662"/>
      <c r="Q13" s="2387"/>
      <c r="R13" s="2388"/>
      <c r="S13" s="663"/>
      <c r="T13" s="663"/>
      <c r="U13" s="663"/>
      <c r="V13" s="663"/>
      <c r="W13" s="663"/>
      <c r="X13" s="663"/>
      <c r="Y13" s="1362"/>
      <c r="Z13" s="725"/>
      <c r="AA13" s="725"/>
    </row>
    <row r="14" spans="1:34" s="542" customFormat="1" ht="18" customHeight="1">
      <c r="A14" s="673"/>
      <c r="B14" s="2382"/>
      <c r="C14" s="2382"/>
      <c r="D14" s="2382"/>
      <c r="E14" s="2382"/>
      <c r="F14" s="2382"/>
      <c r="G14" s="2382"/>
      <c r="H14" s="2382"/>
      <c r="I14" s="2382"/>
      <c r="J14" s="2382"/>
      <c r="K14" s="2382"/>
      <c r="L14" s="2382"/>
      <c r="M14" s="2382"/>
      <c r="N14" s="685"/>
      <c r="O14" s="662"/>
      <c r="P14" s="662"/>
      <c r="Q14" s="662"/>
      <c r="R14" s="685"/>
      <c r="S14" s="662"/>
      <c r="T14" s="662"/>
      <c r="U14" s="662"/>
      <c r="V14" s="662"/>
      <c r="W14" s="662"/>
      <c r="X14" s="662"/>
      <c r="Y14" s="1360"/>
      <c r="Z14" s="1417"/>
      <c r="AA14" s="725"/>
    </row>
    <row r="15" spans="1:34" s="542" customFormat="1" ht="18" customHeight="1">
      <c r="A15" s="673"/>
      <c r="B15" s="669"/>
      <c r="C15" s="669"/>
      <c r="D15" s="669"/>
      <c r="E15" s="669"/>
      <c r="F15" s="669"/>
      <c r="G15" s="669"/>
      <c r="H15" s="669"/>
      <c r="I15" s="669"/>
      <c r="J15" s="669"/>
      <c r="K15" s="669"/>
      <c r="L15" s="662"/>
      <c r="M15" s="662"/>
      <c r="N15" s="662"/>
      <c r="O15" s="662"/>
      <c r="P15" s="662"/>
      <c r="Q15" s="662"/>
      <c r="R15" s="662" t="s">
        <v>2956</v>
      </c>
      <c r="S15" s="662"/>
      <c r="T15" s="662"/>
      <c r="U15" s="662"/>
      <c r="V15" s="662"/>
      <c r="W15" s="662"/>
      <c r="X15" s="662"/>
      <c r="Y15" s="1360"/>
      <c r="Z15" s="731"/>
      <c r="AA15" s="725"/>
    </row>
    <row r="16" spans="1:34" s="542" customFormat="1" ht="18" customHeight="1">
      <c r="A16" s="673"/>
      <c r="B16" s="669"/>
      <c r="C16" s="669"/>
      <c r="D16" s="669"/>
      <c r="E16" s="669"/>
      <c r="F16" s="669"/>
      <c r="G16" s="669"/>
      <c r="H16" s="669"/>
      <c r="I16" s="669"/>
      <c r="J16" s="669"/>
      <c r="K16" s="669"/>
      <c r="L16" s="662"/>
      <c r="M16" s="662"/>
      <c r="N16" s="662"/>
      <c r="O16" s="662"/>
      <c r="P16" s="662"/>
      <c r="Q16" s="662"/>
      <c r="R16" s="662"/>
      <c r="S16" s="662"/>
      <c r="T16" s="662"/>
      <c r="U16" s="662"/>
      <c r="V16" s="662"/>
      <c r="W16" s="662"/>
      <c r="X16" s="662"/>
      <c r="Y16" s="1360"/>
      <c r="Z16" s="725"/>
      <c r="AA16" s="725"/>
    </row>
    <row r="17" spans="1:27" s="542" customFormat="1" ht="18" customHeight="1">
      <c r="A17" s="673"/>
      <c r="B17" s="662"/>
      <c r="C17" s="662"/>
      <c r="D17" s="662"/>
      <c r="E17" s="662"/>
      <c r="F17" s="662"/>
      <c r="G17" s="662"/>
      <c r="H17" s="662"/>
      <c r="I17" s="685"/>
      <c r="J17" s="662"/>
      <c r="K17" s="660" t="s">
        <v>2468</v>
      </c>
      <c r="L17" s="685"/>
      <c r="M17" s="685"/>
      <c r="N17" s="662"/>
      <c r="O17" s="685"/>
      <c r="P17" s="685"/>
      <c r="Q17" s="662" t="s">
        <v>2467</v>
      </c>
      <c r="R17" s="662"/>
      <c r="S17" s="2364"/>
      <c r="T17" s="2364"/>
      <c r="U17" s="2364"/>
      <c r="V17" s="2364"/>
      <c r="W17" s="2364"/>
      <c r="X17" s="2364"/>
      <c r="Y17" s="1360"/>
      <c r="Z17" s="732"/>
      <c r="AA17" s="725"/>
    </row>
    <row r="18" spans="1:27" s="542" customFormat="1" ht="18" customHeight="1">
      <c r="A18" s="673"/>
      <c r="B18" s="662"/>
      <c r="C18" s="662"/>
      <c r="D18" s="662"/>
      <c r="E18" s="662"/>
      <c r="F18" s="662"/>
      <c r="G18" s="662"/>
      <c r="H18" s="662"/>
      <c r="I18" s="685"/>
      <c r="J18" s="662"/>
      <c r="K18" s="662"/>
      <c r="L18" s="662"/>
      <c r="M18" s="685"/>
      <c r="N18" s="662"/>
      <c r="O18" s="662"/>
      <c r="P18" s="685"/>
      <c r="Q18" s="669"/>
      <c r="R18" s="662"/>
      <c r="S18" s="662"/>
      <c r="T18" s="662"/>
      <c r="U18" s="662"/>
      <c r="V18" s="662"/>
      <c r="W18" s="662"/>
      <c r="X18" s="662"/>
      <c r="Y18" s="1360"/>
      <c r="Z18" s="725"/>
      <c r="AA18" s="725"/>
    </row>
    <row r="19" spans="1:27" s="542" customFormat="1" ht="16" customHeight="1">
      <c r="A19" s="673"/>
      <c r="B19" s="662"/>
      <c r="C19" s="662"/>
      <c r="D19" s="662"/>
      <c r="E19" s="662"/>
      <c r="F19" s="662"/>
      <c r="G19" s="662"/>
      <c r="H19" s="662"/>
      <c r="I19" s="685"/>
      <c r="J19" s="662"/>
      <c r="K19" s="662" t="s">
        <v>2570</v>
      </c>
      <c r="L19" s="685"/>
      <c r="M19" s="685"/>
      <c r="N19" s="662"/>
      <c r="O19" s="685"/>
      <c r="P19" s="685"/>
      <c r="Q19" s="662" t="s">
        <v>2467</v>
      </c>
      <c r="R19" s="662"/>
      <c r="S19" s="2364"/>
      <c r="T19" s="2364"/>
      <c r="U19" s="2364"/>
      <c r="V19" s="2364"/>
      <c r="W19" s="2364"/>
      <c r="X19" s="2364"/>
      <c r="Y19" s="1360"/>
      <c r="Z19" s="732"/>
      <c r="AA19" s="725"/>
    </row>
    <row r="20" spans="1:27" s="542" customFormat="1" ht="16" customHeight="1">
      <c r="A20" s="673"/>
      <c r="B20" s="662"/>
      <c r="C20" s="662"/>
      <c r="D20" s="662"/>
      <c r="E20" s="662"/>
      <c r="F20" s="662"/>
      <c r="G20" s="662"/>
      <c r="H20" s="662"/>
      <c r="I20" s="685"/>
      <c r="J20" s="662"/>
      <c r="K20" s="662" t="s">
        <v>2569</v>
      </c>
      <c r="L20" s="662"/>
      <c r="M20" s="685"/>
      <c r="N20" s="662"/>
      <c r="O20" s="662"/>
      <c r="P20" s="685"/>
      <c r="Q20" s="669"/>
      <c r="R20" s="662"/>
      <c r="S20" s="662"/>
      <c r="T20" s="662"/>
      <c r="U20" s="662"/>
      <c r="V20" s="662"/>
      <c r="W20" s="662"/>
      <c r="X20" s="662"/>
      <c r="Y20" s="1360"/>
      <c r="Z20" s="725"/>
      <c r="AA20" s="725"/>
    </row>
    <row r="21" spans="1:27" s="542" customFormat="1" ht="18" customHeight="1">
      <c r="A21" s="673"/>
      <c r="B21" s="662"/>
      <c r="C21" s="662"/>
      <c r="D21" s="662"/>
      <c r="E21" s="662"/>
      <c r="F21" s="662"/>
      <c r="G21" s="662"/>
      <c r="H21" s="662"/>
      <c r="I21" s="669"/>
      <c r="J21" s="662"/>
      <c r="K21" s="669"/>
      <c r="L21" s="662"/>
      <c r="M21" s="662"/>
      <c r="N21" s="662"/>
      <c r="O21" s="685"/>
      <c r="P21" s="685"/>
      <c r="Q21" s="685"/>
      <c r="R21" s="685"/>
      <c r="S21" s="685"/>
      <c r="T21" s="685"/>
      <c r="U21" s="685"/>
      <c r="V21" s="685"/>
      <c r="W21" s="685"/>
      <c r="X21" s="662"/>
      <c r="Y21" s="1360"/>
      <c r="AA21" s="725"/>
    </row>
    <row r="22" spans="1:27" s="542" customFormat="1" ht="18" customHeight="1">
      <c r="A22" s="673"/>
      <c r="B22" s="662"/>
      <c r="C22" s="662"/>
      <c r="D22" s="662"/>
      <c r="E22" s="662"/>
      <c r="F22" s="662"/>
      <c r="G22" s="662"/>
      <c r="H22" s="663"/>
      <c r="I22" s="662"/>
      <c r="J22" s="662"/>
      <c r="K22" s="662"/>
      <c r="L22" s="662" t="s">
        <v>2466</v>
      </c>
      <c r="M22" s="662"/>
      <c r="N22" s="662"/>
      <c r="O22" s="662"/>
      <c r="P22" s="662"/>
      <c r="Q22" s="662"/>
      <c r="R22" s="662"/>
      <c r="S22" s="663"/>
      <c r="T22" s="663"/>
      <c r="U22" s="663"/>
      <c r="V22" s="663"/>
      <c r="W22" s="663"/>
      <c r="X22" s="663"/>
      <c r="Y22" s="1360"/>
      <c r="Z22" s="1418"/>
      <c r="AA22" s="818"/>
    </row>
    <row r="23" spans="1:27" s="542" customFormat="1" ht="21" customHeight="1">
      <c r="A23" s="644" t="s">
        <v>2465</v>
      </c>
      <c r="B23" s="645"/>
      <c r="C23" s="645" t="s">
        <v>2502</v>
      </c>
      <c r="D23" s="645"/>
      <c r="E23" s="645"/>
      <c r="F23" s="645"/>
      <c r="G23" s="645"/>
      <c r="H23" s="672"/>
      <c r="I23" s="645"/>
      <c r="J23" s="645" t="s">
        <v>2956</v>
      </c>
      <c r="K23" s="645"/>
      <c r="L23" s="645"/>
      <c r="M23" s="645"/>
      <c r="N23" s="645"/>
      <c r="O23" s="645"/>
      <c r="P23" s="645"/>
      <c r="Q23" s="645"/>
      <c r="R23" s="645" t="s">
        <v>2462</v>
      </c>
      <c r="S23" s="645"/>
      <c r="T23" s="1363"/>
      <c r="U23" s="645"/>
      <c r="V23" s="645"/>
      <c r="W23" s="645"/>
      <c r="X23" s="645"/>
      <c r="Y23" s="1364" t="s">
        <v>765</v>
      </c>
      <c r="Z23" s="1417"/>
      <c r="AA23" s="725"/>
    </row>
    <row r="24" spans="1:27" s="542" customFormat="1" ht="21" customHeight="1">
      <c r="A24" s="1365" t="s">
        <v>2568</v>
      </c>
      <c r="B24" s="1366"/>
      <c r="C24" s="1366" t="s">
        <v>2957</v>
      </c>
      <c r="D24" s="1366"/>
      <c r="E24" s="1366"/>
      <c r="F24" s="1366"/>
      <c r="G24" s="1366"/>
      <c r="H24" s="668"/>
      <c r="I24" s="1366"/>
      <c r="J24" s="1366"/>
      <c r="K24" s="1366"/>
      <c r="L24" s="1366"/>
      <c r="M24" s="1366"/>
      <c r="N24" s="1366"/>
      <c r="O24" s="1366"/>
      <c r="P24" s="1366"/>
      <c r="Q24" s="1366"/>
      <c r="R24" s="1366"/>
      <c r="S24" s="1366"/>
      <c r="T24" s="1366"/>
      <c r="U24" s="1366"/>
      <c r="V24" s="1366"/>
      <c r="W24" s="1366"/>
      <c r="X24" s="1366"/>
      <c r="Y24" s="1364"/>
      <c r="Z24" s="1417"/>
      <c r="AA24" s="725"/>
    </row>
    <row r="25" spans="1:27" s="542" customFormat="1" ht="21" customHeight="1">
      <c r="A25" s="1365" t="s">
        <v>2567</v>
      </c>
      <c r="B25" s="1366"/>
      <c r="C25" s="1366" t="s">
        <v>2459</v>
      </c>
      <c r="D25" s="1366"/>
      <c r="E25" s="1366"/>
      <c r="F25" s="1366"/>
      <c r="G25" s="1366"/>
      <c r="H25" s="668"/>
      <c r="I25" s="1366"/>
      <c r="J25" s="1366"/>
      <c r="K25" s="1366"/>
      <c r="L25" s="1366"/>
      <c r="M25" s="1366"/>
      <c r="N25" s="1366"/>
      <c r="O25" s="1366"/>
      <c r="P25" s="1366"/>
      <c r="Q25" s="1366"/>
      <c r="R25" s="1366"/>
      <c r="S25" s="1366"/>
      <c r="T25" s="1366"/>
      <c r="U25" s="1366"/>
      <c r="V25" s="1366"/>
      <c r="W25" s="1366"/>
      <c r="X25" s="1366"/>
      <c r="Y25" s="1364"/>
      <c r="Z25" s="1417"/>
      <c r="AA25" s="725"/>
    </row>
    <row r="26" spans="1:27" s="542" customFormat="1" ht="21" customHeight="1">
      <c r="A26" s="1365" t="s">
        <v>2566</v>
      </c>
      <c r="B26" s="1366"/>
      <c r="C26" s="1366" t="s">
        <v>2458</v>
      </c>
      <c r="D26" s="1366"/>
      <c r="E26" s="1366"/>
      <c r="F26" s="1366"/>
      <c r="G26" s="1366"/>
      <c r="H26" s="668"/>
      <c r="I26" s="1365"/>
      <c r="J26" s="1366"/>
      <c r="K26" s="1366"/>
      <c r="L26" s="1366"/>
      <c r="M26" s="1366"/>
      <c r="N26" s="1366"/>
      <c r="O26" s="1366"/>
      <c r="P26" s="1366"/>
      <c r="Q26" s="1366"/>
      <c r="R26" s="1366"/>
      <c r="S26" s="1366"/>
      <c r="T26" s="1366"/>
      <c r="U26" s="1366"/>
      <c r="V26" s="1366"/>
      <c r="W26" s="1366"/>
      <c r="X26" s="1366"/>
      <c r="Y26" s="1364"/>
      <c r="Z26" s="1417"/>
      <c r="AA26" s="725"/>
    </row>
    <row r="27" spans="1:27" s="542" customFormat="1" ht="15" customHeight="1">
      <c r="A27" s="644" t="s">
        <v>2565</v>
      </c>
      <c r="B27" s="645"/>
      <c r="C27" s="645" t="s">
        <v>2564</v>
      </c>
      <c r="D27" s="645"/>
      <c r="E27" s="645"/>
      <c r="F27" s="645"/>
      <c r="G27" s="645"/>
      <c r="H27" s="645"/>
      <c r="I27" s="645"/>
      <c r="J27" s="645"/>
      <c r="K27" s="645"/>
      <c r="L27" s="645"/>
      <c r="M27" s="645"/>
      <c r="N27" s="645"/>
      <c r="O27" s="645"/>
      <c r="P27" s="645"/>
      <c r="Q27" s="645"/>
      <c r="R27" s="645"/>
      <c r="S27" s="645"/>
      <c r="T27" s="645"/>
      <c r="U27" s="645"/>
      <c r="V27" s="645"/>
      <c r="W27" s="645"/>
      <c r="X27" s="645"/>
      <c r="Y27" s="1358"/>
      <c r="Z27" s="1417"/>
      <c r="AA27" s="725"/>
    </row>
    <row r="28" spans="1:27" s="542" customFormat="1" ht="1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1360"/>
      <c r="Z28" s="725"/>
      <c r="AA28" s="725"/>
    </row>
    <row r="29" spans="1:27" s="542" customFormat="1" ht="15" customHeight="1">
      <c r="A29" s="673"/>
      <c r="B29" s="662"/>
      <c r="C29" s="662"/>
      <c r="D29" s="662"/>
      <c r="E29" s="662"/>
      <c r="F29" s="662"/>
      <c r="G29" s="662"/>
      <c r="H29" s="662"/>
      <c r="I29" s="662"/>
      <c r="J29" s="662"/>
      <c r="K29" s="662"/>
      <c r="L29" s="662"/>
      <c r="M29" s="662"/>
      <c r="N29" s="662"/>
      <c r="O29" s="662"/>
      <c r="P29" s="662"/>
      <c r="Q29" s="662"/>
      <c r="R29" s="662"/>
      <c r="S29" s="662"/>
      <c r="T29" s="662"/>
      <c r="U29" s="662"/>
      <c r="V29" s="662"/>
      <c r="W29" s="662"/>
      <c r="X29" s="662"/>
      <c r="Y29" s="1360"/>
      <c r="Z29" s="725"/>
      <c r="AA29" s="725"/>
    </row>
    <row r="30" spans="1:27" s="542" customFormat="1" ht="15" customHeight="1">
      <c r="A30" s="673"/>
      <c r="B30" s="662"/>
      <c r="C30" s="662"/>
      <c r="D30" s="662"/>
      <c r="E30" s="662"/>
      <c r="F30" s="662"/>
      <c r="G30" s="662"/>
      <c r="H30" s="662"/>
      <c r="I30" s="662"/>
      <c r="J30" s="662"/>
      <c r="K30" s="662"/>
      <c r="L30" s="662"/>
      <c r="M30" s="662"/>
      <c r="N30" s="662"/>
      <c r="O30" s="662"/>
      <c r="P30" s="662"/>
      <c r="Q30" s="662"/>
      <c r="R30" s="662"/>
      <c r="S30" s="662"/>
      <c r="T30" s="662"/>
      <c r="U30" s="662"/>
      <c r="V30" s="662"/>
      <c r="W30" s="662"/>
      <c r="X30" s="662"/>
      <c r="Y30" s="1360"/>
      <c r="Z30" s="725"/>
      <c r="AA30" s="725"/>
    </row>
    <row r="31" spans="1:27" s="542" customFormat="1" ht="15" customHeight="1">
      <c r="A31" s="673"/>
      <c r="B31" s="662"/>
      <c r="C31" s="662"/>
      <c r="D31" s="662"/>
      <c r="E31" s="662"/>
      <c r="F31" s="662"/>
      <c r="G31" s="662"/>
      <c r="H31" s="662"/>
      <c r="I31" s="662"/>
      <c r="J31" s="662"/>
      <c r="K31" s="662"/>
      <c r="L31" s="662"/>
      <c r="M31" s="662"/>
      <c r="N31" s="662"/>
      <c r="O31" s="662"/>
      <c r="P31" s="662"/>
      <c r="Q31" s="662"/>
      <c r="R31" s="662"/>
      <c r="S31" s="662"/>
      <c r="T31" s="662"/>
      <c r="U31" s="662"/>
      <c r="V31" s="662"/>
      <c r="W31" s="662"/>
      <c r="X31" s="662"/>
      <c r="Y31" s="1360"/>
      <c r="Z31" s="725"/>
      <c r="AA31" s="725"/>
    </row>
    <row r="32" spans="1:27" s="542" customFormat="1" ht="15" customHeight="1">
      <c r="A32" s="673"/>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1360"/>
      <c r="Z32" s="725"/>
      <c r="AA32" s="725"/>
    </row>
    <row r="33" spans="1:27" s="542" customFormat="1" ht="1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1362"/>
      <c r="Z33" s="725"/>
      <c r="AA33" s="725"/>
    </row>
    <row r="34" spans="1:27" s="542" customFormat="1" ht="15" customHeight="1">
      <c r="A34" s="644" t="s">
        <v>2563</v>
      </c>
      <c r="B34" s="645"/>
      <c r="C34" s="645" t="s">
        <v>2562</v>
      </c>
      <c r="D34" s="645"/>
      <c r="E34" s="645"/>
      <c r="F34" s="645"/>
      <c r="G34" s="645"/>
      <c r="H34" s="645"/>
      <c r="I34" s="645"/>
      <c r="J34" s="645"/>
      <c r="K34" s="645"/>
      <c r="L34" s="645"/>
      <c r="M34" s="645"/>
      <c r="N34" s="645"/>
      <c r="O34" s="645"/>
      <c r="P34" s="645"/>
      <c r="Q34" s="645"/>
      <c r="R34" s="645"/>
      <c r="S34" s="645"/>
      <c r="T34" s="645"/>
      <c r="U34" s="645"/>
      <c r="V34" s="645"/>
      <c r="W34" s="645"/>
      <c r="X34" s="645"/>
      <c r="Y34" s="1358"/>
      <c r="Z34" s="725"/>
      <c r="AA34" s="725"/>
    </row>
    <row r="35" spans="1:27" s="542" customFormat="1" ht="15" customHeight="1">
      <c r="A35" s="673"/>
      <c r="B35" s="662"/>
      <c r="C35" s="662"/>
      <c r="D35" s="662"/>
      <c r="E35" s="662"/>
      <c r="F35" s="662"/>
      <c r="G35" s="662"/>
      <c r="H35" s="662"/>
      <c r="I35" s="662"/>
      <c r="J35" s="662"/>
      <c r="K35" s="662"/>
      <c r="L35" s="662"/>
      <c r="M35" s="662"/>
      <c r="N35" s="662"/>
      <c r="O35" s="662"/>
      <c r="P35" s="662"/>
      <c r="Q35" s="662"/>
      <c r="R35" s="662"/>
      <c r="S35" s="662"/>
      <c r="T35" s="662"/>
      <c r="U35" s="662"/>
      <c r="V35" s="662"/>
      <c r="W35" s="662"/>
      <c r="X35" s="662"/>
      <c r="Y35" s="1360"/>
      <c r="Z35" s="1417"/>
      <c r="AA35" s="725"/>
    </row>
    <row r="36" spans="1:27" s="542" customFormat="1" ht="15" customHeight="1">
      <c r="A36" s="661"/>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1362"/>
      <c r="Z36" s="725"/>
      <c r="AA36" s="725"/>
    </row>
    <row r="37" spans="1:27" s="542" customFormat="1" ht="15" customHeight="1">
      <c r="A37" s="644" t="s">
        <v>2457</v>
      </c>
      <c r="B37" s="645"/>
      <c r="C37" s="645" t="s">
        <v>3790</v>
      </c>
      <c r="D37" s="645"/>
      <c r="E37" s="645"/>
      <c r="F37" s="645"/>
      <c r="G37" s="662"/>
      <c r="H37" s="662"/>
      <c r="I37" s="662"/>
      <c r="J37" s="662"/>
      <c r="K37" s="662"/>
      <c r="L37" s="662"/>
      <c r="M37" s="662"/>
      <c r="N37" s="662"/>
      <c r="O37" s="662"/>
      <c r="P37" s="662"/>
      <c r="Q37" s="662"/>
      <c r="R37" s="662"/>
      <c r="S37" s="662"/>
      <c r="T37" s="662"/>
      <c r="U37" s="662"/>
      <c r="V37" s="662"/>
      <c r="W37" s="662"/>
      <c r="X37" s="662"/>
      <c r="Y37" s="1360"/>
      <c r="Z37" s="725"/>
      <c r="AA37" s="725"/>
    </row>
    <row r="38" spans="1:27" s="542" customFormat="1" ht="15" customHeight="1">
      <c r="A38" s="673"/>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1360"/>
      <c r="Z38" s="725"/>
      <c r="AA38" s="725"/>
    </row>
    <row r="39" spans="1:27" s="542" customFormat="1" ht="15" customHeight="1" thickBot="1">
      <c r="A39" s="661"/>
      <c r="B39" s="663"/>
      <c r="C39" s="663"/>
      <c r="D39" s="663"/>
      <c r="E39" s="663"/>
      <c r="F39" s="663"/>
      <c r="G39" s="663"/>
      <c r="H39" s="663"/>
      <c r="I39" s="663"/>
      <c r="J39" s="663"/>
      <c r="K39" s="663"/>
      <c r="L39" s="663"/>
      <c r="M39" s="663"/>
      <c r="N39" s="663"/>
      <c r="O39" s="663"/>
      <c r="P39" s="663"/>
      <c r="Q39" s="663"/>
      <c r="R39" s="663"/>
      <c r="S39" s="663"/>
      <c r="T39" s="663"/>
      <c r="U39" s="663"/>
      <c r="V39" s="663"/>
      <c r="W39" s="663"/>
      <c r="X39" s="663"/>
      <c r="Y39" s="1367"/>
      <c r="Z39" s="1417"/>
      <c r="AA39" s="725"/>
    </row>
    <row r="40" spans="1:27" s="542" customFormat="1" ht="15" customHeight="1" thickTop="1">
      <c r="A40" s="1368" t="s">
        <v>3791</v>
      </c>
      <c r="B40" s="1369"/>
      <c r="C40" s="1370"/>
      <c r="D40" s="1370"/>
      <c r="E40" s="1369"/>
      <c r="F40" s="1369"/>
      <c r="G40" s="1369"/>
      <c r="H40" s="1369"/>
      <c r="I40" s="1369"/>
      <c r="J40" s="1369"/>
      <c r="K40" s="1369"/>
      <c r="L40" s="1369"/>
      <c r="M40" s="1369"/>
      <c r="N40" s="1369"/>
      <c r="O40" s="1369"/>
      <c r="P40" s="1369"/>
      <c r="Q40" s="1369"/>
      <c r="R40" s="1369"/>
      <c r="S40" s="1369"/>
      <c r="T40" s="1369"/>
      <c r="U40" s="1369"/>
      <c r="V40" s="1369"/>
      <c r="W40" s="1369"/>
      <c r="X40" s="1369"/>
      <c r="Y40" s="1371"/>
      <c r="Z40" s="725"/>
      <c r="AA40" s="725"/>
    </row>
    <row r="41" spans="1:27" s="542" customFormat="1" ht="15" customHeight="1">
      <c r="A41" s="1372" t="s">
        <v>5</v>
      </c>
      <c r="B41" s="1373" t="s">
        <v>3792</v>
      </c>
      <c r="C41" s="1373"/>
      <c r="D41" s="1373"/>
      <c r="E41" s="1374"/>
      <c r="F41" s="1374"/>
      <c r="G41" s="1374"/>
      <c r="H41" s="1374"/>
      <c r="I41" s="1374"/>
      <c r="J41" s="1374"/>
      <c r="K41" s="1374"/>
      <c r="L41" s="1374"/>
      <c r="M41" s="1374"/>
      <c r="N41" s="1374"/>
      <c r="O41" s="1374"/>
      <c r="P41" s="1374"/>
      <c r="Q41" s="1374"/>
      <c r="R41" s="1374"/>
      <c r="S41" s="1374"/>
      <c r="T41" s="1374"/>
      <c r="U41" s="1374"/>
      <c r="V41" s="1374"/>
      <c r="W41" s="1374"/>
      <c r="X41" s="1374"/>
      <c r="Y41" s="1375"/>
      <c r="Z41" s="1417"/>
      <c r="AA41" s="725"/>
    </row>
    <row r="42" spans="1:27" s="542" customFormat="1" ht="15" customHeight="1">
      <c r="A42" s="1376"/>
      <c r="B42" s="1373" t="s">
        <v>3793</v>
      </c>
      <c r="C42" s="1373"/>
      <c r="D42" s="1373"/>
      <c r="E42" s="1374"/>
      <c r="F42" s="1374"/>
      <c r="G42" s="1374"/>
      <c r="H42" s="1374"/>
      <c r="I42" s="1374"/>
      <c r="J42" s="1374"/>
      <c r="K42" s="1374"/>
      <c r="L42" s="1374"/>
      <c r="M42" s="1374"/>
      <c r="N42" s="1374"/>
      <c r="O42" s="1374"/>
      <c r="P42" s="1374"/>
      <c r="Q42" s="1374"/>
      <c r="R42" s="1374"/>
      <c r="S42" s="1374"/>
      <c r="T42" s="1374"/>
      <c r="U42" s="1374"/>
      <c r="V42" s="1374"/>
      <c r="W42" s="1374"/>
      <c r="X42" s="1374"/>
      <c r="Y42" s="1375"/>
      <c r="Z42" s="638"/>
      <c r="AA42" s="638"/>
    </row>
    <row r="43" spans="1:27" s="542" customFormat="1" ht="15" customHeight="1">
      <c r="A43" s="2365"/>
      <c r="B43" s="1377" t="s">
        <v>5</v>
      </c>
      <c r="C43" s="1378" t="s">
        <v>2960</v>
      </c>
      <c r="D43" s="1379" t="s">
        <v>2961</v>
      </c>
      <c r="E43" s="1379"/>
      <c r="F43" s="1379"/>
      <c r="G43" s="1379"/>
      <c r="H43" s="1380"/>
      <c r="I43" s="1377" t="s">
        <v>5</v>
      </c>
      <c r="J43" s="1378" t="s">
        <v>2962</v>
      </c>
      <c r="K43" s="1379" t="s">
        <v>2963</v>
      </c>
      <c r="L43" s="1379"/>
      <c r="M43" s="1379"/>
      <c r="N43" s="1379"/>
      <c r="O43" s="1379"/>
      <c r="P43" s="1379"/>
      <c r="Q43" s="1381"/>
      <c r="R43" s="1377" t="s">
        <v>5</v>
      </c>
      <c r="S43" s="1382" t="s">
        <v>2964</v>
      </c>
      <c r="T43" s="2366" t="s">
        <v>3794</v>
      </c>
      <c r="U43" s="2367"/>
      <c r="V43" s="2367"/>
      <c r="W43" s="2367"/>
      <c r="X43" s="2367"/>
      <c r="Y43" s="2368"/>
      <c r="Z43" s="638"/>
      <c r="AA43" s="638"/>
    </row>
    <row r="44" spans="1:27" s="542" customFormat="1" ht="15" customHeight="1">
      <c r="A44" s="2365"/>
      <c r="B44" s="1383" t="s">
        <v>5</v>
      </c>
      <c r="C44" s="1384" t="s">
        <v>2965</v>
      </c>
      <c r="D44" s="1385" t="s">
        <v>2966</v>
      </c>
      <c r="E44" s="1385"/>
      <c r="F44" s="1385"/>
      <c r="G44" s="1385"/>
      <c r="H44" s="1386"/>
      <c r="I44" s="1383" t="s">
        <v>5</v>
      </c>
      <c r="J44" s="1384" t="s">
        <v>2967</v>
      </c>
      <c r="K44" s="1385" t="s">
        <v>2968</v>
      </c>
      <c r="L44" s="1385"/>
      <c r="M44" s="1385"/>
      <c r="N44" s="1385"/>
      <c r="O44" s="1385"/>
      <c r="P44" s="1385"/>
      <c r="Q44" s="1387"/>
      <c r="R44" s="1388" t="s">
        <v>5</v>
      </c>
      <c r="S44" s="1389" t="s">
        <v>2969</v>
      </c>
      <c r="T44" s="2369" t="s">
        <v>3795</v>
      </c>
      <c r="U44" s="2370"/>
      <c r="V44" s="2370"/>
      <c r="W44" s="2370"/>
      <c r="X44" s="2370"/>
      <c r="Y44" s="2371"/>
      <c r="Z44" s="544"/>
      <c r="AA44" s="544"/>
    </row>
    <row r="45" spans="1:27" s="542" customFormat="1" ht="15" customHeight="1">
      <c r="A45" s="2365"/>
      <c r="B45" s="1383" t="s">
        <v>5</v>
      </c>
      <c r="C45" s="1384" t="s">
        <v>2970</v>
      </c>
      <c r="D45" s="1385" t="s">
        <v>2971</v>
      </c>
      <c r="E45" s="1385"/>
      <c r="F45" s="1385"/>
      <c r="G45" s="1385"/>
      <c r="H45" s="1386"/>
      <c r="I45" s="1383" t="s">
        <v>5</v>
      </c>
      <c r="J45" s="1384" t="s">
        <v>2972</v>
      </c>
      <c r="K45" s="2372" t="s">
        <v>3779</v>
      </c>
      <c r="L45" s="2373"/>
      <c r="M45" s="2373"/>
      <c r="N45" s="2373"/>
      <c r="O45" s="2373"/>
      <c r="P45" s="2373"/>
      <c r="Q45" s="2374"/>
      <c r="R45" s="1388" t="s">
        <v>5</v>
      </c>
      <c r="S45" s="1389" t="s">
        <v>3778</v>
      </c>
      <c r="T45" s="2375" t="s">
        <v>3796</v>
      </c>
      <c r="U45" s="2376"/>
      <c r="V45" s="2376"/>
      <c r="W45" s="2376"/>
      <c r="X45" s="2376"/>
      <c r="Y45" s="2377"/>
      <c r="Z45" s="544"/>
      <c r="AA45" s="544"/>
    </row>
    <row r="46" spans="1:27" s="542" customFormat="1" ht="15" customHeight="1">
      <c r="A46" s="2365"/>
      <c r="B46" s="1383" t="s">
        <v>5</v>
      </c>
      <c r="C46" s="1384" t="s">
        <v>2974</v>
      </c>
      <c r="D46" s="1385" t="s">
        <v>2975</v>
      </c>
      <c r="E46" s="1385"/>
      <c r="F46" s="1385"/>
      <c r="G46" s="1385"/>
      <c r="H46" s="1386"/>
      <c r="I46" s="1383" t="s">
        <v>5</v>
      </c>
      <c r="J46" s="1384" t="s">
        <v>2976</v>
      </c>
      <c r="K46" s="2372" t="s">
        <v>2973</v>
      </c>
      <c r="L46" s="2380"/>
      <c r="M46" s="2380"/>
      <c r="N46" s="2380"/>
      <c r="O46" s="2380"/>
      <c r="P46" s="2380"/>
      <c r="Q46" s="2374"/>
      <c r="R46" s="1377"/>
      <c r="S46" s="1379"/>
      <c r="T46" s="2378"/>
      <c r="U46" s="2378"/>
      <c r="V46" s="2378"/>
      <c r="W46" s="2378"/>
      <c r="X46" s="2378"/>
      <c r="Y46" s="2379"/>
    </row>
    <row r="47" spans="1:27" s="542" customFormat="1" ht="15" customHeight="1">
      <c r="A47" s="2365"/>
      <c r="B47" s="1383" t="s">
        <v>5</v>
      </c>
      <c r="C47" s="1384" t="s">
        <v>2979</v>
      </c>
      <c r="D47" s="1385" t="s">
        <v>2980</v>
      </c>
      <c r="E47" s="1385"/>
      <c r="F47" s="1385"/>
      <c r="G47" s="1385"/>
      <c r="H47" s="1386"/>
      <c r="I47" s="1383" t="s">
        <v>5</v>
      </c>
      <c r="J47" s="1384" t="s">
        <v>2981</v>
      </c>
      <c r="K47" s="2372" t="s">
        <v>2977</v>
      </c>
      <c r="L47" s="2380"/>
      <c r="M47" s="2380"/>
      <c r="N47" s="2380"/>
      <c r="O47" s="2380"/>
      <c r="P47" s="2380"/>
      <c r="Q47" s="2374"/>
      <c r="R47" s="1377" t="s">
        <v>5</v>
      </c>
      <c r="S47" s="1379" t="s">
        <v>2978</v>
      </c>
      <c r="T47" s="1390"/>
      <c r="U47" s="1390"/>
      <c r="V47" s="1390"/>
      <c r="W47" s="1390"/>
      <c r="X47" s="1390"/>
      <c r="Y47" s="1391"/>
    </row>
    <row r="48" spans="1:27" s="542" customFormat="1" ht="15" customHeight="1">
      <c r="A48" s="2365"/>
      <c r="B48" s="1383" t="s">
        <v>5</v>
      </c>
      <c r="C48" s="1384" t="s">
        <v>2984</v>
      </c>
      <c r="D48" s="1385" t="s">
        <v>2985</v>
      </c>
      <c r="E48" s="1385"/>
      <c r="F48" s="1385"/>
      <c r="G48" s="1385"/>
      <c r="H48" s="1386"/>
      <c r="I48" s="1383" t="s">
        <v>5</v>
      </c>
      <c r="J48" s="1384" t="s">
        <v>2986</v>
      </c>
      <c r="K48" s="2372" t="s">
        <v>2982</v>
      </c>
      <c r="L48" s="2380"/>
      <c r="M48" s="2380"/>
      <c r="N48" s="2380"/>
      <c r="O48" s="2380"/>
      <c r="P48" s="2380"/>
      <c r="Q48" s="2374"/>
      <c r="R48" s="1383" t="s">
        <v>5</v>
      </c>
      <c r="S48" s="1392" t="s">
        <v>2983</v>
      </c>
      <c r="T48" s="1390"/>
      <c r="U48" s="1390"/>
      <c r="V48" s="1390"/>
      <c r="W48" s="1390"/>
      <c r="X48" s="1390"/>
      <c r="Y48" s="1391"/>
    </row>
    <row r="49" spans="1:33" s="505" customFormat="1" ht="15" customHeight="1">
      <c r="A49" s="2365"/>
      <c r="B49" s="1383" t="s">
        <v>5</v>
      </c>
      <c r="C49" s="1384" t="s">
        <v>2988</v>
      </c>
      <c r="D49" s="1385" t="s">
        <v>2989</v>
      </c>
      <c r="E49" s="1385"/>
      <c r="F49" s="1385"/>
      <c r="G49" s="1385"/>
      <c r="H49" s="1386"/>
      <c r="I49" s="1383" t="s">
        <v>5</v>
      </c>
      <c r="J49" s="1384" t="s">
        <v>2990</v>
      </c>
      <c r="K49" s="1393" t="s">
        <v>2987</v>
      </c>
      <c r="L49" s="1393"/>
      <c r="M49" s="1393"/>
      <c r="N49" s="1393"/>
      <c r="O49" s="1393"/>
      <c r="P49" s="1394"/>
      <c r="Q49" s="1387"/>
      <c r="R49" s="1395"/>
      <c r="S49" s="1385"/>
      <c r="T49" s="1396"/>
      <c r="U49" s="1396"/>
      <c r="V49" s="1396"/>
      <c r="W49" s="1396"/>
      <c r="X49" s="1396"/>
      <c r="Y49" s="1397"/>
      <c r="Z49" s="284"/>
      <c r="AA49" s="284"/>
      <c r="AB49" s="284"/>
      <c r="AC49" s="284"/>
      <c r="AD49" s="284"/>
      <c r="AG49" s="40"/>
    </row>
    <row r="50" spans="1:33" s="505" customFormat="1" ht="15" customHeight="1">
      <c r="A50" s="1398"/>
      <c r="B50" s="1399" t="s">
        <v>2992</v>
      </c>
      <c r="C50" s="1400" t="s">
        <v>3797</v>
      </c>
      <c r="D50" s="1401"/>
      <c r="E50" s="1401"/>
      <c r="F50" s="1401"/>
      <c r="G50" s="1401"/>
      <c r="H50" s="1402"/>
      <c r="I50" s="1403"/>
      <c r="J50" s="1404"/>
      <c r="K50" s="1405"/>
      <c r="L50" s="1401"/>
      <c r="M50" s="1401"/>
      <c r="N50" s="1401"/>
      <c r="O50" s="1401"/>
      <c r="P50" s="1401"/>
      <c r="Q50" s="1402"/>
      <c r="R50" s="1404"/>
      <c r="S50" s="1401"/>
      <c r="T50" s="1406"/>
      <c r="U50" s="1406"/>
      <c r="V50" s="1406"/>
      <c r="W50" s="1406"/>
      <c r="X50" s="1406"/>
      <c r="Y50" s="1407"/>
      <c r="Z50" s="284"/>
      <c r="AA50" s="284"/>
      <c r="AB50" s="284"/>
      <c r="AC50" s="284"/>
      <c r="AD50" s="284"/>
      <c r="AG50" s="40"/>
    </row>
    <row r="51" spans="1:33" s="505" customFormat="1" ht="15" customHeight="1">
      <c r="A51" s="1408" t="s">
        <v>2561</v>
      </c>
      <c r="B51" s="1408" t="s">
        <v>3798</v>
      </c>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284"/>
      <c r="AA51" s="284"/>
      <c r="AB51" s="284"/>
      <c r="AC51" s="284"/>
      <c r="AD51" s="284"/>
      <c r="AG51" s="40"/>
    </row>
    <row r="52" spans="1:33" s="505" customFormat="1" ht="15" customHeight="1">
      <c r="A52" s="1410"/>
      <c r="B52" s="1411" t="s">
        <v>3799</v>
      </c>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284"/>
      <c r="AA52" s="284"/>
      <c r="AB52" s="284"/>
      <c r="AC52" s="284"/>
      <c r="AD52" s="284"/>
      <c r="AG52" s="40"/>
    </row>
    <row r="53" spans="1:33" s="505" customFormat="1" ht="15" customHeight="1">
      <c r="A53" s="1410"/>
      <c r="B53" s="1410" t="s">
        <v>3800</v>
      </c>
      <c r="C53" s="1410"/>
      <c r="D53" s="1410"/>
      <c r="E53" s="1410"/>
      <c r="F53" s="1410"/>
      <c r="G53" s="1410"/>
      <c r="H53" s="1410"/>
      <c r="I53" s="1410"/>
      <c r="J53" s="1410"/>
      <c r="K53" s="1410"/>
      <c r="L53" s="1410"/>
      <c r="M53" s="1410"/>
      <c r="N53" s="1410"/>
      <c r="O53" s="1410"/>
      <c r="P53" s="1410"/>
      <c r="Q53" s="1410"/>
      <c r="R53" s="1410"/>
      <c r="S53" s="1410"/>
      <c r="T53" s="1410"/>
      <c r="U53" s="1410"/>
      <c r="V53" s="1410"/>
      <c r="W53" s="1410"/>
      <c r="X53" s="1410"/>
      <c r="Y53" s="1410"/>
      <c r="Z53" s="284"/>
      <c r="AA53" s="284"/>
      <c r="AB53" s="284"/>
      <c r="AC53" s="284"/>
      <c r="AD53" s="284"/>
      <c r="AG53" s="40"/>
    </row>
    <row r="54" spans="1:33" s="505" customFormat="1" ht="15" customHeight="1">
      <c r="A54" s="1410"/>
      <c r="B54" s="1410" t="s">
        <v>3801</v>
      </c>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284"/>
      <c r="AA54" s="284"/>
      <c r="AB54" s="284"/>
      <c r="AC54" s="284"/>
      <c r="AD54" s="284"/>
      <c r="AG54" s="40"/>
    </row>
    <row r="55" spans="1:33" s="505" customFormat="1" ht="15" customHeight="1">
      <c r="A55" s="1410"/>
      <c r="B55" s="1412" t="s">
        <v>3802</v>
      </c>
      <c r="C55" s="1410"/>
      <c r="D55" s="1410"/>
      <c r="E55" s="1410"/>
      <c r="F55" s="1410"/>
      <c r="G55" s="1410"/>
      <c r="H55" s="1410"/>
      <c r="I55" s="1410"/>
      <c r="J55" s="1410"/>
      <c r="K55" s="1410"/>
      <c r="L55" s="1410"/>
      <c r="M55" s="1410"/>
      <c r="N55" s="1410"/>
      <c r="O55" s="1410"/>
      <c r="P55" s="1410"/>
      <c r="Q55" s="1410"/>
      <c r="R55" s="1410"/>
      <c r="S55" s="1410"/>
      <c r="T55" s="1410"/>
      <c r="U55" s="1410"/>
      <c r="V55" s="1410"/>
      <c r="W55" s="1410"/>
      <c r="X55" s="1410"/>
      <c r="Y55" s="1410"/>
      <c r="Z55" s="284"/>
      <c r="AA55" s="284"/>
      <c r="AB55" s="284"/>
      <c r="AC55" s="284"/>
      <c r="AD55" s="284"/>
      <c r="AG55" s="40"/>
    </row>
    <row r="56" spans="1:33" s="505" customFormat="1" ht="15" customHeight="1">
      <c r="A56" s="1411" t="s">
        <v>3803</v>
      </c>
      <c r="B56" s="1410"/>
      <c r="C56" s="1410"/>
      <c r="D56" s="1410"/>
      <c r="E56" s="1410"/>
      <c r="F56" s="1410"/>
      <c r="G56" s="1410"/>
      <c r="H56" s="1410"/>
      <c r="I56" s="1410"/>
      <c r="J56" s="1410"/>
      <c r="K56" s="1410"/>
      <c r="L56" s="1410"/>
      <c r="M56" s="1410"/>
      <c r="N56" s="1410"/>
      <c r="O56" s="1410"/>
      <c r="P56" s="1410"/>
      <c r="Q56" s="1410"/>
      <c r="R56" s="1410"/>
      <c r="S56" s="1410"/>
      <c r="T56" s="1410"/>
      <c r="U56" s="1410"/>
      <c r="V56" s="1410"/>
      <c r="W56" s="1410"/>
      <c r="X56" s="1410"/>
      <c r="Y56" s="1410"/>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224"/>
      <c r="T81" s="2224"/>
      <c r="U81" s="2224"/>
      <c r="V81" s="2224"/>
      <c r="W81" s="2224"/>
      <c r="X81" s="2224"/>
      <c r="Y81" s="2224"/>
      <c r="Z81" s="2224"/>
      <c r="AA81" s="2224"/>
      <c r="AB81" s="2224"/>
      <c r="AC81" s="574"/>
      <c r="AD81" s="574"/>
    </row>
    <row r="82" spans="1:30" ht="18" customHeight="1">
      <c r="A82" s="89"/>
      <c r="B82" s="89"/>
      <c r="C82" s="96"/>
      <c r="D82" s="96"/>
      <c r="E82" s="574"/>
      <c r="F82" s="2224"/>
      <c r="G82" s="2224"/>
      <c r="H82" s="2224"/>
      <c r="I82" s="574"/>
      <c r="J82" s="89"/>
      <c r="K82" s="96"/>
      <c r="L82" s="96"/>
      <c r="M82" s="96"/>
      <c r="N82" s="96"/>
      <c r="O82" s="96"/>
      <c r="P82" s="96"/>
      <c r="Q82" s="96"/>
      <c r="R82" s="574"/>
      <c r="S82" s="2224"/>
      <c r="T82" s="2224"/>
      <c r="U82" s="2224"/>
      <c r="V82" s="2224"/>
      <c r="W82" s="2224"/>
      <c r="X82" s="2224"/>
      <c r="Y82" s="2224"/>
      <c r="Z82" s="2224"/>
      <c r="AA82" s="2224"/>
      <c r="AB82" s="2224"/>
      <c r="AC82" s="574"/>
      <c r="AD82" s="575"/>
    </row>
    <row r="83" spans="1:30" ht="18" customHeight="1">
      <c r="A83" s="89"/>
      <c r="B83" s="89"/>
      <c r="C83" s="89"/>
      <c r="D83" s="89"/>
      <c r="E83" s="574"/>
      <c r="F83" s="2224"/>
      <c r="G83" s="2224"/>
      <c r="H83" s="2224"/>
      <c r="I83" s="574"/>
      <c r="J83" s="89"/>
      <c r="K83" s="96"/>
      <c r="L83" s="96"/>
      <c r="M83" s="96"/>
      <c r="N83" s="96"/>
      <c r="O83" s="96"/>
      <c r="P83" s="96"/>
      <c r="Q83" s="96"/>
      <c r="R83" s="574"/>
      <c r="S83" s="2224"/>
      <c r="T83" s="2224"/>
      <c r="U83" s="2224"/>
      <c r="V83" s="2224"/>
      <c r="W83" s="2224"/>
      <c r="X83" s="2224"/>
      <c r="Y83" s="2224"/>
      <c r="Z83" s="2224"/>
      <c r="AA83" s="2224"/>
      <c r="AB83" s="2224"/>
      <c r="AC83" s="574"/>
      <c r="AD83" s="575"/>
    </row>
    <row r="84" spans="1:30" ht="18" customHeight="1">
      <c r="A84" s="573"/>
      <c r="B84" s="96"/>
      <c r="C84" s="96"/>
      <c r="D84" s="96"/>
      <c r="E84" s="96"/>
      <c r="F84" s="96"/>
      <c r="G84" s="96"/>
      <c r="H84" s="96"/>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row>
    <row r="85" spans="1:30" ht="18" customHeight="1">
      <c r="A85" s="89"/>
      <c r="B85" s="89"/>
      <c r="C85" s="89"/>
      <c r="D85" s="89"/>
      <c r="E85" s="89"/>
      <c r="F85" s="89"/>
      <c r="G85" s="89"/>
      <c r="H85" s="89"/>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row>
    <row r="86" spans="1:30" ht="18" customHeight="1">
      <c r="A86" s="573"/>
      <c r="B86" s="96"/>
      <c r="C86" s="575"/>
      <c r="D86" s="575"/>
      <c r="E86" s="96"/>
      <c r="F86" s="96"/>
      <c r="G86" s="96"/>
      <c r="H86" s="96"/>
      <c r="I86" s="2223"/>
      <c r="J86" s="2219"/>
      <c r="K86" s="2219"/>
      <c r="L86" s="2219"/>
      <c r="M86" s="2219"/>
      <c r="N86" s="2219"/>
      <c r="O86" s="2219"/>
      <c r="P86" s="2219"/>
      <c r="Q86" s="2219"/>
      <c r="R86" s="2219"/>
      <c r="S86" s="2219"/>
      <c r="T86" s="2219"/>
      <c r="U86" s="2219"/>
      <c r="V86" s="2219"/>
      <c r="W86" s="2219"/>
      <c r="X86" s="2219"/>
      <c r="Y86" s="2219"/>
      <c r="Z86" s="2219"/>
      <c r="AA86" s="2219"/>
      <c r="AB86" s="2219"/>
      <c r="AC86" s="2219"/>
      <c r="AD86" s="2219"/>
    </row>
    <row r="87" spans="1:30" ht="18" customHeight="1">
      <c r="A87" s="89"/>
      <c r="B87" s="89"/>
      <c r="C87" s="96"/>
      <c r="D87" s="96"/>
      <c r="E87" s="89"/>
      <c r="F87" s="89"/>
      <c r="G87" s="89"/>
      <c r="H87" s="89"/>
      <c r="I87" s="2219"/>
      <c r="J87" s="2219"/>
      <c r="K87" s="2219"/>
      <c r="L87" s="2219"/>
      <c r="M87" s="2219"/>
      <c r="N87" s="2219"/>
      <c r="O87" s="2219"/>
      <c r="P87" s="2219"/>
      <c r="Q87" s="2219"/>
      <c r="R87" s="2219"/>
      <c r="S87" s="2219"/>
      <c r="T87" s="2219"/>
      <c r="U87" s="2219"/>
      <c r="V87" s="2219"/>
      <c r="W87" s="2219"/>
      <c r="X87" s="2219"/>
      <c r="Y87" s="2219"/>
      <c r="Z87" s="2219"/>
      <c r="AA87" s="2219"/>
      <c r="AB87" s="2219"/>
      <c r="AC87" s="2219"/>
      <c r="AD87" s="2219"/>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224"/>
      <c r="G90" s="2224"/>
      <c r="H90" s="2224"/>
      <c r="I90" s="2224"/>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224"/>
      <c r="H91" s="2224"/>
      <c r="I91" s="96"/>
      <c r="J91" s="2225"/>
      <c r="K91" s="2225"/>
      <c r="L91" s="2225"/>
      <c r="M91" s="2225"/>
      <c r="N91" s="2225"/>
      <c r="O91" s="2225"/>
      <c r="P91" s="2225"/>
      <c r="Q91" s="2225"/>
      <c r="R91" s="2225"/>
      <c r="S91" s="2225"/>
      <c r="T91" s="2225"/>
      <c r="U91" s="2225"/>
      <c r="V91" s="2225"/>
      <c r="W91" s="2225"/>
      <c r="X91" s="2225"/>
      <c r="Y91" s="2225"/>
      <c r="Z91" s="2225"/>
      <c r="AA91" s="2225"/>
      <c r="AB91" s="2225"/>
      <c r="AC91" s="2225"/>
      <c r="AD91" s="2225"/>
    </row>
    <row r="92" spans="1:30" ht="18" customHeight="1">
      <c r="A92" s="96"/>
      <c r="B92" s="96"/>
      <c r="C92" s="96"/>
      <c r="D92" s="96"/>
      <c r="E92" s="96"/>
      <c r="F92" s="96"/>
      <c r="G92" s="2224"/>
      <c r="H92" s="2224"/>
      <c r="I92" s="96"/>
      <c r="J92" s="2225"/>
      <c r="K92" s="2225"/>
      <c r="L92" s="2225"/>
      <c r="M92" s="2225"/>
      <c r="N92" s="2225"/>
      <c r="O92" s="2225"/>
      <c r="P92" s="2225"/>
      <c r="Q92" s="2225"/>
      <c r="R92" s="2225"/>
      <c r="S92" s="2225"/>
      <c r="T92" s="2225"/>
      <c r="U92" s="2225"/>
      <c r="V92" s="2225"/>
      <c r="W92" s="2225"/>
      <c r="X92" s="2225"/>
      <c r="Y92" s="2225"/>
      <c r="Z92" s="2225"/>
      <c r="AA92" s="2225"/>
      <c r="AB92" s="2225"/>
      <c r="AC92" s="2225"/>
      <c r="AD92" s="2225"/>
    </row>
    <row r="93" spans="1:30" ht="18" customHeight="1">
      <c r="A93" s="96"/>
      <c r="B93" s="96"/>
      <c r="C93" s="96"/>
      <c r="D93" s="96"/>
      <c r="E93" s="96"/>
      <c r="F93" s="96"/>
      <c r="G93" s="2224"/>
      <c r="H93" s="2224"/>
      <c r="I93" s="96"/>
      <c r="J93" s="2225"/>
      <c r="K93" s="2225"/>
      <c r="L93" s="2225"/>
      <c r="M93" s="2225"/>
      <c r="N93" s="2225"/>
      <c r="O93" s="2225"/>
      <c r="P93" s="2225"/>
      <c r="Q93" s="2225"/>
      <c r="R93" s="2225"/>
      <c r="S93" s="2225"/>
      <c r="T93" s="2225"/>
      <c r="U93" s="2225"/>
      <c r="V93" s="2225"/>
      <c r="W93" s="2225"/>
      <c r="X93" s="2225"/>
      <c r="Y93" s="2225"/>
      <c r="Z93" s="2225"/>
      <c r="AA93" s="2225"/>
      <c r="AB93" s="2225"/>
      <c r="AC93" s="2225"/>
      <c r="AD93" s="2225"/>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224"/>
      <c r="L100" s="2224"/>
      <c r="M100" s="2224"/>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224"/>
      <c r="L101" s="2224"/>
      <c r="M101" s="2224"/>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224"/>
      <c r="L102" s="2224"/>
      <c r="M102" s="2224"/>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224"/>
      <c r="L103" s="2224"/>
      <c r="M103" s="2224"/>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240"/>
      <c r="L105" s="2240"/>
      <c r="M105" s="2240"/>
      <c r="N105" s="2240"/>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240"/>
      <c r="L106" s="2240"/>
      <c r="M106" s="2240"/>
      <c r="N106" s="2240"/>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224"/>
      <c r="K117" s="2224"/>
      <c r="L117" s="2224"/>
      <c r="M117" s="2224"/>
      <c r="N117" s="574"/>
      <c r="O117" s="574"/>
      <c r="P117" s="2224"/>
      <c r="Q117" s="2224"/>
      <c r="R117" s="2224"/>
      <c r="S117" s="2224"/>
      <c r="T117" s="574"/>
      <c r="U117" s="574"/>
      <c r="V117" s="574"/>
      <c r="W117" s="2224"/>
      <c r="X117" s="2224"/>
      <c r="Y117" s="2224"/>
      <c r="Z117" s="2224"/>
      <c r="AA117" s="2224"/>
      <c r="AB117" s="576"/>
      <c r="AC117" s="576"/>
      <c r="AD117" s="96"/>
    </row>
    <row r="118" spans="1:30" ht="18" customHeight="1">
      <c r="A118" s="96"/>
      <c r="B118" s="96"/>
      <c r="C118" s="96"/>
      <c r="D118" s="574"/>
      <c r="E118" s="2224"/>
      <c r="F118" s="2224"/>
      <c r="G118" s="574"/>
      <c r="H118" s="96"/>
      <c r="I118" s="574"/>
      <c r="J118" s="2239"/>
      <c r="K118" s="2239"/>
      <c r="L118" s="2239"/>
      <c r="M118" s="2239"/>
      <c r="N118" s="574"/>
      <c r="O118" s="574"/>
      <c r="P118" s="2239"/>
      <c r="Q118" s="2239"/>
      <c r="R118" s="2239"/>
      <c r="S118" s="2239"/>
      <c r="T118" s="574"/>
      <c r="U118" s="574"/>
      <c r="V118" s="574"/>
      <c r="W118" s="2241"/>
      <c r="X118" s="2241"/>
      <c r="Y118" s="2241"/>
      <c r="Z118" s="2241"/>
      <c r="AA118" s="2241"/>
      <c r="AB118" s="96"/>
      <c r="AC118" s="96"/>
      <c r="AD118" s="96"/>
    </row>
    <row r="119" spans="1:30" ht="18" customHeight="1">
      <c r="A119" s="96"/>
      <c r="B119" s="96"/>
      <c r="C119" s="96"/>
      <c r="D119" s="574"/>
      <c r="E119" s="2224"/>
      <c r="F119" s="2224"/>
      <c r="G119" s="574"/>
      <c r="H119" s="96"/>
      <c r="I119" s="574"/>
      <c r="J119" s="2239"/>
      <c r="K119" s="2239"/>
      <c r="L119" s="2239"/>
      <c r="M119" s="2239"/>
      <c r="N119" s="574"/>
      <c r="O119" s="574"/>
      <c r="P119" s="2239"/>
      <c r="Q119" s="2239"/>
      <c r="R119" s="2239"/>
      <c r="S119" s="2239"/>
      <c r="T119" s="574"/>
      <c r="U119" s="574"/>
      <c r="V119" s="574"/>
      <c r="W119" s="2241"/>
      <c r="X119" s="2241"/>
      <c r="Y119" s="2241"/>
      <c r="Z119" s="2241"/>
      <c r="AA119" s="2241"/>
      <c r="AB119" s="96"/>
      <c r="AC119" s="96"/>
      <c r="AD119" s="96"/>
    </row>
    <row r="120" spans="1:30" ht="18" customHeight="1">
      <c r="A120" s="96"/>
      <c r="B120" s="96"/>
      <c r="C120" s="96"/>
      <c r="D120" s="574"/>
      <c r="E120" s="2224"/>
      <c r="F120" s="2224"/>
      <c r="G120" s="574"/>
      <c r="H120" s="96"/>
      <c r="I120" s="574"/>
      <c r="J120" s="2239"/>
      <c r="K120" s="2239"/>
      <c r="L120" s="2239"/>
      <c r="M120" s="2239"/>
      <c r="N120" s="574"/>
      <c r="O120" s="574"/>
      <c r="P120" s="2239"/>
      <c r="Q120" s="2239"/>
      <c r="R120" s="2239"/>
      <c r="S120" s="2239"/>
      <c r="T120" s="574"/>
      <c r="U120" s="574"/>
      <c r="V120" s="574"/>
      <c r="W120" s="2241"/>
      <c r="X120" s="2241"/>
      <c r="Y120" s="2241"/>
      <c r="Z120" s="2241"/>
      <c r="AA120" s="2241"/>
      <c r="AB120" s="96"/>
      <c r="AC120" s="96"/>
      <c r="AD120" s="96"/>
    </row>
    <row r="121" spans="1:30" ht="18" customHeight="1">
      <c r="A121" s="96"/>
      <c r="B121" s="96"/>
      <c r="C121" s="96"/>
      <c r="D121" s="574"/>
      <c r="E121" s="2224"/>
      <c r="F121" s="2224"/>
      <c r="G121" s="574"/>
      <c r="H121" s="96"/>
      <c r="I121" s="574"/>
      <c r="J121" s="2239"/>
      <c r="K121" s="2239"/>
      <c r="L121" s="2239"/>
      <c r="M121" s="2239"/>
      <c r="N121" s="574"/>
      <c r="O121" s="574"/>
      <c r="P121" s="2239"/>
      <c r="Q121" s="2239"/>
      <c r="R121" s="2239"/>
      <c r="S121" s="2239"/>
      <c r="T121" s="574"/>
      <c r="U121" s="574"/>
      <c r="V121" s="574"/>
      <c r="W121" s="2241"/>
      <c r="X121" s="2241"/>
      <c r="Y121" s="2241"/>
      <c r="Z121" s="2241"/>
      <c r="AA121" s="2241"/>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239"/>
      <c r="K126" s="2239"/>
      <c r="L126" s="2239"/>
      <c r="M126" s="2239"/>
      <c r="N126" s="574"/>
      <c r="O126" s="574"/>
      <c r="P126" s="2239"/>
      <c r="Q126" s="2239"/>
      <c r="R126" s="2239"/>
      <c r="S126" s="2239"/>
      <c r="T126" s="574"/>
      <c r="U126" s="574"/>
      <c r="V126" s="574"/>
      <c r="W126" s="2239"/>
      <c r="X126" s="2239"/>
      <c r="Y126" s="2239"/>
      <c r="Z126" s="2239"/>
      <c r="AA126" s="2239"/>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242"/>
      <c r="K130" s="2242"/>
      <c r="L130" s="2242"/>
      <c r="M130" s="2242"/>
      <c r="N130" s="2242"/>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224"/>
      <c r="M131" s="2224"/>
      <c r="N131" s="2224"/>
      <c r="O131" s="2224"/>
      <c r="P131" s="2224"/>
      <c r="Q131" s="2224"/>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243"/>
      <c r="J132" s="2243"/>
      <c r="K132" s="2243"/>
      <c r="L132" s="2243"/>
      <c r="M132" s="2243"/>
      <c r="N132" s="2243"/>
      <c r="O132" s="2243"/>
      <c r="P132" s="2243"/>
      <c r="Q132" s="2243"/>
      <c r="R132" s="2243"/>
      <c r="S132" s="2243"/>
      <c r="T132" s="2243"/>
      <c r="U132" s="2243"/>
      <c r="V132" s="2243"/>
      <c r="W132" s="2243"/>
      <c r="X132" s="2243"/>
      <c r="Y132" s="2243"/>
      <c r="Z132" s="2243"/>
      <c r="AA132" s="2243"/>
      <c r="AB132" s="2243"/>
      <c r="AC132" s="2243"/>
      <c r="AD132" s="2243"/>
    </row>
    <row r="133" spans="1:31" ht="18" customHeight="1">
      <c r="C133" s="96"/>
      <c r="D133" s="96"/>
      <c r="I133" s="2244"/>
      <c r="J133" s="2244"/>
      <c r="K133" s="2244"/>
      <c r="L133" s="2244"/>
      <c r="M133" s="2244"/>
      <c r="N133" s="2244"/>
      <c r="O133" s="2244"/>
      <c r="P133" s="2244"/>
      <c r="Q133" s="2244"/>
      <c r="R133" s="2244"/>
      <c r="S133" s="2244"/>
      <c r="T133" s="2244"/>
      <c r="U133" s="2244"/>
      <c r="V133" s="2244"/>
      <c r="W133" s="2244"/>
      <c r="X133" s="2244"/>
      <c r="Y133" s="2244"/>
      <c r="Z133" s="2244"/>
      <c r="AA133" s="2244"/>
      <c r="AB133" s="2244"/>
      <c r="AC133" s="2244"/>
      <c r="AD133" s="2244"/>
    </row>
    <row r="134" spans="1:31" ht="18" customHeight="1">
      <c r="A134" s="573"/>
      <c r="B134" s="96"/>
      <c r="C134" s="96"/>
      <c r="D134" s="96"/>
      <c r="E134" s="96"/>
      <c r="F134" s="2243"/>
      <c r="G134" s="2243"/>
      <c r="H134" s="2243"/>
      <c r="I134" s="2243"/>
      <c r="J134" s="2243"/>
      <c r="K134" s="2243"/>
      <c r="L134" s="2243"/>
      <c r="M134" s="2243"/>
      <c r="N134" s="2243"/>
      <c r="O134" s="2243"/>
      <c r="P134" s="2243"/>
      <c r="Q134" s="2243"/>
      <c r="R134" s="2243"/>
      <c r="S134" s="2243"/>
      <c r="T134" s="2243"/>
      <c r="U134" s="2243"/>
      <c r="V134" s="2243"/>
      <c r="W134" s="2243"/>
      <c r="X134" s="2243"/>
      <c r="Y134" s="2243"/>
      <c r="Z134" s="2243"/>
      <c r="AA134" s="2243"/>
      <c r="AB134" s="2243"/>
      <c r="AC134" s="2243"/>
      <c r="AD134" s="2243"/>
    </row>
    <row r="135" spans="1:31" ht="18" customHeight="1">
      <c r="A135" s="96"/>
      <c r="B135" s="96"/>
      <c r="C135" s="96"/>
      <c r="D135" s="96"/>
      <c r="E135" s="96"/>
      <c r="F135" s="2245"/>
      <c r="G135" s="2245"/>
      <c r="H135" s="2245"/>
      <c r="I135" s="2245"/>
      <c r="J135" s="2245"/>
      <c r="K135" s="2245"/>
      <c r="L135" s="2245"/>
      <c r="M135" s="2245"/>
      <c r="N135" s="2245"/>
      <c r="O135" s="2245"/>
      <c r="P135" s="2245"/>
      <c r="Q135" s="2245"/>
      <c r="R135" s="2245"/>
      <c r="S135" s="2245"/>
      <c r="T135" s="2245"/>
      <c r="U135" s="2245"/>
      <c r="V135" s="2245"/>
      <c r="W135" s="2245"/>
      <c r="X135" s="2245"/>
      <c r="Y135" s="2245"/>
      <c r="Z135" s="2245"/>
      <c r="AA135" s="2245"/>
      <c r="AB135" s="2245"/>
      <c r="AC135" s="2245"/>
      <c r="AD135" s="2245"/>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242"/>
      <c r="K143" s="2242"/>
      <c r="L143" s="2242"/>
      <c r="M143" s="2242"/>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242"/>
      <c r="K144" s="2242"/>
      <c r="L144" s="2242"/>
      <c r="M144" s="2242"/>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242"/>
      <c r="K145" s="2242"/>
      <c r="L145" s="2242"/>
      <c r="M145" s="2242"/>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242"/>
      <c r="K146" s="2242"/>
      <c r="L146" s="2242"/>
      <c r="M146" s="2242"/>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224"/>
      <c r="J148" s="2224"/>
      <c r="K148" s="2224"/>
      <c r="L148" s="2224"/>
      <c r="M148" s="2224"/>
      <c r="N148" s="2224"/>
      <c r="O148" s="2224"/>
      <c r="P148" s="2224"/>
      <c r="Q148" s="2224"/>
      <c r="R148" s="2224"/>
      <c r="S148" s="2224"/>
      <c r="T148" s="2224"/>
      <c r="U148" s="2224"/>
      <c r="V148" s="574"/>
      <c r="W148" s="574"/>
      <c r="X148" s="574"/>
      <c r="Y148" s="574"/>
      <c r="Z148" s="2224"/>
      <c r="AA148" s="2224"/>
      <c r="AB148" s="2224"/>
      <c r="AC148" s="574"/>
      <c r="AD148" s="96"/>
      <c r="AE148" s="89"/>
    </row>
    <row r="149" spans="1:31" ht="18" customHeight="1">
      <c r="A149" s="96"/>
      <c r="B149" s="96"/>
      <c r="C149" s="96"/>
      <c r="D149" s="574"/>
      <c r="E149" s="2226"/>
      <c r="F149" s="2226"/>
      <c r="G149" s="574"/>
      <c r="H149" s="574"/>
      <c r="I149" s="96"/>
      <c r="J149" s="96"/>
      <c r="K149" s="96"/>
      <c r="L149" s="89"/>
      <c r="M149" s="96"/>
      <c r="N149" s="96"/>
      <c r="O149" s="96"/>
      <c r="P149" s="96"/>
      <c r="Q149" s="96"/>
      <c r="R149" s="89"/>
      <c r="S149" s="89"/>
      <c r="T149" s="89"/>
      <c r="U149" s="89"/>
      <c r="V149" s="89"/>
      <c r="W149" s="574"/>
      <c r="X149" s="574"/>
      <c r="Y149" s="574"/>
      <c r="Z149" s="2246"/>
      <c r="AA149" s="2246"/>
      <c r="AB149" s="2246"/>
      <c r="AC149" s="702"/>
      <c r="AD149" s="96"/>
      <c r="AE149" s="89"/>
    </row>
    <row r="150" spans="1:31" ht="18" customHeight="1">
      <c r="A150" s="96"/>
      <c r="B150" s="96"/>
      <c r="C150" s="96"/>
      <c r="D150" s="574"/>
      <c r="E150" s="2226"/>
      <c r="F150" s="2226"/>
      <c r="G150" s="574"/>
      <c r="H150" s="574"/>
      <c r="I150" s="96"/>
      <c r="J150" s="96"/>
      <c r="K150" s="96"/>
      <c r="L150" s="89"/>
      <c r="M150" s="96"/>
      <c r="N150" s="96"/>
      <c r="O150" s="96"/>
      <c r="P150" s="96"/>
      <c r="Q150" s="96"/>
      <c r="R150" s="89"/>
      <c r="S150" s="89"/>
      <c r="T150" s="89"/>
      <c r="U150" s="89"/>
      <c r="V150" s="89"/>
      <c r="W150" s="574"/>
      <c r="X150" s="574"/>
      <c r="Y150" s="574"/>
      <c r="Z150" s="2246"/>
      <c r="AA150" s="2246"/>
      <c r="AB150" s="2246"/>
      <c r="AC150" s="702"/>
      <c r="AD150" s="96"/>
      <c r="AE150" s="89"/>
    </row>
    <row r="151" spans="1:31" ht="18" customHeight="1">
      <c r="A151" s="96"/>
      <c r="B151" s="96"/>
      <c r="C151" s="96"/>
      <c r="D151" s="574"/>
      <c r="E151" s="2226"/>
      <c r="F151" s="2226"/>
      <c r="G151" s="574"/>
      <c r="H151" s="574"/>
      <c r="I151" s="96"/>
      <c r="J151" s="96"/>
      <c r="K151" s="96"/>
      <c r="L151" s="89"/>
      <c r="M151" s="96"/>
      <c r="N151" s="96"/>
      <c r="O151" s="96"/>
      <c r="P151" s="96"/>
      <c r="Q151" s="96"/>
      <c r="R151" s="89"/>
      <c r="S151" s="89"/>
      <c r="T151" s="89"/>
      <c r="U151" s="89"/>
      <c r="V151" s="89"/>
      <c r="W151" s="574"/>
      <c r="X151" s="574"/>
      <c r="Y151" s="574"/>
      <c r="Z151" s="2246"/>
      <c r="AA151" s="2246"/>
      <c r="AB151" s="2246"/>
      <c r="AC151" s="702"/>
      <c r="AD151" s="96"/>
      <c r="AE151" s="89"/>
    </row>
    <row r="152" spans="1:31" ht="18" customHeight="1">
      <c r="A152" s="96"/>
      <c r="B152" s="96"/>
      <c r="C152" s="96"/>
      <c r="D152" s="574"/>
      <c r="E152" s="2226"/>
      <c r="F152" s="2226"/>
      <c r="G152" s="574"/>
      <c r="H152" s="574"/>
      <c r="I152" s="96"/>
      <c r="J152" s="96"/>
      <c r="K152" s="96"/>
      <c r="L152" s="89"/>
      <c r="M152" s="96"/>
      <c r="N152" s="96"/>
      <c r="O152" s="96"/>
      <c r="P152" s="96"/>
      <c r="Q152" s="96"/>
      <c r="R152" s="89"/>
      <c r="S152" s="89"/>
      <c r="T152" s="89"/>
      <c r="U152" s="89"/>
      <c r="V152" s="89"/>
      <c r="W152" s="574"/>
      <c r="X152" s="574"/>
      <c r="Y152" s="574"/>
      <c r="Z152" s="2246"/>
      <c r="AA152" s="2246"/>
      <c r="AB152" s="2246"/>
      <c r="AC152" s="702"/>
      <c r="AD152" s="96"/>
      <c r="AE152" s="89"/>
    </row>
    <row r="153" spans="1:31" ht="18" customHeight="1">
      <c r="A153" s="96"/>
      <c r="B153" s="96"/>
      <c r="C153" s="96"/>
      <c r="D153" s="96"/>
      <c r="E153" s="2226"/>
      <c r="F153" s="2226"/>
      <c r="G153" s="574"/>
      <c r="H153" s="574"/>
      <c r="I153" s="96"/>
      <c r="J153" s="96"/>
      <c r="K153" s="96"/>
      <c r="L153" s="89"/>
      <c r="M153" s="96"/>
      <c r="N153" s="96"/>
      <c r="O153" s="96"/>
      <c r="P153" s="96"/>
      <c r="Q153" s="96"/>
      <c r="R153" s="89"/>
      <c r="S153" s="89"/>
      <c r="T153" s="89"/>
      <c r="U153" s="89"/>
      <c r="V153" s="89"/>
      <c r="W153" s="574"/>
      <c r="X153" s="574"/>
      <c r="Y153" s="574"/>
      <c r="Z153" s="2246"/>
      <c r="AA153" s="2246"/>
      <c r="AB153" s="2246"/>
      <c r="AC153" s="702"/>
      <c r="AD153" s="96"/>
      <c r="AE153" s="89"/>
    </row>
    <row r="154" spans="1:31" ht="18" customHeight="1">
      <c r="A154" s="96"/>
      <c r="B154" s="96"/>
      <c r="C154" s="96"/>
      <c r="D154" s="96"/>
      <c r="E154" s="2226"/>
      <c r="F154" s="2226"/>
      <c r="G154" s="574"/>
      <c r="H154" s="574"/>
      <c r="I154" s="96"/>
      <c r="J154" s="96"/>
      <c r="K154" s="96"/>
      <c r="L154" s="89"/>
      <c r="M154" s="96"/>
      <c r="N154" s="96"/>
      <c r="O154" s="96"/>
      <c r="P154" s="96"/>
      <c r="Q154" s="96"/>
      <c r="R154" s="89"/>
      <c r="S154" s="89"/>
      <c r="T154" s="89"/>
      <c r="U154" s="89"/>
      <c r="V154" s="89"/>
      <c r="W154" s="574"/>
      <c r="X154" s="574"/>
      <c r="Y154" s="574"/>
      <c r="Z154" s="2246"/>
      <c r="AA154" s="2246"/>
      <c r="AB154" s="2246"/>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247"/>
      <c r="G156" s="2247"/>
      <c r="H156" s="2247"/>
      <c r="I156" s="2247"/>
      <c r="J156" s="2247"/>
      <c r="K156" s="2247"/>
      <c r="L156" s="2247"/>
      <c r="M156" s="2247"/>
      <c r="N156" s="2247"/>
      <c r="O156" s="2247"/>
      <c r="P156" s="2247"/>
      <c r="Q156" s="2247"/>
      <c r="R156" s="2247"/>
      <c r="S156" s="2247"/>
      <c r="T156" s="2247"/>
      <c r="U156" s="2247"/>
      <c r="V156" s="2247"/>
      <c r="W156" s="2247"/>
      <c r="X156" s="2247"/>
      <c r="Y156" s="2247"/>
      <c r="Z156" s="2247"/>
      <c r="AA156" s="2247"/>
      <c r="AB156" s="2247"/>
      <c r="AC156" s="2247"/>
      <c r="AD156" s="2247"/>
      <c r="AE156" s="89"/>
    </row>
    <row r="157" spans="1:31" ht="18" customHeight="1">
      <c r="A157" s="96"/>
      <c r="B157" s="96"/>
      <c r="C157" s="96"/>
      <c r="D157" s="96"/>
      <c r="E157" s="96"/>
      <c r="F157" s="2247"/>
      <c r="G157" s="2247"/>
      <c r="H157" s="2247"/>
      <c r="I157" s="2247"/>
      <c r="J157" s="2247"/>
      <c r="K157" s="2247"/>
      <c r="L157" s="2247"/>
      <c r="M157" s="2247"/>
      <c r="N157" s="2247"/>
      <c r="O157" s="2247"/>
      <c r="P157" s="2247"/>
      <c r="Q157" s="2247"/>
      <c r="R157" s="2247"/>
      <c r="S157" s="2247"/>
      <c r="T157" s="2247"/>
      <c r="U157" s="2247"/>
      <c r="V157" s="2247"/>
      <c r="W157" s="2247"/>
      <c r="X157" s="2247"/>
      <c r="Y157" s="2247"/>
      <c r="Z157" s="2247"/>
      <c r="AA157" s="2247"/>
      <c r="AB157" s="2247"/>
      <c r="AC157" s="2247"/>
      <c r="AD157" s="2247"/>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247"/>
      <c r="G159" s="2247"/>
      <c r="H159" s="2247"/>
      <c r="I159" s="2247"/>
      <c r="J159" s="2247"/>
      <c r="K159" s="2247"/>
      <c r="L159" s="2247"/>
      <c r="M159" s="2247"/>
      <c r="N159" s="2247"/>
      <c r="O159" s="2247"/>
      <c r="P159" s="2247"/>
      <c r="Q159" s="2247"/>
      <c r="R159" s="2247"/>
      <c r="S159" s="2247"/>
      <c r="T159" s="2247"/>
      <c r="U159" s="2247"/>
      <c r="V159" s="2247"/>
      <c r="W159" s="2247"/>
      <c r="X159" s="2247"/>
      <c r="Y159" s="2247"/>
      <c r="Z159" s="2247"/>
      <c r="AA159" s="2247"/>
      <c r="AB159" s="2247"/>
      <c r="AC159" s="2247"/>
      <c r="AD159" s="2247"/>
      <c r="AE159" s="89"/>
    </row>
    <row r="160" spans="1:31" ht="18" customHeight="1">
      <c r="A160" s="96"/>
      <c r="B160" s="96"/>
      <c r="C160" s="285"/>
      <c r="D160" s="285"/>
      <c r="E160" s="96"/>
      <c r="F160" s="2247"/>
      <c r="G160" s="2247"/>
      <c r="H160" s="2247"/>
      <c r="I160" s="2247"/>
      <c r="J160" s="2247"/>
      <c r="K160" s="2247"/>
      <c r="L160" s="2247"/>
      <c r="M160" s="2247"/>
      <c r="N160" s="2247"/>
      <c r="O160" s="2247"/>
      <c r="P160" s="2247"/>
      <c r="Q160" s="2247"/>
      <c r="R160" s="2247"/>
      <c r="S160" s="2247"/>
      <c r="T160" s="2247"/>
      <c r="U160" s="2247"/>
      <c r="V160" s="2247"/>
      <c r="W160" s="2247"/>
      <c r="X160" s="2247"/>
      <c r="Y160" s="2247"/>
      <c r="Z160" s="2247"/>
      <c r="AA160" s="2247"/>
      <c r="AB160" s="2247"/>
      <c r="AC160" s="2247"/>
      <c r="AD160" s="2247"/>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242"/>
      <c r="K169" s="2242"/>
      <c r="L169" s="2242"/>
      <c r="M169" s="2242"/>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242"/>
      <c r="K170" s="2242"/>
      <c r="L170" s="2242"/>
      <c r="M170" s="2242"/>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242"/>
      <c r="K171" s="2242"/>
      <c r="L171" s="2242"/>
      <c r="M171" s="2242"/>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242"/>
      <c r="K172" s="2242"/>
      <c r="L172" s="2242"/>
      <c r="M172" s="2242"/>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224"/>
      <c r="J174" s="2224"/>
      <c r="K174" s="2224"/>
      <c r="L174" s="2224"/>
      <c r="M174" s="2224"/>
      <c r="N174" s="2224"/>
      <c r="O174" s="2224"/>
      <c r="P174" s="2224"/>
      <c r="Q174" s="2224"/>
      <c r="R174" s="2224"/>
      <c r="S174" s="2224"/>
      <c r="T174" s="2224"/>
      <c r="U174" s="2224"/>
      <c r="V174" s="574"/>
      <c r="W174" s="574"/>
      <c r="X174" s="574"/>
      <c r="Y174" s="574"/>
      <c r="Z174" s="2224"/>
      <c r="AA174" s="2224"/>
      <c r="AB174" s="2224"/>
      <c r="AC174" s="574"/>
      <c r="AD174" s="96"/>
      <c r="AE174" s="89"/>
    </row>
    <row r="175" spans="1:31" ht="18" customHeight="1">
      <c r="A175" s="96"/>
      <c r="B175" s="96"/>
      <c r="C175" s="96"/>
      <c r="D175" s="574"/>
      <c r="E175" s="2226"/>
      <c r="F175" s="2226"/>
      <c r="G175" s="574"/>
      <c r="H175" s="574"/>
      <c r="I175" s="96"/>
      <c r="J175" s="96"/>
      <c r="K175" s="96"/>
      <c r="L175" s="89"/>
      <c r="M175" s="96"/>
      <c r="N175" s="96"/>
      <c r="O175" s="96"/>
      <c r="P175" s="96"/>
      <c r="Q175" s="96"/>
      <c r="R175" s="89"/>
      <c r="S175" s="89"/>
      <c r="T175" s="89"/>
      <c r="U175" s="89"/>
      <c r="V175" s="89"/>
      <c r="W175" s="574"/>
      <c r="X175" s="574"/>
      <c r="Y175" s="574"/>
      <c r="Z175" s="2246"/>
      <c r="AA175" s="2246"/>
      <c r="AB175" s="2246"/>
      <c r="AC175" s="702"/>
      <c r="AD175" s="96"/>
      <c r="AE175" s="89"/>
    </row>
    <row r="176" spans="1:31" ht="18" customHeight="1">
      <c r="A176" s="96"/>
      <c r="B176" s="96"/>
      <c r="C176" s="96"/>
      <c r="D176" s="574"/>
      <c r="E176" s="2226"/>
      <c r="F176" s="2226"/>
      <c r="G176" s="574"/>
      <c r="H176" s="574"/>
      <c r="I176" s="96"/>
      <c r="J176" s="96"/>
      <c r="K176" s="96"/>
      <c r="L176" s="89"/>
      <c r="M176" s="96"/>
      <c r="N176" s="96"/>
      <c r="O176" s="96"/>
      <c r="P176" s="96"/>
      <c r="Q176" s="96"/>
      <c r="R176" s="89"/>
      <c r="S176" s="89"/>
      <c r="T176" s="89"/>
      <c r="U176" s="89"/>
      <c r="V176" s="89"/>
      <c r="W176" s="574"/>
      <c r="X176" s="574"/>
      <c r="Y176" s="574"/>
      <c r="Z176" s="2246"/>
      <c r="AA176" s="2246"/>
      <c r="AB176" s="2246"/>
      <c r="AC176" s="702"/>
      <c r="AD176" s="96"/>
      <c r="AE176" s="89"/>
    </row>
    <row r="177" spans="1:31" ht="18" customHeight="1">
      <c r="A177" s="96"/>
      <c r="B177" s="96"/>
      <c r="C177" s="96"/>
      <c r="D177" s="574"/>
      <c r="E177" s="2226"/>
      <c r="F177" s="2226"/>
      <c r="G177" s="574"/>
      <c r="H177" s="574"/>
      <c r="I177" s="96"/>
      <c r="J177" s="96"/>
      <c r="K177" s="96"/>
      <c r="L177" s="89"/>
      <c r="M177" s="96"/>
      <c r="N177" s="96"/>
      <c r="O177" s="96"/>
      <c r="P177" s="96"/>
      <c r="Q177" s="96"/>
      <c r="R177" s="89"/>
      <c r="S177" s="89"/>
      <c r="T177" s="89"/>
      <c r="U177" s="89"/>
      <c r="V177" s="89"/>
      <c r="W177" s="574"/>
      <c r="X177" s="574"/>
      <c r="Y177" s="574"/>
      <c r="Z177" s="2246"/>
      <c r="AA177" s="2246"/>
      <c r="AB177" s="2246"/>
      <c r="AC177" s="702"/>
      <c r="AD177" s="96"/>
      <c r="AE177" s="89"/>
    </row>
    <row r="178" spans="1:31" ht="18" customHeight="1">
      <c r="A178" s="96"/>
      <c r="B178" s="96"/>
      <c r="C178" s="96"/>
      <c r="D178" s="574"/>
      <c r="E178" s="2226"/>
      <c r="F178" s="2226"/>
      <c r="G178" s="574"/>
      <c r="H178" s="574"/>
      <c r="I178" s="96"/>
      <c r="J178" s="96"/>
      <c r="K178" s="96"/>
      <c r="L178" s="89"/>
      <c r="M178" s="96"/>
      <c r="N178" s="96"/>
      <c r="O178" s="96"/>
      <c r="P178" s="96"/>
      <c r="Q178" s="96"/>
      <c r="R178" s="89"/>
      <c r="S178" s="89"/>
      <c r="T178" s="89"/>
      <c r="U178" s="89"/>
      <c r="V178" s="89"/>
      <c r="W178" s="574"/>
      <c r="X178" s="574"/>
      <c r="Y178" s="574"/>
      <c r="Z178" s="2246"/>
      <c r="AA178" s="2246"/>
      <c r="AB178" s="2246"/>
      <c r="AC178" s="702"/>
      <c r="AD178" s="96"/>
      <c r="AE178" s="89"/>
    </row>
    <row r="179" spans="1:31" ht="18" customHeight="1">
      <c r="A179" s="96"/>
      <c r="B179" s="96"/>
      <c r="C179" s="96"/>
      <c r="D179" s="96"/>
      <c r="E179" s="2226"/>
      <c r="F179" s="2226"/>
      <c r="G179" s="574"/>
      <c r="H179" s="574"/>
      <c r="I179" s="96"/>
      <c r="J179" s="96"/>
      <c r="K179" s="96"/>
      <c r="L179" s="89"/>
      <c r="M179" s="96"/>
      <c r="N179" s="96"/>
      <c r="O179" s="96"/>
      <c r="P179" s="96"/>
      <c r="Q179" s="96"/>
      <c r="R179" s="89"/>
      <c r="S179" s="89"/>
      <c r="T179" s="89"/>
      <c r="U179" s="89"/>
      <c r="V179" s="89"/>
      <c r="W179" s="574"/>
      <c r="X179" s="574"/>
      <c r="Y179" s="574"/>
      <c r="Z179" s="2246"/>
      <c r="AA179" s="2246"/>
      <c r="AB179" s="2246"/>
      <c r="AC179" s="702"/>
      <c r="AD179" s="96"/>
      <c r="AE179" s="89"/>
    </row>
    <row r="180" spans="1:31" ht="18" customHeight="1">
      <c r="A180" s="96"/>
      <c r="B180" s="96"/>
      <c r="C180" s="96"/>
      <c r="D180" s="96"/>
      <c r="E180" s="2226"/>
      <c r="F180" s="2226"/>
      <c r="G180" s="574"/>
      <c r="H180" s="574"/>
      <c r="I180" s="96"/>
      <c r="J180" s="96"/>
      <c r="K180" s="96"/>
      <c r="L180" s="89"/>
      <c r="M180" s="96"/>
      <c r="N180" s="96"/>
      <c r="O180" s="96"/>
      <c r="P180" s="96"/>
      <c r="Q180" s="96"/>
      <c r="R180" s="89"/>
      <c r="S180" s="89"/>
      <c r="T180" s="89"/>
      <c r="U180" s="89"/>
      <c r="V180" s="89"/>
      <c r="W180" s="574"/>
      <c r="X180" s="574"/>
      <c r="Y180" s="574"/>
      <c r="Z180" s="2246"/>
      <c r="AA180" s="2246"/>
      <c r="AB180" s="2246"/>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D182" s="2247"/>
      <c r="AE182" s="89"/>
    </row>
    <row r="183" spans="1:31" ht="18" customHeight="1">
      <c r="A183" s="96"/>
      <c r="B183" s="96"/>
      <c r="C183" s="96"/>
      <c r="D183" s="96"/>
      <c r="E183" s="96"/>
      <c r="F183" s="2247"/>
      <c r="G183" s="2247"/>
      <c r="H183" s="2247"/>
      <c r="I183" s="2247"/>
      <c r="J183" s="2247"/>
      <c r="K183" s="2247"/>
      <c r="L183" s="2247"/>
      <c r="M183" s="2247"/>
      <c r="N183" s="2247"/>
      <c r="O183" s="2247"/>
      <c r="P183" s="2247"/>
      <c r="Q183" s="2247"/>
      <c r="R183" s="2247"/>
      <c r="S183" s="2247"/>
      <c r="T183" s="2247"/>
      <c r="U183" s="2247"/>
      <c r="V183" s="2247"/>
      <c r="W183" s="2247"/>
      <c r="X183" s="2247"/>
      <c r="Y183" s="2247"/>
      <c r="Z183" s="2247"/>
      <c r="AA183" s="2247"/>
      <c r="AB183" s="2247"/>
      <c r="AC183" s="2247"/>
      <c r="AD183" s="2247"/>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D185" s="2247"/>
      <c r="AE185" s="89"/>
    </row>
    <row r="186" spans="1:31" ht="18" customHeight="1">
      <c r="A186" s="96"/>
      <c r="B186" s="96"/>
      <c r="E186" s="96"/>
      <c r="F186" s="2247"/>
      <c r="G186" s="2247"/>
      <c r="H186" s="2247"/>
      <c r="I186" s="2247"/>
      <c r="J186" s="2247"/>
      <c r="K186" s="2247"/>
      <c r="L186" s="2247"/>
      <c r="M186" s="2247"/>
      <c r="N186" s="2247"/>
      <c r="O186" s="2247"/>
      <c r="P186" s="2247"/>
      <c r="Q186" s="2247"/>
      <c r="R186" s="2247"/>
      <c r="S186" s="2247"/>
      <c r="T186" s="2247"/>
      <c r="U186" s="2247"/>
      <c r="V186" s="2247"/>
      <c r="W186" s="2247"/>
      <c r="X186" s="2247"/>
      <c r="Y186" s="2247"/>
      <c r="Z186" s="2247"/>
      <c r="AA186" s="2247"/>
      <c r="AB186" s="2247"/>
      <c r="AC186" s="2247"/>
      <c r="AD186" s="2247"/>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242"/>
      <c r="K197" s="2242"/>
      <c r="L197" s="2242"/>
      <c r="M197" s="2242"/>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242"/>
      <c r="K198" s="2242"/>
      <c r="L198" s="2242"/>
      <c r="M198" s="2242"/>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242"/>
      <c r="K199" s="2242"/>
      <c r="L199" s="2242"/>
      <c r="M199" s="2242"/>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242"/>
      <c r="K200" s="2242"/>
      <c r="L200" s="2242"/>
      <c r="M200" s="2242"/>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224"/>
      <c r="J202" s="2224"/>
      <c r="K202" s="2224"/>
      <c r="L202" s="2224"/>
      <c r="M202" s="2224"/>
      <c r="N202" s="2224"/>
      <c r="O202" s="2224"/>
      <c r="P202" s="2224"/>
      <c r="Q202" s="2224"/>
      <c r="R202" s="2224"/>
      <c r="S202" s="2224"/>
      <c r="T202" s="2224"/>
      <c r="U202" s="2224"/>
      <c r="V202" s="574"/>
      <c r="W202" s="574"/>
      <c r="X202" s="574"/>
      <c r="Y202" s="574"/>
      <c r="Z202" s="2224"/>
      <c r="AA202" s="2224"/>
      <c r="AB202" s="2224"/>
      <c r="AC202" s="574"/>
      <c r="AD202" s="96"/>
      <c r="AE202" s="89"/>
    </row>
    <row r="203" spans="1:31" ht="18" customHeight="1">
      <c r="A203" s="96"/>
      <c r="B203" s="96"/>
      <c r="C203" s="96"/>
      <c r="D203" s="574"/>
      <c r="E203" s="2226"/>
      <c r="F203" s="2226"/>
      <c r="G203" s="574"/>
      <c r="H203" s="574"/>
      <c r="I203" s="96"/>
      <c r="J203" s="96"/>
      <c r="K203" s="96"/>
      <c r="L203" s="89"/>
      <c r="M203" s="96"/>
      <c r="N203" s="96"/>
      <c r="O203" s="96"/>
      <c r="P203" s="96"/>
      <c r="Q203" s="96"/>
      <c r="R203" s="89"/>
      <c r="S203" s="89"/>
      <c r="T203" s="89"/>
      <c r="U203" s="89"/>
      <c r="V203" s="89"/>
      <c r="W203" s="574"/>
      <c r="X203" s="574"/>
      <c r="Y203" s="574"/>
      <c r="Z203" s="2246"/>
      <c r="AA203" s="2246"/>
      <c r="AB203" s="2246"/>
      <c r="AC203" s="702"/>
      <c r="AD203" s="96"/>
      <c r="AE203" s="89"/>
    </row>
    <row r="204" spans="1:31" ht="18" customHeight="1">
      <c r="A204" s="96"/>
      <c r="B204" s="96"/>
      <c r="C204" s="96"/>
      <c r="D204" s="574"/>
      <c r="E204" s="2226"/>
      <c r="F204" s="2226"/>
      <c r="G204" s="574"/>
      <c r="H204" s="574"/>
      <c r="I204" s="96"/>
      <c r="J204" s="96"/>
      <c r="K204" s="96"/>
      <c r="L204" s="89"/>
      <c r="M204" s="96"/>
      <c r="N204" s="96"/>
      <c r="O204" s="96"/>
      <c r="P204" s="96"/>
      <c r="Q204" s="96"/>
      <c r="R204" s="89"/>
      <c r="S204" s="89"/>
      <c r="T204" s="89"/>
      <c r="U204" s="89"/>
      <c r="V204" s="89"/>
      <c r="W204" s="574"/>
      <c r="X204" s="574"/>
      <c r="Y204" s="574"/>
      <c r="Z204" s="2246"/>
      <c r="AA204" s="2246"/>
      <c r="AB204" s="2246"/>
      <c r="AC204" s="702"/>
      <c r="AD204" s="96"/>
      <c r="AE204" s="89"/>
    </row>
    <row r="205" spans="1:31" ht="18" customHeight="1">
      <c r="A205" s="96"/>
      <c r="B205" s="96"/>
      <c r="C205" s="96"/>
      <c r="D205" s="574"/>
      <c r="E205" s="2226"/>
      <c r="F205" s="2226"/>
      <c r="G205" s="574"/>
      <c r="H205" s="574"/>
      <c r="I205" s="96"/>
      <c r="J205" s="96"/>
      <c r="K205" s="96"/>
      <c r="L205" s="89"/>
      <c r="M205" s="96"/>
      <c r="N205" s="96"/>
      <c r="O205" s="96"/>
      <c r="P205" s="96"/>
      <c r="Q205" s="96"/>
      <c r="R205" s="89"/>
      <c r="S205" s="89"/>
      <c r="T205" s="89"/>
      <c r="U205" s="89"/>
      <c r="V205" s="89"/>
      <c r="W205" s="574"/>
      <c r="X205" s="574"/>
      <c r="Y205" s="574"/>
      <c r="Z205" s="2246"/>
      <c r="AA205" s="2246"/>
      <c r="AB205" s="2246"/>
      <c r="AC205" s="702"/>
      <c r="AD205" s="96"/>
      <c r="AE205" s="89"/>
    </row>
    <row r="206" spans="1:31" ht="18" customHeight="1">
      <c r="A206" s="96"/>
      <c r="B206" s="96"/>
      <c r="C206" s="96"/>
      <c r="D206" s="574"/>
      <c r="E206" s="2226"/>
      <c r="F206" s="2226"/>
      <c r="G206" s="574"/>
      <c r="H206" s="574"/>
      <c r="I206" s="96"/>
      <c r="J206" s="96"/>
      <c r="K206" s="96"/>
      <c r="L206" s="89"/>
      <c r="M206" s="96"/>
      <c r="N206" s="96"/>
      <c r="O206" s="96"/>
      <c r="P206" s="96"/>
      <c r="Q206" s="96"/>
      <c r="R206" s="89"/>
      <c r="S206" s="89"/>
      <c r="T206" s="89"/>
      <c r="U206" s="89"/>
      <c r="V206" s="89"/>
      <c r="W206" s="574"/>
      <c r="X206" s="574"/>
      <c r="Y206" s="574"/>
      <c r="Z206" s="2246"/>
      <c r="AA206" s="2246"/>
      <c r="AB206" s="2246"/>
      <c r="AC206" s="702"/>
      <c r="AD206" s="96"/>
      <c r="AE206" s="89"/>
    </row>
    <row r="207" spans="1:31" ht="18" customHeight="1">
      <c r="A207" s="96"/>
      <c r="B207" s="96"/>
      <c r="C207" s="96"/>
      <c r="D207" s="96"/>
      <c r="E207" s="2226"/>
      <c r="F207" s="2226"/>
      <c r="G207" s="574"/>
      <c r="H207" s="574"/>
      <c r="I207" s="96"/>
      <c r="J207" s="96"/>
      <c r="K207" s="96"/>
      <c r="L207" s="89"/>
      <c r="M207" s="96"/>
      <c r="N207" s="96"/>
      <c r="O207" s="96"/>
      <c r="P207" s="96"/>
      <c r="Q207" s="96"/>
      <c r="R207" s="89"/>
      <c r="S207" s="89"/>
      <c r="T207" s="89"/>
      <c r="U207" s="89"/>
      <c r="V207" s="89"/>
      <c r="W207" s="574"/>
      <c r="X207" s="574"/>
      <c r="Y207" s="574"/>
      <c r="Z207" s="2246"/>
      <c r="AA207" s="2246"/>
      <c r="AB207" s="2246"/>
      <c r="AC207" s="702"/>
      <c r="AD207" s="96"/>
      <c r="AE207" s="89"/>
    </row>
    <row r="208" spans="1:31" ht="18" customHeight="1">
      <c r="A208" s="96"/>
      <c r="B208" s="96"/>
      <c r="C208" s="96"/>
      <c r="D208" s="96"/>
      <c r="E208" s="2226"/>
      <c r="F208" s="2226"/>
      <c r="G208" s="574"/>
      <c r="H208" s="574"/>
      <c r="I208" s="96"/>
      <c r="J208" s="96"/>
      <c r="K208" s="96"/>
      <c r="L208" s="89"/>
      <c r="M208" s="96"/>
      <c r="N208" s="96"/>
      <c r="O208" s="96"/>
      <c r="P208" s="96"/>
      <c r="Q208" s="96"/>
      <c r="R208" s="89"/>
      <c r="S208" s="89"/>
      <c r="T208" s="89"/>
      <c r="U208" s="89"/>
      <c r="V208" s="89"/>
      <c r="W208" s="574"/>
      <c r="X208" s="574"/>
      <c r="Y208" s="574"/>
      <c r="Z208" s="2246"/>
      <c r="AA208" s="2246"/>
      <c r="AB208" s="2246"/>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247"/>
      <c r="G210" s="2247"/>
      <c r="H210" s="2247"/>
      <c r="I210" s="2247"/>
      <c r="J210" s="2247"/>
      <c r="K210" s="2247"/>
      <c r="L210" s="2247"/>
      <c r="M210" s="2247"/>
      <c r="N210" s="2247"/>
      <c r="O210" s="2247"/>
      <c r="P210" s="2247"/>
      <c r="Q210" s="2247"/>
      <c r="R210" s="2247"/>
      <c r="S210" s="2247"/>
      <c r="T210" s="2247"/>
      <c r="U210" s="2247"/>
      <c r="V210" s="2247"/>
      <c r="W210" s="2247"/>
      <c r="X210" s="2247"/>
      <c r="Y210" s="2247"/>
      <c r="Z210" s="2247"/>
      <c r="AA210" s="2247"/>
      <c r="AB210" s="2247"/>
      <c r="AC210" s="2247"/>
      <c r="AD210" s="2247"/>
      <c r="AE210" s="89"/>
    </row>
    <row r="211" spans="1:31" ht="18" customHeight="1">
      <c r="A211" s="96"/>
      <c r="B211" s="96"/>
      <c r="C211" s="96"/>
      <c r="D211" s="96"/>
      <c r="E211" s="96"/>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2247"/>
      <c r="AD211" s="2247"/>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247"/>
      <c r="AD213" s="2247"/>
      <c r="AE213" s="89"/>
    </row>
    <row r="214" spans="1:31" ht="18" customHeight="1">
      <c r="A214" s="96"/>
      <c r="B214" s="96"/>
      <c r="C214" s="285"/>
      <c r="D214" s="285"/>
      <c r="E214" s="96"/>
      <c r="F214" s="2247"/>
      <c r="G214" s="2247"/>
      <c r="H214" s="2247"/>
      <c r="I214" s="2247"/>
      <c r="J214" s="2247"/>
      <c r="K214" s="2247"/>
      <c r="L214" s="2247"/>
      <c r="M214" s="2247"/>
      <c r="N214" s="2247"/>
      <c r="O214" s="2247"/>
      <c r="P214" s="2247"/>
      <c r="Q214" s="2247"/>
      <c r="R214" s="2247"/>
      <c r="S214" s="2247"/>
      <c r="T214" s="2247"/>
      <c r="U214" s="2247"/>
      <c r="V214" s="2247"/>
      <c r="W214" s="2247"/>
      <c r="X214" s="2247"/>
      <c r="Y214" s="2247"/>
      <c r="Z214" s="2247"/>
      <c r="AA214" s="2247"/>
      <c r="AB214" s="2247"/>
      <c r="AC214" s="2247"/>
      <c r="AD214" s="2247"/>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242"/>
      <c r="K223" s="2242"/>
      <c r="L223" s="2242"/>
      <c r="M223" s="2242"/>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242"/>
      <c r="K224" s="2242"/>
      <c r="L224" s="2242"/>
      <c r="M224" s="2242"/>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242"/>
      <c r="K225" s="2242"/>
      <c r="L225" s="2242"/>
      <c r="M225" s="2242"/>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242"/>
      <c r="K226" s="2242"/>
      <c r="L226" s="2242"/>
      <c r="M226" s="2242"/>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224"/>
      <c r="J228" s="2224"/>
      <c r="K228" s="2224"/>
      <c r="L228" s="2224"/>
      <c r="M228" s="2224"/>
      <c r="N228" s="2224"/>
      <c r="O228" s="2224"/>
      <c r="P228" s="2224"/>
      <c r="Q228" s="2224"/>
      <c r="R228" s="2224"/>
      <c r="S228" s="2224"/>
      <c r="T228" s="2224"/>
      <c r="U228" s="2224"/>
      <c r="V228" s="574"/>
      <c r="W228" s="574"/>
      <c r="X228" s="574"/>
      <c r="Y228" s="574"/>
      <c r="Z228" s="2224"/>
      <c r="AA228" s="2224"/>
      <c r="AB228" s="2224"/>
      <c r="AC228" s="574"/>
      <c r="AD228" s="96"/>
      <c r="AE228" s="89"/>
    </row>
    <row r="229" spans="1:31" ht="18" customHeight="1">
      <c r="A229" s="96"/>
      <c r="B229" s="96"/>
      <c r="C229" s="96"/>
      <c r="D229" s="574"/>
      <c r="E229" s="2226"/>
      <c r="F229" s="2226"/>
      <c r="G229" s="574"/>
      <c r="H229" s="574"/>
      <c r="I229" s="96"/>
      <c r="J229" s="96"/>
      <c r="K229" s="96"/>
      <c r="L229" s="89"/>
      <c r="M229" s="96"/>
      <c r="N229" s="96"/>
      <c r="O229" s="96"/>
      <c r="P229" s="96"/>
      <c r="Q229" s="96"/>
      <c r="R229" s="89"/>
      <c r="S229" s="89"/>
      <c r="T229" s="89"/>
      <c r="U229" s="89"/>
      <c r="V229" s="89"/>
      <c r="W229" s="574"/>
      <c r="X229" s="574"/>
      <c r="Y229" s="574"/>
      <c r="Z229" s="2246"/>
      <c r="AA229" s="2246"/>
      <c r="AB229" s="2246"/>
      <c r="AC229" s="702"/>
      <c r="AD229" s="96"/>
      <c r="AE229" s="89"/>
    </row>
    <row r="230" spans="1:31" ht="18" customHeight="1">
      <c r="A230" s="96"/>
      <c r="B230" s="96"/>
      <c r="C230" s="96"/>
      <c r="D230" s="574"/>
      <c r="E230" s="2226"/>
      <c r="F230" s="2226"/>
      <c r="G230" s="574"/>
      <c r="H230" s="574"/>
      <c r="I230" s="96"/>
      <c r="J230" s="96"/>
      <c r="K230" s="96"/>
      <c r="L230" s="89"/>
      <c r="M230" s="96"/>
      <c r="N230" s="96"/>
      <c r="O230" s="96"/>
      <c r="P230" s="96"/>
      <c r="Q230" s="96"/>
      <c r="R230" s="89"/>
      <c r="S230" s="89"/>
      <c r="T230" s="89"/>
      <c r="U230" s="89"/>
      <c r="V230" s="89"/>
      <c r="W230" s="574"/>
      <c r="X230" s="574"/>
      <c r="Y230" s="574"/>
      <c r="Z230" s="2246"/>
      <c r="AA230" s="2246"/>
      <c r="AB230" s="2246"/>
      <c r="AC230" s="702"/>
      <c r="AD230" s="96"/>
      <c r="AE230" s="89"/>
    </row>
    <row r="231" spans="1:31" ht="18" customHeight="1">
      <c r="A231" s="96"/>
      <c r="B231" s="96"/>
      <c r="C231" s="96"/>
      <c r="D231" s="574"/>
      <c r="E231" s="2226"/>
      <c r="F231" s="2226"/>
      <c r="G231" s="574"/>
      <c r="H231" s="574"/>
      <c r="I231" s="96"/>
      <c r="J231" s="96"/>
      <c r="K231" s="96"/>
      <c r="L231" s="89"/>
      <c r="M231" s="96"/>
      <c r="N231" s="96"/>
      <c r="O231" s="96"/>
      <c r="P231" s="96"/>
      <c r="Q231" s="96"/>
      <c r="R231" s="89"/>
      <c r="S231" s="89"/>
      <c r="T231" s="89"/>
      <c r="U231" s="89"/>
      <c r="V231" s="89"/>
      <c r="W231" s="574"/>
      <c r="X231" s="574"/>
      <c r="Y231" s="574"/>
      <c r="Z231" s="2246"/>
      <c r="AA231" s="2246"/>
      <c r="AB231" s="2246"/>
      <c r="AC231" s="702"/>
      <c r="AD231" s="96"/>
      <c r="AE231" s="89"/>
    </row>
    <row r="232" spans="1:31" ht="18" customHeight="1">
      <c r="A232" s="96"/>
      <c r="B232" s="96"/>
      <c r="C232" s="96"/>
      <c r="D232" s="574"/>
      <c r="E232" s="2226"/>
      <c r="F232" s="2226"/>
      <c r="G232" s="574"/>
      <c r="H232" s="574"/>
      <c r="I232" s="96"/>
      <c r="J232" s="96"/>
      <c r="K232" s="96"/>
      <c r="L232" s="89"/>
      <c r="M232" s="96"/>
      <c r="N232" s="96"/>
      <c r="O232" s="96"/>
      <c r="P232" s="96"/>
      <c r="Q232" s="96"/>
      <c r="R232" s="89"/>
      <c r="S232" s="89"/>
      <c r="T232" s="89"/>
      <c r="U232" s="89"/>
      <c r="V232" s="89"/>
      <c r="W232" s="574"/>
      <c r="X232" s="574"/>
      <c r="Y232" s="574"/>
      <c r="Z232" s="2246"/>
      <c r="AA232" s="2246"/>
      <c r="AB232" s="2246"/>
      <c r="AC232" s="702"/>
      <c r="AD232" s="96"/>
      <c r="AE232" s="89"/>
    </row>
    <row r="233" spans="1:31" ht="18" customHeight="1">
      <c r="A233" s="96"/>
      <c r="B233" s="96"/>
      <c r="C233" s="96"/>
      <c r="D233" s="96"/>
      <c r="E233" s="2226"/>
      <c r="F233" s="2226"/>
      <c r="G233" s="574"/>
      <c r="H233" s="574"/>
      <c r="I233" s="96"/>
      <c r="J233" s="96"/>
      <c r="K233" s="96"/>
      <c r="L233" s="89"/>
      <c r="M233" s="96"/>
      <c r="N233" s="96"/>
      <c r="O233" s="96"/>
      <c r="P233" s="96"/>
      <c r="Q233" s="96"/>
      <c r="R233" s="89"/>
      <c r="S233" s="89"/>
      <c r="T233" s="89"/>
      <c r="U233" s="89"/>
      <c r="V233" s="89"/>
      <c r="W233" s="574"/>
      <c r="X233" s="574"/>
      <c r="Y233" s="574"/>
      <c r="Z233" s="2246"/>
      <c r="AA233" s="2246"/>
      <c r="AB233" s="2246"/>
      <c r="AC233" s="702"/>
      <c r="AD233" s="96"/>
      <c r="AE233" s="89"/>
    </row>
    <row r="234" spans="1:31" ht="18" customHeight="1">
      <c r="A234" s="96"/>
      <c r="B234" s="96"/>
      <c r="C234" s="96"/>
      <c r="D234" s="96"/>
      <c r="E234" s="2226"/>
      <c r="F234" s="2226"/>
      <c r="G234" s="574"/>
      <c r="H234" s="574"/>
      <c r="I234" s="96"/>
      <c r="J234" s="96"/>
      <c r="K234" s="96"/>
      <c r="L234" s="89"/>
      <c r="M234" s="96"/>
      <c r="N234" s="96"/>
      <c r="O234" s="96"/>
      <c r="P234" s="96"/>
      <c r="Q234" s="96"/>
      <c r="R234" s="89"/>
      <c r="S234" s="89"/>
      <c r="T234" s="89"/>
      <c r="U234" s="89"/>
      <c r="V234" s="89"/>
      <c r="W234" s="574"/>
      <c r="X234" s="574"/>
      <c r="Y234" s="574"/>
      <c r="Z234" s="2246"/>
      <c r="AA234" s="2246"/>
      <c r="AB234" s="2246"/>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2247"/>
      <c r="AC236" s="2247"/>
      <c r="AD236" s="2247"/>
      <c r="AE236" s="89"/>
    </row>
    <row r="237" spans="1:31" ht="18" customHeight="1">
      <c r="A237" s="96"/>
      <c r="B237" s="96"/>
      <c r="C237" s="96"/>
      <c r="D237" s="96"/>
      <c r="E237" s="96"/>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2247"/>
      <c r="AC237" s="2247"/>
      <c r="AD237" s="2247"/>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247"/>
      <c r="G239" s="2247"/>
      <c r="H239" s="2247"/>
      <c r="I239" s="2247"/>
      <c r="J239" s="2247"/>
      <c r="K239" s="2247"/>
      <c r="L239" s="2247"/>
      <c r="M239" s="2247"/>
      <c r="N239" s="2247"/>
      <c r="O239" s="2247"/>
      <c r="P239" s="2247"/>
      <c r="Q239" s="2247"/>
      <c r="R239" s="2247"/>
      <c r="S239" s="2247"/>
      <c r="T239" s="2247"/>
      <c r="U239" s="2247"/>
      <c r="V239" s="2247"/>
      <c r="W239" s="2247"/>
      <c r="X239" s="2247"/>
      <c r="Y239" s="2247"/>
      <c r="Z239" s="2247"/>
      <c r="AA239" s="2247"/>
      <c r="AB239" s="2247"/>
      <c r="AC239" s="2247"/>
      <c r="AD239" s="2247"/>
      <c r="AE239" s="89"/>
    </row>
    <row r="240" spans="1:31" ht="18" customHeight="1">
      <c r="A240" s="96"/>
      <c r="B240" s="96"/>
      <c r="E240" s="96"/>
      <c r="F240" s="2247"/>
      <c r="G240" s="2247"/>
      <c r="H240" s="2247"/>
      <c r="I240" s="2247"/>
      <c r="J240" s="2247"/>
      <c r="K240" s="2247"/>
      <c r="L240" s="2247"/>
      <c r="M240" s="2247"/>
      <c r="N240" s="2247"/>
      <c r="O240" s="2247"/>
      <c r="P240" s="2247"/>
      <c r="Q240" s="2247"/>
      <c r="R240" s="2247"/>
      <c r="S240" s="2247"/>
      <c r="T240" s="2247"/>
      <c r="U240" s="2247"/>
      <c r="V240" s="2247"/>
      <c r="W240" s="2247"/>
      <c r="X240" s="2247"/>
      <c r="Y240" s="2247"/>
      <c r="Z240" s="2247"/>
      <c r="AA240" s="2247"/>
      <c r="AB240" s="2247"/>
      <c r="AC240" s="2247"/>
      <c r="AD240" s="2247"/>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40">
    <mergeCell ref="S7:X7"/>
    <mergeCell ref="S17:X17"/>
    <mergeCell ref="S19:X19"/>
    <mergeCell ref="A43:A49"/>
    <mergeCell ref="T43:Y43"/>
    <mergeCell ref="T44:Y44"/>
    <mergeCell ref="K45:Q45"/>
    <mergeCell ref="T45:Y46"/>
    <mergeCell ref="K46:Q46"/>
    <mergeCell ref="K47:Q47"/>
    <mergeCell ref="K48:Q48"/>
    <mergeCell ref="B13:M14"/>
    <mergeCell ref="Q6:R13"/>
    <mergeCell ref="S6:X6"/>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180:F180"/>
    <mergeCell ref="Z180:AB180"/>
    <mergeCell ref="J200:M200"/>
    <mergeCell ref="E179:F179"/>
    <mergeCell ref="F182:AD183"/>
    <mergeCell ref="F185:AD186"/>
    <mergeCell ref="J197:M197"/>
    <mergeCell ref="J198:M198"/>
    <mergeCell ref="J199:M199"/>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J126:M126"/>
    <mergeCell ref="P126:S126"/>
    <mergeCell ref="W126:AA126"/>
    <mergeCell ref="K105:N105"/>
    <mergeCell ref="K106:N106"/>
    <mergeCell ref="J117:M117"/>
    <mergeCell ref="P117:S117"/>
    <mergeCell ref="W117:AA117"/>
    <mergeCell ref="G93:H93"/>
    <mergeCell ref="J93:AD93"/>
    <mergeCell ref="F83:H83"/>
    <mergeCell ref="S83:AB83"/>
    <mergeCell ref="K101:M101"/>
    <mergeCell ref="K102:M102"/>
    <mergeCell ref="K103:M103"/>
    <mergeCell ref="I86:AD87"/>
    <mergeCell ref="S81:AB81"/>
    <mergeCell ref="I84:AD85"/>
    <mergeCell ref="K100:M100"/>
    <mergeCell ref="F90:I90"/>
    <mergeCell ref="G91:H91"/>
    <mergeCell ref="J91:AD91"/>
    <mergeCell ref="F82:H82"/>
    <mergeCell ref="S82:AB82"/>
    <mergeCell ref="G92:H92"/>
    <mergeCell ref="J92:AD92"/>
  </mergeCells>
  <phoneticPr fontId="2"/>
  <hyperlinks>
    <hyperlink ref="Q1:T1" location="作業メニュー!A1" display="作業メニュー" xr:uid="{00000000-0004-0000-2800-000000000000}"/>
  </hyperlinks>
  <pageMargins left="0.86614173228346458" right="0.55118110236220474" top="0.74803149606299213" bottom="0.47244094488188981" header="0.27559055118110237" footer="0.39370078740157483"/>
  <pageSetup paperSize="9" scale="83" fitToHeight="0"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60"/>
  <sheetViews>
    <sheetView topLeftCell="A91" zoomScaleNormal="100" workbookViewId="0">
      <selection activeCell="K1" sqref="K1:O1"/>
    </sheetView>
  </sheetViews>
  <sheetFormatPr defaultColWidth="3.08203125" defaultRowHeight="18" customHeight="1"/>
  <cols>
    <col min="1" max="1" width="3.08203125" style="906"/>
    <col min="2" max="2" width="3.08203125" style="1260"/>
    <col min="3" max="16384" width="3.08203125" style="906"/>
  </cols>
  <sheetData>
    <row r="1" spans="1:36" s="1259" customFormat="1" ht="37.5" customHeight="1" thickBot="1">
      <c r="A1" s="1230" t="s">
        <v>2119</v>
      </c>
      <c r="B1" s="1258"/>
      <c r="K1" s="2391" t="s">
        <v>64</v>
      </c>
      <c r="L1" s="2391"/>
      <c r="M1" s="2391"/>
      <c r="N1" s="2391"/>
      <c r="O1" s="2391"/>
    </row>
    <row r="2" spans="1:36" ht="16" customHeight="1" thickTop="1">
      <c r="A2" s="906" t="str">
        <f>IF(作業メニュー!AM13=TRUE, "（注意）", "")</f>
        <v/>
      </c>
    </row>
    <row r="3" spans="1:36" ht="16" customHeight="1">
      <c r="A3" s="906" t="str">
        <f>IF(作業メニュー!AM13=TRUE, "１．　第２面から第６面までとして別記第２号様式の第２面から第６面までに記載すべき事項を記載した書類を添えてください。", "")</f>
        <v/>
      </c>
    </row>
    <row r="4" spans="1:36" ht="16" customHeight="1">
      <c r="A4" s="906" t="str">
        <f>IF(作業メニュー!AM13=TRUE, "２．　別記第２号様式の（注意）に準じて記入してください。", "")</f>
        <v/>
      </c>
    </row>
    <row r="5" spans="1:36" ht="16" customHeight="1">
      <c r="A5" s="1261" t="str">
        <f>IF(作業メニュー!AM13=TRUE, "【下記　別記第2号様式（注意）】", "")</f>
        <v/>
      </c>
    </row>
    <row r="6" spans="1:36" ht="16" customHeight="1">
      <c r="A6" s="906" t="s">
        <v>891</v>
      </c>
    </row>
    <row r="7" spans="1:36" ht="16" customHeight="1">
      <c r="A7" s="950" t="s">
        <v>890</v>
      </c>
      <c r="B7" s="950" t="s">
        <v>889</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row>
    <row r="8" spans="1:36" ht="16" customHeight="1">
      <c r="A8" s="950"/>
      <c r="B8" s="1262" t="s">
        <v>888</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D8" s="1669"/>
      <c r="AE8" s="1669"/>
      <c r="AF8" s="1669"/>
      <c r="AG8" s="1669"/>
      <c r="AH8" s="1669"/>
      <c r="AI8" s="1669"/>
      <c r="AJ8" s="1669"/>
    </row>
    <row r="9" spans="1:36" ht="16" customHeight="1">
      <c r="A9" s="950"/>
      <c r="B9" s="1263"/>
      <c r="C9" s="950"/>
      <c r="D9" s="950"/>
      <c r="E9" s="950"/>
      <c r="F9" s="950"/>
      <c r="G9" s="950"/>
      <c r="H9" s="950"/>
      <c r="I9" s="950"/>
      <c r="J9" s="950"/>
      <c r="K9" s="950"/>
      <c r="L9" s="950"/>
      <c r="M9" s="950"/>
      <c r="N9" s="950"/>
      <c r="O9" s="950"/>
      <c r="P9" s="950"/>
      <c r="Q9" s="950"/>
      <c r="R9" s="950"/>
      <c r="S9" s="950"/>
      <c r="T9" s="950"/>
      <c r="U9" s="950"/>
      <c r="V9" s="950"/>
      <c r="W9" s="950"/>
      <c r="X9" s="950"/>
      <c r="Y9" s="950"/>
      <c r="Z9" s="950"/>
      <c r="AA9" s="950"/>
    </row>
    <row r="10" spans="1:36" ht="16" customHeight="1">
      <c r="A10" s="950" t="s">
        <v>887</v>
      </c>
      <c r="B10" s="950" t="s">
        <v>886</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row>
    <row r="11" spans="1:36" ht="16" customHeight="1">
      <c r="A11" s="950"/>
      <c r="B11" s="1263"/>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row>
    <row r="13" spans="1:36" ht="16" customHeight="1">
      <c r="A13" s="950" t="s">
        <v>884</v>
      </c>
      <c r="B13" s="950" t="s">
        <v>883</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row>
    <row r="14" spans="1:36" ht="16" customHeight="1">
      <c r="A14" s="950"/>
      <c r="B14" s="1263" t="s">
        <v>790</v>
      </c>
      <c r="C14" s="950" t="s">
        <v>882</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row>
    <row r="15" spans="1:36" ht="16" customHeight="1">
      <c r="A15" s="950"/>
      <c r="B15" s="1263"/>
      <c r="C15" s="950" t="s">
        <v>881</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row>
    <row r="16" spans="1:36" ht="16" customHeight="1">
      <c r="A16" s="950"/>
      <c r="B16" s="1263" t="s">
        <v>788</v>
      </c>
      <c r="C16" s="950" t="s">
        <v>880</v>
      </c>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D16" s="936"/>
    </row>
    <row r="17" spans="1:30" ht="16" customHeight="1">
      <c r="A17" s="950"/>
      <c r="B17" s="1263" t="s">
        <v>784</v>
      </c>
      <c r="C17" s="950" t="s">
        <v>879</v>
      </c>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row>
    <row r="18" spans="1:30" ht="16" customHeight="1">
      <c r="A18" s="950"/>
      <c r="C18" s="950" t="s">
        <v>878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D18" s="936"/>
    </row>
    <row r="19" spans="1:30" ht="16" customHeight="1">
      <c r="A19" s="950"/>
      <c r="C19" s="950" t="s">
        <v>877</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row>
    <row r="20" spans="1:30" s="1266" customFormat="1" ht="16" customHeight="1">
      <c r="A20" s="1264"/>
      <c r="B20" s="1265" t="s">
        <v>876</v>
      </c>
      <c r="C20" s="1264" t="s">
        <v>875</v>
      </c>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row>
    <row r="21" spans="1:30" s="1266" customFormat="1" ht="16" customHeight="1">
      <c r="A21" s="1264"/>
      <c r="B21" s="1267"/>
      <c r="C21" s="1264" t="s">
        <v>874</v>
      </c>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row>
    <row r="22" spans="1:30" ht="16" customHeight="1">
      <c r="A22" s="950"/>
      <c r="B22" s="1263" t="s">
        <v>780</v>
      </c>
      <c r="C22" s="950" t="s">
        <v>873</v>
      </c>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row>
    <row r="23" spans="1:30" ht="16" customHeight="1">
      <c r="A23" s="950"/>
      <c r="C23" s="950" t="s">
        <v>872</v>
      </c>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row>
    <row r="24" spans="1:30" s="1266" customFormat="1" ht="16" customHeight="1">
      <c r="A24" s="1264"/>
      <c r="B24" s="1267"/>
      <c r="C24" s="1264" t="s">
        <v>871</v>
      </c>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row>
    <row r="25" spans="1:30" s="1266" customFormat="1" ht="16" customHeight="1">
      <c r="A25" s="1264"/>
      <c r="B25" s="1267"/>
      <c r="C25" s="1264" t="s">
        <v>870</v>
      </c>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row>
    <row r="26" spans="1:30" s="1266" customFormat="1" ht="16" customHeight="1">
      <c r="A26" s="1264"/>
      <c r="B26" s="1267"/>
      <c r="C26" s="1264" t="s">
        <v>869</v>
      </c>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row>
    <row r="27" spans="1:30" ht="16" customHeight="1">
      <c r="A27" s="950"/>
      <c r="B27" s="1263" t="s">
        <v>778</v>
      </c>
      <c r="C27" s="950" t="s">
        <v>868</v>
      </c>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row>
    <row r="28" spans="1:30" ht="16" customHeight="1">
      <c r="A28" s="950"/>
      <c r="C28" s="950" t="s">
        <v>867</v>
      </c>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row>
    <row r="29" spans="1:30" ht="16" customHeight="1">
      <c r="A29" s="950"/>
      <c r="C29" s="950" t="s">
        <v>2223</v>
      </c>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row>
    <row r="30" spans="1:30" ht="16" customHeight="1">
      <c r="A30" s="950"/>
      <c r="C30" s="950" t="s">
        <v>2224</v>
      </c>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row>
    <row r="31" spans="1:30" ht="16" customHeight="1">
      <c r="A31" s="950"/>
      <c r="B31" s="1263" t="s">
        <v>776</v>
      </c>
      <c r="C31" s="950" t="s">
        <v>866</v>
      </c>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row>
    <row r="32" spans="1:30" ht="16" customHeight="1">
      <c r="A32" s="950"/>
      <c r="C32" s="950" t="s">
        <v>865</v>
      </c>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row>
    <row r="33" spans="1:27" ht="16" customHeight="1">
      <c r="A33" s="950"/>
      <c r="B33" s="1263" t="s">
        <v>846</v>
      </c>
      <c r="C33" s="950" t="s">
        <v>864</v>
      </c>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row>
    <row r="34" spans="1:27" ht="16" customHeight="1">
      <c r="A34" s="950"/>
      <c r="C34" s="950" t="s">
        <v>863</v>
      </c>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row>
    <row r="35" spans="1:27" ht="16" customHeight="1">
      <c r="A35" s="950"/>
      <c r="B35" s="1263" t="s">
        <v>844</v>
      </c>
      <c r="C35" s="950" t="s">
        <v>2113</v>
      </c>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row>
    <row r="36" spans="1:27" ht="16" customHeight="1">
      <c r="A36" s="950"/>
      <c r="C36" s="950" t="s">
        <v>2225</v>
      </c>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row>
    <row r="37" spans="1:27" ht="16" customHeight="1">
      <c r="A37" s="950"/>
      <c r="C37" s="950" t="s">
        <v>2114</v>
      </c>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row>
    <row r="38" spans="1:27" ht="16" customHeight="1">
      <c r="A38" s="950"/>
      <c r="C38" s="950" t="s">
        <v>2115</v>
      </c>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row>
    <row r="39" spans="1:27" ht="16" customHeight="1">
      <c r="A39" s="950"/>
      <c r="C39" s="950" t="s">
        <v>2116</v>
      </c>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row>
    <row r="40" spans="1:27" ht="16" customHeight="1">
      <c r="A40" s="950"/>
      <c r="C40" s="950" t="s">
        <v>2117</v>
      </c>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row>
    <row r="41" spans="1:27" ht="16" customHeight="1">
      <c r="A41" s="950"/>
      <c r="B41" s="1268" t="s">
        <v>2118</v>
      </c>
      <c r="C41" s="906" t="s">
        <v>3091</v>
      </c>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row>
    <row r="42" spans="1:27" ht="16" customHeight="1">
      <c r="A42" s="950"/>
      <c r="B42" s="1268"/>
      <c r="C42" s="950" t="s">
        <v>3092</v>
      </c>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row>
    <row r="43" spans="1:27" ht="16" customHeight="1">
      <c r="A43" s="950"/>
      <c r="B43" s="1268"/>
      <c r="C43" s="950" t="s">
        <v>3093</v>
      </c>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row>
    <row r="44" spans="1:27" ht="16" customHeight="1">
      <c r="A44" s="950"/>
      <c r="B44" s="1268"/>
      <c r="C44" s="950" t="s">
        <v>3094</v>
      </c>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row>
    <row r="45" spans="1:27" ht="16" customHeight="1">
      <c r="A45" s="950"/>
      <c r="B45" s="1268"/>
      <c r="C45" s="950" t="s">
        <v>3095</v>
      </c>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row>
    <row r="46" spans="1:27" ht="16" customHeight="1">
      <c r="A46" s="950"/>
      <c r="B46" s="1268"/>
      <c r="C46" s="950" t="s">
        <v>3096</v>
      </c>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row>
    <row r="47" spans="1:27" ht="16" customHeight="1">
      <c r="A47" s="950"/>
      <c r="B47" s="1268"/>
      <c r="C47" s="950" t="s">
        <v>3601</v>
      </c>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27" ht="16" customHeight="1">
      <c r="A48" s="950"/>
      <c r="B48" s="1268"/>
      <c r="C48" s="950" t="s">
        <v>3602</v>
      </c>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6" customHeight="1">
      <c r="A49" s="950"/>
      <c r="B49" s="1268"/>
      <c r="C49" s="950" t="s">
        <v>3603</v>
      </c>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6" customHeight="1">
      <c r="A50" s="950"/>
      <c r="B50" s="1268"/>
      <c r="C50" s="950" t="s">
        <v>3604</v>
      </c>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6" customHeight="1">
      <c r="A51" s="950"/>
      <c r="B51" s="1268"/>
      <c r="C51" s="950" t="s">
        <v>3605</v>
      </c>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6" customHeight="1">
      <c r="A52" s="950"/>
      <c r="B52" s="1268"/>
      <c r="C52" s="950" t="s">
        <v>3606</v>
      </c>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6" customHeight="1">
      <c r="A53" s="950"/>
      <c r="B53" s="1268"/>
      <c r="C53" s="950" t="s">
        <v>3607</v>
      </c>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6" customHeight="1">
      <c r="A54" s="950"/>
      <c r="B54" s="1268" t="s">
        <v>2744</v>
      </c>
      <c r="C54" s="950" t="s">
        <v>2745</v>
      </c>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6" customHeight="1">
      <c r="A55" s="950"/>
      <c r="B55" s="1268"/>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6" customHeight="1">
      <c r="A56" s="950" t="s">
        <v>862</v>
      </c>
      <c r="B56" s="950" t="s">
        <v>861</v>
      </c>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6" customHeight="1">
      <c r="A57" s="950"/>
      <c r="B57" s="1263" t="s">
        <v>790</v>
      </c>
      <c r="C57" s="950" t="s">
        <v>3097</v>
      </c>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6" customHeight="1">
      <c r="A58" s="950"/>
      <c r="B58" s="1263" t="s">
        <v>788</v>
      </c>
      <c r="C58" s="950" t="s">
        <v>860</v>
      </c>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6" customHeight="1">
      <c r="A59" s="950"/>
      <c r="C59" s="950" t="s">
        <v>859</v>
      </c>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6" customHeight="1">
      <c r="A60" s="950"/>
      <c r="C60" s="950" t="s">
        <v>858</v>
      </c>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6" customHeight="1">
      <c r="A61" s="950"/>
      <c r="C61" s="950" t="s">
        <v>857</v>
      </c>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6" customHeight="1">
      <c r="A62" s="950"/>
      <c r="C62" s="950" t="s">
        <v>856</v>
      </c>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6" customHeight="1">
      <c r="A63" s="950"/>
      <c r="B63" s="1263" t="s">
        <v>784</v>
      </c>
      <c r="C63" s="950" t="s">
        <v>855</v>
      </c>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6" customHeight="1">
      <c r="A64" s="950"/>
      <c r="C64" s="950" t="s">
        <v>854</v>
      </c>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6" customHeight="1">
      <c r="A65" s="950"/>
      <c r="C65" s="950" t="s">
        <v>853</v>
      </c>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6" customHeight="1">
      <c r="A66" s="950"/>
      <c r="B66" s="1263" t="s">
        <v>782</v>
      </c>
      <c r="C66" s="950" t="s">
        <v>852</v>
      </c>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6" customHeight="1">
      <c r="A67" s="950"/>
      <c r="C67" s="950" t="s">
        <v>851</v>
      </c>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6" customHeight="1">
      <c r="A68" s="950"/>
      <c r="C68" s="950" t="s">
        <v>850</v>
      </c>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6" customHeight="1">
      <c r="A69" s="950"/>
      <c r="B69" s="1263" t="s">
        <v>780</v>
      </c>
      <c r="C69" s="950" t="s">
        <v>849</v>
      </c>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6" customHeight="1">
      <c r="A70" s="950"/>
      <c r="B70" s="1263" t="s">
        <v>778</v>
      </c>
      <c r="C70" s="950" t="s">
        <v>3016</v>
      </c>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6" customHeight="1">
      <c r="A71" s="950"/>
      <c r="C71" s="950" t="s">
        <v>3019</v>
      </c>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6" customHeight="1">
      <c r="A72" s="950"/>
      <c r="C72" s="950" t="s">
        <v>3017</v>
      </c>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6" customHeight="1">
      <c r="A73" s="950"/>
      <c r="C73" s="950" t="s">
        <v>3018</v>
      </c>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6" customHeight="1">
      <c r="A74" s="950"/>
      <c r="C74" s="950" t="s">
        <v>2226</v>
      </c>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6" customHeight="1">
      <c r="A75" s="950"/>
      <c r="C75" s="950" t="s">
        <v>2227</v>
      </c>
      <c r="D75" s="950"/>
      <c r="E75" s="950"/>
      <c r="F75" s="950"/>
      <c r="G75" s="950"/>
      <c r="H75" s="950"/>
      <c r="I75" s="950"/>
      <c r="J75" s="950"/>
      <c r="K75" s="950"/>
      <c r="L75" s="950"/>
      <c r="M75" s="950"/>
      <c r="N75" s="950"/>
      <c r="O75" s="950"/>
      <c r="P75" s="950"/>
      <c r="Q75" s="950"/>
      <c r="R75" s="950"/>
      <c r="S75" s="950"/>
      <c r="T75" s="950"/>
      <c r="U75" s="950"/>
      <c r="V75" s="950"/>
      <c r="W75" s="950"/>
      <c r="X75" s="950"/>
      <c r="Y75" s="950"/>
      <c r="Z75" s="950"/>
      <c r="AA75" s="950"/>
    </row>
    <row r="76" spans="1:27" ht="16" customHeight="1">
      <c r="A76" s="950"/>
      <c r="C76" s="950" t="s">
        <v>2228</v>
      </c>
      <c r="D76" s="950"/>
      <c r="E76" s="950"/>
      <c r="F76" s="950"/>
      <c r="G76" s="950"/>
      <c r="H76" s="950"/>
      <c r="I76" s="950"/>
      <c r="J76" s="950"/>
      <c r="K76" s="950"/>
      <c r="L76" s="950"/>
      <c r="M76" s="950"/>
      <c r="N76" s="950"/>
      <c r="O76" s="950"/>
      <c r="P76" s="950"/>
      <c r="Q76" s="950"/>
      <c r="R76" s="950"/>
      <c r="S76" s="950"/>
      <c r="T76" s="950"/>
      <c r="U76" s="950"/>
      <c r="V76" s="950"/>
      <c r="W76" s="950"/>
      <c r="X76" s="950"/>
      <c r="Y76" s="950"/>
      <c r="Z76" s="950"/>
      <c r="AA76" s="950"/>
    </row>
    <row r="77" spans="1:27" ht="16" customHeight="1">
      <c r="A77" s="950"/>
      <c r="C77" s="950" t="s">
        <v>848</v>
      </c>
      <c r="D77" s="950"/>
      <c r="E77" s="950"/>
      <c r="F77" s="950"/>
      <c r="G77" s="1085"/>
      <c r="H77" s="1085"/>
      <c r="I77" s="1085"/>
      <c r="J77" s="1085"/>
      <c r="K77" s="1085"/>
      <c r="L77" s="950"/>
      <c r="M77" s="950"/>
      <c r="N77" s="950"/>
      <c r="O77" s="950"/>
      <c r="P77" s="950"/>
      <c r="Q77" s="950"/>
      <c r="R77" s="950"/>
      <c r="S77" s="950"/>
      <c r="T77" s="950"/>
      <c r="U77" s="950"/>
      <c r="V77" s="950"/>
      <c r="W77" s="950"/>
      <c r="X77" s="950"/>
      <c r="Y77" s="950"/>
      <c r="Z77" s="950"/>
      <c r="AA77" s="950"/>
    </row>
    <row r="78" spans="1:27" ht="16" customHeight="1">
      <c r="A78" s="950"/>
      <c r="C78" s="950" t="s">
        <v>847</v>
      </c>
      <c r="D78" s="950"/>
      <c r="E78" s="950"/>
      <c r="F78" s="950"/>
      <c r="G78" s="1085"/>
      <c r="H78" s="1085"/>
      <c r="I78" s="1085"/>
      <c r="J78" s="1085"/>
      <c r="K78" s="1085"/>
      <c r="L78" s="950"/>
      <c r="M78" s="950"/>
      <c r="N78" s="950"/>
      <c r="O78" s="950"/>
      <c r="P78" s="950"/>
      <c r="Q78" s="950"/>
      <c r="R78" s="950"/>
      <c r="S78" s="950"/>
      <c r="T78" s="950"/>
      <c r="U78" s="950"/>
      <c r="V78" s="950"/>
      <c r="W78" s="950"/>
      <c r="X78" s="950"/>
      <c r="Y78" s="950"/>
      <c r="Z78" s="950"/>
      <c r="AA78" s="950"/>
    </row>
    <row r="79" spans="1:27" ht="16" customHeight="1">
      <c r="A79" s="950"/>
      <c r="B79" s="1263" t="s">
        <v>776</v>
      </c>
      <c r="C79" s="950" t="s">
        <v>2347</v>
      </c>
      <c r="D79" s="950"/>
      <c r="E79" s="950"/>
      <c r="F79" s="950"/>
      <c r="G79" s="1085"/>
      <c r="H79" s="1085"/>
      <c r="I79" s="1085"/>
      <c r="J79" s="1085"/>
      <c r="K79" s="1085"/>
      <c r="L79" s="950"/>
      <c r="M79" s="950"/>
      <c r="N79" s="950"/>
      <c r="O79" s="950"/>
      <c r="P79" s="950"/>
      <c r="Q79" s="950"/>
      <c r="R79" s="950"/>
      <c r="S79" s="950"/>
      <c r="T79" s="950"/>
      <c r="U79" s="950"/>
      <c r="V79" s="950"/>
      <c r="W79" s="950"/>
      <c r="X79" s="950"/>
      <c r="Y79" s="950"/>
      <c r="Z79" s="950"/>
      <c r="AA79" s="950"/>
    </row>
    <row r="80" spans="1:27" ht="16" customHeight="1">
      <c r="A80" s="950"/>
      <c r="B80" s="1263" t="s">
        <v>846</v>
      </c>
      <c r="C80" s="950" t="s">
        <v>845</v>
      </c>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9" ht="16" customHeight="1">
      <c r="A81" s="950"/>
      <c r="B81" s="1263" t="s">
        <v>844</v>
      </c>
      <c r="C81" s="950" t="s">
        <v>843</v>
      </c>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9" ht="16" customHeight="1">
      <c r="A82" s="950"/>
      <c r="C82" s="950" t="s">
        <v>842</v>
      </c>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9" ht="16" customHeight="1">
      <c r="A83" s="950"/>
      <c r="C83" s="950" t="s">
        <v>841</v>
      </c>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9" ht="16" customHeight="1">
      <c r="A84" s="950"/>
      <c r="C84" s="950" t="s">
        <v>840</v>
      </c>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9" ht="16" customHeight="1">
      <c r="A85" s="950"/>
      <c r="B85" s="1263" t="s">
        <v>839</v>
      </c>
      <c r="C85" s="950" t="s">
        <v>838</v>
      </c>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9" ht="16" customHeight="1">
      <c r="A86" s="950"/>
      <c r="C86" s="950" t="s">
        <v>837</v>
      </c>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9" ht="16" customHeight="1">
      <c r="A87" s="950"/>
      <c r="B87" s="1263" t="s">
        <v>836</v>
      </c>
      <c r="C87" s="950" t="s">
        <v>835</v>
      </c>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9" ht="16" customHeight="1">
      <c r="A88" s="950"/>
      <c r="C88" s="950" t="s">
        <v>834</v>
      </c>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9" ht="16" customHeight="1">
      <c r="A89" s="950"/>
      <c r="C89" s="950" t="s">
        <v>2229</v>
      </c>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9" ht="16" customHeight="1">
      <c r="A90" s="950"/>
      <c r="B90" s="1263" t="s">
        <v>833</v>
      </c>
      <c r="C90" s="950" t="s">
        <v>832</v>
      </c>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9" ht="16" customHeight="1">
      <c r="A91" s="950"/>
      <c r="C91" s="950" t="s">
        <v>831</v>
      </c>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9" ht="16" customHeight="1">
      <c r="A92" s="950"/>
      <c r="B92" s="1263" t="s">
        <v>830</v>
      </c>
      <c r="C92" s="950" t="s">
        <v>829</v>
      </c>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9" ht="16" customHeight="1">
      <c r="A93" s="950"/>
      <c r="B93" s="1263" t="s">
        <v>828</v>
      </c>
      <c r="C93" s="2394" t="s">
        <v>3182</v>
      </c>
      <c r="D93" s="2394"/>
      <c r="E93" s="2394"/>
      <c r="F93" s="2394"/>
      <c r="G93" s="2394"/>
      <c r="H93" s="2394"/>
      <c r="I93" s="2394"/>
      <c r="J93" s="2394"/>
      <c r="K93" s="2394"/>
      <c r="L93" s="2394"/>
      <c r="M93" s="2394"/>
      <c r="N93" s="2394"/>
      <c r="O93" s="2394"/>
      <c r="P93" s="2394"/>
      <c r="Q93" s="2394"/>
      <c r="R93" s="2394"/>
      <c r="S93" s="2394"/>
      <c r="T93" s="2394"/>
      <c r="U93" s="2394"/>
      <c r="V93" s="2394"/>
      <c r="W93" s="2394"/>
      <c r="X93" s="2394"/>
      <c r="Y93" s="2394"/>
      <c r="Z93" s="2394"/>
      <c r="AA93" s="1089"/>
      <c r="AB93" s="1089"/>
      <c r="AC93" s="1089"/>
    </row>
    <row r="94" spans="1:29" ht="16" customHeight="1">
      <c r="A94" s="950"/>
      <c r="C94" s="2394"/>
      <c r="D94" s="2394"/>
      <c r="E94" s="2394"/>
      <c r="F94" s="2394"/>
      <c r="G94" s="2394"/>
      <c r="H94" s="2394"/>
      <c r="I94" s="2394"/>
      <c r="J94" s="2394"/>
      <c r="K94" s="2394"/>
      <c r="L94" s="2394"/>
      <c r="M94" s="2394"/>
      <c r="N94" s="2394"/>
      <c r="O94" s="2394"/>
      <c r="P94" s="2394"/>
      <c r="Q94" s="2394"/>
      <c r="R94" s="2394"/>
      <c r="S94" s="2394"/>
      <c r="T94" s="2394"/>
      <c r="U94" s="2394"/>
      <c r="V94" s="2394"/>
      <c r="W94" s="2394"/>
      <c r="X94" s="2394"/>
      <c r="Y94" s="2394"/>
      <c r="Z94" s="2394"/>
      <c r="AA94" s="1089"/>
      <c r="AB94" s="1089"/>
      <c r="AC94" s="1089"/>
    </row>
    <row r="95" spans="1:29" ht="16" customHeight="1">
      <c r="A95" s="950"/>
      <c r="C95" s="2394"/>
      <c r="D95" s="2394"/>
      <c r="E95" s="2394"/>
      <c r="F95" s="2394"/>
      <c r="G95" s="2394"/>
      <c r="H95" s="2394"/>
      <c r="I95" s="2394"/>
      <c r="J95" s="2394"/>
      <c r="K95" s="2394"/>
      <c r="L95" s="2394"/>
      <c r="M95" s="2394"/>
      <c r="N95" s="2394"/>
      <c r="O95" s="2394"/>
      <c r="P95" s="2394"/>
      <c r="Q95" s="2394"/>
      <c r="R95" s="2394"/>
      <c r="S95" s="2394"/>
      <c r="T95" s="2394"/>
      <c r="U95" s="2394"/>
      <c r="V95" s="2394"/>
      <c r="W95" s="2394"/>
      <c r="X95" s="2394"/>
      <c r="Y95" s="2394"/>
      <c r="Z95" s="2394"/>
      <c r="AA95" s="1089"/>
      <c r="AB95" s="1089"/>
      <c r="AC95" s="1089"/>
    </row>
    <row r="96" spans="1:29" ht="16" customHeight="1">
      <c r="A96" s="950"/>
      <c r="C96" s="2394"/>
      <c r="D96" s="2394"/>
      <c r="E96" s="2394"/>
      <c r="F96" s="2394"/>
      <c r="G96" s="2394"/>
      <c r="H96" s="2394"/>
      <c r="I96" s="2394"/>
      <c r="J96" s="2394"/>
      <c r="K96" s="2394"/>
      <c r="L96" s="2394"/>
      <c r="M96" s="2394"/>
      <c r="N96" s="2394"/>
      <c r="O96" s="2394"/>
      <c r="P96" s="2394"/>
      <c r="Q96" s="2394"/>
      <c r="R96" s="2394"/>
      <c r="S96" s="2394"/>
      <c r="T96" s="2394"/>
      <c r="U96" s="2394"/>
      <c r="V96" s="2394"/>
      <c r="W96" s="2394"/>
      <c r="X96" s="2394"/>
      <c r="Y96" s="2394"/>
      <c r="Z96" s="2394"/>
      <c r="AA96" s="1089"/>
      <c r="AB96" s="1089"/>
      <c r="AC96" s="1089"/>
    </row>
    <row r="97" spans="1:29" ht="16" customHeight="1">
      <c r="A97" s="950"/>
      <c r="C97" s="2394"/>
      <c r="D97" s="2394"/>
      <c r="E97" s="2394"/>
      <c r="F97" s="2394"/>
      <c r="G97" s="2394"/>
      <c r="H97" s="2394"/>
      <c r="I97" s="2394"/>
      <c r="J97" s="2394"/>
      <c r="K97" s="2394"/>
      <c r="L97" s="2394"/>
      <c r="M97" s="2394"/>
      <c r="N97" s="2394"/>
      <c r="O97" s="2394"/>
      <c r="P97" s="2394"/>
      <c r="Q97" s="2394"/>
      <c r="R97" s="2394"/>
      <c r="S97" s="2394"/>
      <c r="T97" s="2394"/>
      <c r="U97" s="2394"/>
      <c r="V97" s="2394"/>
      <c r="W97" s="2394"/>
      <c r="X97" s="2394"/>
      <c r="Y97" s="2394"/>
      <c r="Z97" s="2394"/>
      <c r="AA97" s="1089"/>
      <c r="AB97" s="1089"/>
      <c r="AC97" s="1089"/>
    </row>
    <row r="98" spans="1:29" ht="16" customHeight="1">
      <c r="A98" s="950"/>
      <c r="C98" s="2394"/>
      <c r="D98" s="2394"/>
      <c r="E98" s="2394"/>
      <c r="F98" s="2394"/>
      <c r="G98" s="2394"/>
      <c r="H98" s="2394"/>
      <c r="I98" s="2394"/>
      <c r="J98" s="2394"/>
      <c r="K98" s="2394"/>
      <c r="L98" s="2394"/>
      <c r="M98" s="2394"/>
      <c r="N98" s="2394"/>
      <c r="O98" s="2394"/>
      <c r="P98" s="2394"/>
      <c r="Q98" s="2394"/>
      <c r="R98" s="2394"/>
      <c r="S98" s="2394"/>
      <c r="T98" s="2394"/>
      <c r="U98" s="2394"/>
      <c r="V98" s="2394"/>
      <c r="W98" s="2394"/>
      <c r="X98" s="2394"/>
      <c r="Y98" s="2394"/>
      <c r="Z98" s="2394"/>
      <c r="AA98" s="1089"/>
      <c r="AB98" s="1089"/>
      <c r="AC98" s="1089"/>
    </row>
    <row r="99" spans="1:29" ht="16" customHeight="1">
      <c r="A99" s="950"/>
      <c r="B99" s="1269" t="s">
        <v>827</v>
      </c>
      <c r="C99" s="2393" t="s">
        <v>3180</v>
      </c>
      <c r="D99" s="2393"/>
      <c r="E99" s="2393"/>
      <c r="F99" s="2393"/>
      <c r="G99" s="2393"/>
      <c r="H99" s="2393"/>
      <c r="I99" s="2393"/>
      <c r="J99" s="2393"/>
      <c r="K99" s="2393"/>
      <c r="L99" s="2393"/>
      <c r="M99" s="2393"/>
      <c r="N99" s="2393"/>
      <c r="O99" s="2393"/>
      <c r="P99" s="2393"/>
      <c r="Q99" s="2393"/>
      <c r="R99" s="2393"/>
      <c r="S99" s="2393"/>
      <c r="T99" s="2393"/>
      <c r="U99" s="2393"/>
      <c r="V99" s="2393"/>
      <c r="W99" s="2393"/>
      <c r="X99" s="2393"/>
      <c r="Y99" s="2393"/>
      <c r="Z99" s="2393"/>
      <c r="AA99" s="1089"/>
      <c r="AB99" s="1089"/>
      <c r="AC99" s="1089"/>
    </row>
    <row r="100" spans="1:29" ht="16" customHeight="1">
      <c r="A100" s="950"/>
      <c r="B100" s="1263"/>
      <c r="C100" s="2393"/>
      <c r="D100" s="2393"/>
      <c r="E100" s="2393"/>
      <c r="F100" s="2393"/>
      <c r="G100" s="2393"/>
      <c r="H100" s="2393"/>
      <c r="I100" s="2393"/>
      <c r="J100" s="2393"/>
      <c r="K100" s="2393"/>
      <c r="L100" s="2393"/>
      <c r="M100" s="2393"/>
      <c r="N100" s="2393"/>
      <c r="O100" s="2393"/>
      <c r="P100" s="2393"/>
      <c r="Q100" s="2393"/>
      <c r="R100" s="2393"/>
      <c r="S100" s="2393"/>
      <c r="T100" s="2393"/>
      <c r="U100" s="2393"/>
      <c r="V100" s="2393"/>
      <c r="W100" s="2393"/>
      <c r="X100" s="2393"/>
      <c r="Y100" s="2393"/>
      <c r="Z100" s="2393"/>
      <c r="AA100" s="1089"/>
      <c r="AB100" s="1089"/>
      <c r="AC100" s="1089"/>
    </row>
    <row r="101" spans="1:29" ht="16" customHeight="1">
      <c r="A101" s="950"/>
      <c r="C101" s="2393"/>
      <c r="D101" s="2393"/>
      <c r="E101" s="2393"/>
      <c r="F101" s="2393"/>
      <c r="G101" s="2393"/>
      <c r="H101" s="2393"/>
      <c r="I101" s="2393"/>
      <c r="J101" s="2393"/>
      <c r="K101" s="2393"/>
      <c r="L101" s="2393"/>
      <c r="M101" s="2393"/>
      <c r="N101" s="2393"/>
      <c r="O101" s="2393"/>
      <c r="P101" s="2393"/>
      <c r="Q101" s="2393"/>
      <c r="R101" s="2393"/>
      <c r="S101" s="2393"/>
      <c r="T101" s="2393"/>
      <c r="U101" s="2393"/>
      <c r="V101" s="2393"/>
      <c r="W101" s="2393"/>
      <c r="X101" s="2393"/>
      <c r="Y101" s="2393"/>
      <c r="Z101" s="2393"/>
      <c r="AA101" s="1089"/>
      <c r="AB101" s="1089"/>
      <c r="AC101" s="1089"/>
    </row>
    <row r="102" spans="1:29" ht="16" customHeight="1">
      <c r="A102" s="950"/>
      <c r="C102" s="2393"/>
      <c r="D102" s="2393"/>
      <c r="E102" s="2393"/>
      <c r="F102" s="2393"/>
      <c r="G102" s="2393"/>
      <c r="H102" s="2393"/>
      <c r="I102" s="2393"/>
      <c r="J102" s="2393"/>
      <c r="K102" s="2393"/>
      <c r="L102" s="2393"/>
      <c r="M102" s="2393"/>
      <c r="N102" s="2393"/>
      <c r="O102" s="2393"/>
      <c r="P102" s="2393"/>
      <c r="Q102" s="2393"/>
      <c r="R102" s="2393"/>
      <c r="S102" s="2393"/>
      <c r="T102" s="2393"/>
      <c r="U102" s="2393"/>
      <c r="V102" s="2393"/>
      <c r="W102" s="2393"/>
      <c r="X102" s="2393"/>
      <c r="Y102" s="2393"/>
      <c r="Z102" s="2393"/>
      <c r="AA102" s="1089"/>
      <c r="AB102" s="1089"/>
      <c r="AC102" s="1089"/>
    </row>
    <row r="103" spans="1:29" ht="16" customHeight="1">
      <c r="A103" s="950"/>
      <c r="C103" s="2393"/>
      <c r="D103" s="2393"/>
      <c r="E103" s="2393"/>
      <c r="F103" s="2393"/>
      <c r="G103" s="2393"/>
      <c r="H103" s="2393"/>
      <c r="I103" s="2393"/>
      <c r="J103" s="2393"/>
      <c r="K103" s="2393"/>
      <c r="L103" s="2393"/>
      <c r="M103" s="2393"/>
      <c r="N103" s="2393"/>
      <c r="O103" s="2393"/>
      <c r="P103" s="2393"/>
      <c r="Q103" s="2393"/>
      <c r="R103" s="2393"/>
      <c r="S103" s="2393"/>
      <c r="T103" s="2393"/>
      <c r="U103" s="2393"/>
      <c r="V103" s="2393"/>
      <c r="W103" s="2393"/>
      <c r="X103" s="2393"/>
      <c r="Y103" s="2393"/>
      <c r="Z103" s="2393"/>
      <c r="AA103" s="1089"/>
      <c r="AB103" s="1089"/>
      <c r="AC103" s="1089"/>
    </row>
    <row r="104" spans="1:29" ht="16" customHeight="1">
      <c r="A104" s="950"/>
      <c r="C104" s="2393"/>
      <c r="D104" s="2393"/>
      <c r="E104" s="2393"/>
      <c r="F104" s="2393"/>
      <c r="G104" s="2393"/>
      <c r="H104" s="2393"/>
      <c r="I104" s="2393"/>
      <c r="J104" s="2393"/>
      <c r="K104" s="2393"/>
      <c r="L104" s="2393"/>
      <c r="M104" s="2393"/>
      <c r="N104" s="2393"/>
      <c r="O104" s="2393"/>
      <c r="P104" s="2393"/>
      <c r="Q104" s="2393"/>
      <c r="R104" s="2393"/>
      <c r="S104" s="2393"/>
      <c r="T104" s="2393"/>
      <c r="U104" s="2393"/>
      <c r="V104" s="2393"/>
      <c r="W104" s="2393"/>
      <c r="X104" s="2393"/>
      <c r="Y104" s="2393"/>
      <c r="Z104" s="2393"/>
      <c r="AA104" s="1089"/>
      <c r="AB104" s="1089"/>
      <c r="AC104" s="1089"/>
    </row>
    <row r="105" spans="1:29" ht="16" customHeight="1">
      <c r="A105" s="950"/>
      <c r="C105" s="2393"/>
      <c r="D105" s="2393"/>
      <c r="E105" s="2393"/>
      <c r="F105" s="2393"/>
      <c r="G105" s="2393"/>
      <c r="H105" s="2393"/>
      <c r="I105" s="2393"/>
      <c r="J105" s="2393"/>
      <c r="K105" s="2393"/>
      <c r="L105" s="2393"/>
      <c r="M105" s="2393"/>
      <c r="N105" s="2393"/>
      <c r="O105" s="2393"/>
      <c r="P105" s="2393"/>
      <c r="Q105" s="2393"/>
      <c r="R105" s="2393"/>
      <c r="S105" s="2393"/>
      <c r="T105" s="2393"/>
      <c r="U105" s="2393"/>
      <c r="V105" s="2393"/>
      <c r="W105" s="2393"/>
      <c r="X105" s="2393"/>
      <c r="Y105" s="2393"/>
      <c r="Z105" s="2393"/>
      <c r="AA105" s="1089"/>
      <c r="AB105" s="1089"/>
      <c r="AC105" s="1089"/>
    </row>
    <row r="106" spans="1:29" ht="16" customHeight="1">
      <c r="A106" s="950"/>
      <c r="C106" s="2393"/>
      <c r="D106" s="2393"/>
      <c r="E106" s="2393"/>
      <c r="F106" s="2393"/>
      <c r="G106" s="2393"/>
      <c r="H106" s="2393"/>
      <c r="I106" s="2393"/>
      <c r="J106" s="2393"/>
      <c r="K106" s="2393"/>
      <c r="L106" s="2393"/>
      <c r="M106" s="2393"/>
      <c r="N106" s="2393"/>
      <c r="O106" s="2393"/>
      <c r="P106" s="2393"/>
      <c r="Q106" s="2393"/>
      <c r="R106" s="2393"/>
      <c r="S106" s="2393"/>
      <c r="T106" s="2393"/>
      <c r="U106" s="2393"/>
      <c r="V106" s="2393"/>
      <c r="W106" s="2393"/>
      <c r="X106" s="2393"/>
      <c r="Y106" s="2393"/>
      <c r="Z106" s="2393"/>
      <c r="AA106" s="1089"/>
      <c r="AB106" s="1089"/>
      <c r="AC106" s="1089"/>
    </row>
    <row r="107" spans="1:29" ht="16" customHeight="1">
      <c r="A107" s="950"/>
      <c r="C107" s="2393"/>
      <c r="D107" s="2393"/>
      <c r="E107" s="2393"/>
      <c r="F107" s="2393"/>
      <c r="G107" s="2393"/>
      <c r="H107" s="2393"/>
      <c r="I107" s="2393"/>
      <c r="J107" s="2393"/>
      <c r="K107" s="2393"/>
      <c r="L107" s="2393"/>
      <c r="M107" s="2393"/>
      <c r="N107" s="2393"/>
      <c r="O107" s="2393"/>
      <c r="P107" s="2393"/>
      <c r="Q107" s="2393"/>
      <c r="R107" s="2393"/>
      <c r="S107" s="2393"/>
      <c r="T107" s="2393"/>
      <c r="U107" s="2393"/>
      <c r="V107" s="2393"/>
      <c r="W107" s="2393"/>
      <c r="X107" s="2393"/>
      <c r="Y107" s="2393"/>
      <c r="Z107" s="2393"/>
      <c r="AA107" s="1089"/>
      <c r="AB107" s="1089"/>
      <c r="AC107" s="1089"/>
    </row>
    <row r="108" spans="1:29" ht="16" customHeight="1">
      <c r="A108" s="950"/>
      <c r="C108" s="2393"/>
      <c r="D108" s="2393"/>
      <c r="E108" s="2393"/>
      <c r="F108" s="2393"/>
      <c r="G108" s="2393"/>
      <c r="H108" s="2393"/>
      <c r="I108" s="2393"/>
      <c r="J108" s="2393"/>
      <c r="K108" s="2393"/>
      <c r="L108" s="2393"/>
      <c r="M108" s="2393"/>
      <c r="N108" s="2393"/>
      <c r="O108" s="2393"/>
      <c r="P108" s="2393"/>
      <c r="Q108" s="2393"/>
      <c r="R108" s="2393"/>
      <c r="S108" s="2393"/>
      <c r="T108" s="2393"/>
      <c r="U108" s="2393"/>
      <c r="V108" s="2393"/>
      <c r="W108" s="2393"/>
      <c r="X108" s="2393"/>
      <c r="Y108" s="2393"/>
      <c r="Z108" s="2393"/>
      <c r="AA108" s="1089"/>
      <c r="AB108" s="1089"/>
      <c r="AC108" s="1089"/>
    </row>
    <row r="109" spans="1:29" ht="16" customHeight="1">
      <c r="A109" s="950"/>
      <c r="C109" s="2393"/>
      <c r="D109" s="2393"/>
      <c r="E109" s="2393"/>
      <c r="F109" s="2393"/>
      <c r="G109" s="2393"/>
      <c r="H109" s="2393"/>
      <c r="I109" s="2393"/>
      <c r="J109" s="2393"/>
      <c r="K109" s="2393"/>
      <c r="L109" s="2393"/>
      <c r="M109" s="2393"/>
      <c r="N109" s="2393"/>
      <c r="O109" s="2393"/>
      <c r="P109" s="2393"/>
      <c r="Q109" s="2393"/>
      <c r="R109" s="2393"/>
      <c r="S109" s="2393"/>
      <c r="T109" s="2393"/>
      <c r="U109" s="2393"/>
      <c r="V109" s="2393"/>
      <c r="W109" s="2393"/>
      <c r="X109" s="2393"/>
      <c r="Y109" s="2393"/>
      <c r="Z109" s="2393"/>
      <c r="AA109" s="1089"/>
      <c r="AB109" s="1089"/>
      <c r="AC109" s="1089"/>
    </row>
    <row r="110" spans="1:29" ht="16" customHeight="1">
      <c r="A110" s="950"/>
      <c r="C110" s="2393"/>
      <c r="D110" s="2393"/>
      <c r="E110" s="2393"/>
      <c r="F110" s="2393"/>
      <c r="G110" s="2393"/>
      <c r="H110" s="2393"/>
      <c r="I110" s="2393"/>
      <c r="J110" s="2393"/>
      <c r="K110" s="2393"/>
      <c r="L110" s="2393"/>
      <c r="M110" s="2393"/>
      <c r="N110" s="2393"/>
      <c r="O110" s="2393"/>
      <c r="P110" s="2393"/>
      <c r="Q110" s="2393"/>
      <c r="R110" s="2393"/>
      <c r="S110" s="2393"/>
      <c r="T110" s="2393"/>
      <c r="U110" s="2393"/>
      <c r="V110" s="2393"/>
      <c r="W110" s="2393"/>
      <c r="X110" s="2393"/>
      <c r="Y110" s="2393"/>
      <c r="Z110" s="2393"/>
      <c r="AA110" s="1089"/>
      <c r="AB110" s="1089"/>
      <c r="AC110" s="1089"/>
    </row>
    <row r="111" spans="1:29" ht="16" customHeight="1">
      <c r="A111" s="950"/>
      <c r="C111" s="2393"/>
      <c r="D111" s="2393"/>
      <c r="E111" s="2393"/>
      <c r="F111" s="2393"/>
      <c r="G111" s="2393"/>
      <c r="H111" s="2393"/>
      <c r="I111" s="2393"/>
      <c r="J111" s="2393"/>
      <c r="K111" s="2393"/>
      <c r="L111" s="2393"/>
      <c r="M111" s="2393"/>
      <c r="N111" s="2393"/>
      <c r="O111" s="2393"/>
      <c r="P111" s="2393"/>
      <c r="Q111" s="2393"/>
      <c r="R111" s="2393"/>
      <c r="S111" s="2393"/>
      <c r="T111" s="2393"/>
      <c r="U111" s="2393"/>
      <c r="V111" s="2393"/>
      <c r="W111" s="2393"/>
      <c r="X111" s="2393"/>
      <c r="Y111" s="2393"/>
      <c r="Z111" s="2393"/>
      <c r="AA111" s="1089"/>
      <c r="AB111" s="1089"/>
      <c r="AC111" s="1089"/>
    </row>
    <row r="112" spans="1:29" ht="16" customHeight="1">
      <c r="A112" s="950"/>
      <c r="C112" s="2393"/>
      <c r="D112" s="2393"/>
      <c r="E112" s="2393"/>
      <c r="F112" s="2393"/>
      <c r="G112" s="2393"/>
      <c r="H112" s="2393"/>
      <c r="I112" s="2393"/>
      <c r="J112" s="2393"/>
      <c r="K112" s="2393"/>
      <c r="L112" s="2393"/>
      <c r="M112" s="2393"/>
      <c r="N112" s="2393"/>
      <c r="O112" s="2393"/>
      <c r="P112" s="2393"/>
      <c r="Q112" s="2393"/>
      <c r="R112" s="2393"/>
      <c r="S112" s="2393"/>
      <c r="T112" s="2393"/>
      <c r="U112" s="2393"/>
      <c r="V112" s="2393"/>
      <c r="W112" s="2393"/>
      <c r="X112" s="2393"/>
      <c r="Y112" s="2393"/>
      <c r="Z112" s="2393"/>
      <c r="AA112" s="1089"/>
      <c r="AB112" s="1089"/>
      <c r="AC112" s="1089"/>
    </row>
    <row r="113" spans="1:29" ht="16" customHeight="1">
      <c r="A113" s="950"/>
      <c r="C113" s="2393"/>
      <c r="D113" s="2393"/>
      <c r="E113" s="2393"/>
      <c r="F113" s="2393"/>
      <c r="G113" s="2393"/>
      <c r="H113" s="2393"/>
      <c r="I113" s="2393"/>
      <c r="J113" s="2393"/>
      <c r="K113" s="2393"/>
      <c r="L113" s="2393"/>
      <c r="M113" s="2393"/>
      <c r="N113" s="2393"/>
      <c r="O113" s="2393"/>
      <c r="P113" s="2393"/>
      <c r="Q113" s="2393"/>
      <c r="R113" s="2393"/>
      <c r="S113" s="2393"/>
      <c r="T113" s="2393"/>
      <c r="U113" s="2393"/>
      <c r="V113" s="2393"/>
      <c r="W113" s="2393"/>
      <c r="X113" s="2393"/>
      <c r="Y113" s="2393"/>
      <c r="Z113" s="2393"/>
      <c r="AA113" s="1089"/>
      <c r="AB113" s="1089"/>
      <c r="AC113" s="1089"/>
    </row>
    <row r="114" spans="1:29" ht="16" customHeight="1">
      <c r="A114" s="950"/>
      <c r="C114" s="2393"/>
      <c r="D114" s="2393"/>
      <c r="E114" s="2393"/>
      <c r="F114" s="2393"/>
      <c r="G114" s="2393"/>
      <c r="H114" s="2393"/>
      <c r="I114" s="2393"/>
      <c r="J114" s="2393"/>
      <c r="K114" s="2393"/>
      <c r="L114" s="2393"/>
      <c r="M114" s="2393"/>
      <c r="N114" s="2393"/>
      <c r="O114" s="2393"/>
      <c r="P114" s="2393"/>
      <c r="Q114" s="2393"/>
      <c r="R114" s="2393"/>
      <c r="S114" s="2393"/>
      <c r="T114" s="2393"/>
      <c r="U114" s="2393"/>
      <c r="V114" s="2393"/>
      <c r="W114" s="2393"/>
      <c r="X114" s="2393"/>
      <c r="Y114" s="2393"/>
      <c r="Z114" s="2393"/>
      <c r="AA114" s="1089"/>
      <c r="AB114" s="1089"/>
      <c r="AC114" s="1089"/>
    </row>
    <row r="115" spans="1:29" ht="16" customHeight="1">
      <c r="A115" s="950"/>
      <c r="B115" s="1263" t="s">
        <v>826</v>
      </c>
      <c r="C115" s="2393" t="s">
        <v>3166</v>
      </c>
      <c r="D115" s="2393"/>
      <c r="E115" s="2393"/>
      <c r="F115" s="2393"/>
      <c r="G115" s="2393"/>
      <c r="H115" s="2393"/>
      <c r="I115" s="2393"/>
      <c r="J115" s="2393"/>
      <c r="K115" s="2393"/>
      <c r="L115" s="2393"/>
      <c r="M115" s="2393"/>
      <c r="N115" s="2393"/>
      <c r="O115" s="2393"/>
      <c r="P115" s="2393"/>
      <c r="Q115" s="2393"/>
      <c r="R115" s="2393"/>
      <c r="S115" s="2393"/>
      <c r="T115" s="2393"/>
      <c r="U115" s="2393"/>
      <c r="V115" s="2393"/>
      <c r="W115" s="2393"/>
      <c r="X115" s="2393"/>
      <c r="Y115" s="2393"/>
      <c r="Z115" s="2393"/>
      <c r="AA115" s="950"/>
    </row>
    <row r="116" spans="1:29" ht="16" customHeight="1">
      <c r="A116" s="950"/>
      <c r="B116" s="1269"/>
      <c r="C116" s="2393"/>
      <c r="D116" s="2393"/>
      <c r="E116" s="2393"/>
      <c r="F116" s="2393"/>
      <c r="G116" s="2393"/>
      <c r="H116" s="2393"/>
      <c r="I116" s="2393"/>
      <c r="J116" s="2393"/>
      <c r="K116" s="2393"/>
      <c r="L116" s="2393"/>
      <c r="M116" s="2393"/>
      <c r="N116" s="2393"/>
      <c r="O116" s="2393"/>
      <c r="P116" s="2393"/>
      <c r="Q116" s="2393"/>
      <c r="R116" s="2393"/>
      <c r="S116" s="2393"/>
      <c r="T116" s="2393"/>
      <c r="U116" s="2393"/>
      <c r="V116" s="2393"/>
      <c r="W116" s="2393"/>
      <c r="X116" s="2393"/>
      <c r="Y116" s="2393"/>
      <c r="Z116" s="2393"/>
      <c r="AA116" s="950"/>
    </row>
    <row r="117" spans="1:29" ht="16" customHeight="1">
      <c r="A117" s="950"/>
      <c r="C117" s="2393"/>
      <c r="D117" s="2393"/>
      <c r="E117" s="2393"/>
      <c r="F117" s="2393"/>
      <c r="G117" s="2393"/>
      <c r="H117" s="2393"/>
      <c r="I117" s="2393"/>
      <c r="J117" s="2393"/>
      <c r="K117" s="2393"/>
      <c r="L117" s="2393"/>
      <c r="M117" s="2393"/>
      <c r="N117" s="2393"/>
      <c r="O117" s="2393"/>
      <c r="P117" s="2393"/>
      <c r="Q117" s="2393"/>
      <c r="R117" s="2393"/>
      <c r="S117" s="2393"/>
      <c r="T117" s="2393"/>
      <c r="U117" s="2393"/>
      <c r="V117" s="2393"/>
      <c r="W117" s="2393"/>
      <c r="X117" s="2393"/>
      <c r="Y117" s="2393"/>
      <c r="Z117" s="2393"/>
      <c r="AA117" s="950"/>
    </row>
    <row r="118" spans="1:29" ht="16" customHeight="1">
      <c r="A118" s="950"/>
      <c r="C118" s="2393"/>
      <c r="D118" s="2393"/>
      <c r="E118" s="2393"/>
      <c r="F118" s="2393"/>
      <c r="G118" s="2393"/>
      <c r="H118" s="2393"/>
      <c r="I118" s="2393"/>
      <c r="J118" s="2393"/>
      <c r="K118" s="2393"/>
      <c r="L118" s="2393"/>
      <c r="M118" s="2393"/>
      <c r="N118" s="2393"/>
      <c r="O118" s="2393"/>
      <c r="P118" s="2393"/>
      <c r="Q118" s="2393"/>
      <c r="R118" s="2393"/>
      <c r="S118" s="2393"/>
      <c r="T118" s="2393"/>
      <c r="U118" s="2393"/>
      <c r="V118" s="2393"/>
      <c r="W118" s="2393"/>
      <c r="X118" s="2393"/>
      <c r="Y118" s="2393"/>
      <c r="Z118" s="2393"/>
      <c r="AA118" s="950"/>
    </row>
    <row r="119" spans="1:29" ht="16" customHeight="1">
      <c r="A119" s="950"/>
      <c r="B119" s="1263" t="s">
        <v>816</v>
      </c>
      <c r="C119" s="2393" t="s">
        <v>3183</v>
      </c>
      <c r="D119" s="2393"/>
      <c r="E119" s="2393"/>
      <c r="F119" s="2393"/>
      <c r="G119" s="2393"/>
      <c r="H119" s="2393"/>
      <c r="I119" s="2393"/>
      <c r="J119" s="2393"/>
      <c r="K119" s="2393"/>
      <c r="L119" s="2393"/>
      <c r="M119" s="2393"/>
      <c r="N119" s="2393"/>
      <c r="O119" s="2393"/>
      <c r="P119" s="2393"/>
      <c r="Q119" s="2393"/>
      <c r="R119" s="2393"/>
      <c r="S119" s="2393"/>
      <c r="T119" s="2393"/>
      <c r="U119" s="2393"/>
      <c r="V119" s="2393"/>
      <c r="W119" s="2393"/>
      <c r="X119" s="2393"/>
      <c r="Y119" s="2393"/>
      <c r="Z119" s="2393"/>
      <c r="AA119" s="955"/>
      <c r="AB119" s="955"/>
    </row>
    <row r="120" spans="1:29" ht="16" customHeight="1">
      <c r="A120" s="950"/>
      <c r="C120" s="2393"/>
      <c r="D120" s="2393"/>
      <c r="E120" s="2393"/>
      <c r="F120" s="2393"/>
      <c r="G120" s="2393"/>
      <c r="H120" s="2393"/>
      <c r="I120" s="2393"/>
      <c r="J120" s="2393"/>
      <c r="K120" s="2393"/>
      <c r="L120" s="2393"/>
      <c r="M120" s="2393"/>
      <c r="N120" s="2393"/>
      <c r="O120" s="2393"/>
      <c r="P120" s="2393"/>
      <c r="Q120" s="2393"/>
      <c r="R120" s="2393"/>
      <c r="S120" s="2393"/>
      <c r="T120" s="2393"/>
      <c r="U120" s="2393"/>
      <c r="V120" s="2393"/>
      <c r="W120" s="2393"/>
      <c r="X120" s="2393"/>
      <c r="Y120" s="2393"/>
      <c r="Z120" s="2393"/>
      <c r="AA120" s="955"/>
      <c r="AB120" s="955"/>
    </row>
    <row r="121" spans="1:29" ht="16" customHeight="1">
      <c r="A121" s="950"/>
      <c r="C121" s="2393"/>
      <c r="D121" s="2393"/>
      <c r="E121" s="2393"/>
      <c r="F121" s="2393"/>
      <c r="G121" s="2393"/>
      <c r="H121" s="2393"/>
      <c r="I121" s="2393"/>
      <c r="J121" s="2393"/>
      <c r="K121" s="2393"/>
      <c r="L121" s="2393"/>
      <c r="M121" s="2393"/>
      <c r="N121" s="2393"/>
      <c r="O121" s="2393"/>
      <c r="P121" s="2393"/>
      <c r="Q121" s="2393"/>
      <c r="R121" s="2393"/>
      <c r="S121" s="2393"/>
      <c r="T121" s="2393"/>
      <c r="U121" s="2393"/>
      <c r="V121" s="2393"/>
      <c r="W121" s="2393"/>
      <c r="X121" s="2393"/>
      <c r="Y121" s="2393"/>
      <c r="Z121" s="2393"/>
      <c r="AA121" s="955"/>
      <c r="AB121" s="955"/>
    </row>
    <row r="122" spans="1:29" ht="16" customHeight="1">
      <c r="A122" s="950"/>
      <c r="C122" s="2393"/>
      <c r="D122" s="2393"/>
      <c r="E122" s="2393"/>
      <c r="F122" s="2393"/>
      <c r="G122" s="2393"/>
      <c r="H122" s="2393"/>
      <c r="I122" s="2393"/>
      <c r="J122" s="2393"/>
      <c r="K122" s="2393"/>
      <c r="L122" s="2393"/>
      <c r="M122" s="2393"/>
      <c r="N122" s="2393"/>
      <c r="O122" s="2393"/>
      <c r="P122" s="2393"/>
      <c r="Q122" s="2393"/>
      <c r="R122" s="2393"/>
      <c r="S122" s="2393"/>
      <c r="T122" s="2393"/>
      <c r="U122" s="2393"/>
      <c r="V122" s="2393"/>
      <c r="W122" s="2393"/>
      <c r="X122" s="2393"/>
      <c r="Y122" s="2393"/>
      <c r="Z122" s="2393"/>
      <c r="AA122" s="955"/>
      <c r="AB122" s="955"/>
    </row>
    <row r="123" spans="1:29" ht="16" customHeight="1">
      <c r="A123" s="950"/>
      <c r="C123" s="2393"/>
      <c r="D123" s="2393"/>
      <c r="E123" s="2393"/>
      <c r="F123" s="2393"/>
      <c r="G123" s="2393"/>
      <c r="H123" s="2393"/>
      <c r="I123" s="2393"/>
      <c r="J123" s="2393"/>
      <c r="K123" s="2393"/>
      <c r="L123" s="2393"/>
      <c r="M123" s="2393"/>
      <c r="N123" s="2393"/>
      <c r="O123" s="2393"/>
      <c r="P123" s="2393"/>
      <c r="Q123" s="2393"/>
      <c r="R123" s="2393"/>
      <c r="S123" s="2393"/>
      <c r="T123" s="2393"/>
      <c r="U123" s="2393"/>
      <c r="V123" s="2393"/>
      <c r="W123" s="2393"/>
      <c r="X123" s="2393"/>
      <c r="Y123" s="2393"/>
      <c r="Z123" s="2393"/>
      <c r="AA123" s="955"/>
      <c r="AB123" s="955"/>
    </row>
    <row r="124" spans="1:29" ht="16" customHeight="1">
      <c r="A124" s="950"/>
      <c r="C124" s="2393"/>
      <c r="D124" s="2393"/>
      <c r="E124" s="2393"/>
      <c r="F124" s="2393"/>
      <c r="G124" s="2393"/>
      <c r="H124" s="2393"/>
      <c r="I124" s="2393"/>
      <c r="J124" s="2393"/>
      <c r="K124" s="2393"/>
      <c r="L124" s="2393"/>
      <c r="M124" s="2393"/>
      <c r="N124" s="2393"/>
      <c r="O124" s="2393"/>
      <c r="P124" s="2393"/>
      <c r="Q124" s="2393"/>
      <c r="R124" s="2393"/>
      <c r="S124" s="2393"/>
      <c r="T124" s="2393"/>
      <c r="U124" s="2393"/>
      <c r="V124" s="2393"/>
      <c r="W124" s="2393"/>
      <c r="X124" s="2393"/>
      <c r="Y124" s="2393"/>
      <c r="Z124" s="2393"/>
      <c r="AA124" s="955"/>
      <c r="AB124" s="955"/>
    </row>
    <row r="125" spans="1:29" ht="16" customHeight="1">
      <c r="A125" s="950"/>
      <c r="C125" s="2393"/>
      <c r="D125" s="2393"/>
      <c r="E125" s="2393"/>
      <c r="F125" s="2393"/>
      <c r="G125" s="2393"/>
      <c r="H125" s="2393"/>
      <c r="I125" s="2393"/>
      <c r="J125" s="2393"/>
      <c r="K125" s="2393"/>
      <c r="L125" s="2393"/>
      <c r="M125" s="2393"/>
      <c r="N125" s="2393"/>
      <c r="O125" s="2393"/>
      <c r="P125" s="2393"/>
      <c r="Q125" s="2393"/>
      <c r="R125" s="2393"/>
      <c r="S125" s="2393"/>
      <c r="T125" s="2393"/>
      <c r="U125" s="2393"/>
      <c r="V125" s="2393"/>
      <c r="W125" s="2393"/>
      <c r="X125" s="2393"/>
      <c r="Y125" s="2393"/>
      <c r="Z125" s="2393"/>
      <c r="AA125" s="955"/>
      <c r="AB125" s="955"/>
    </row>
    <row r="126" spans="1:29" ht="16" customHeight="1">
      <c r="A126" s="950"/>
      <c r="C126" s="2393"/>
      <c r="D126" s="2393"/>
      <c r="E126" s="2393"/>
      <c r="F126" s="2393"/>
      <c r="G126" s="2393"/>
      <c r="H126" s="2393"/>
      <c r="I126" s="2393"/>
      <c r="J126" s="2393"/>
      <c r="K126" s="2393"/>
      <c r="L126" s="2393"/>
      <c r="M126" s="2393"/>
      <c r="N126" s="2393"/>
      <c r="O126" s="2393"/>
      <c r="P126" s="2393"/>
      <c r="Q126" s="2393"/>
      <c r="R126" s="2393"/>
      <c r="S126" s="2393"/>
      <c r="T126" s="2393"/>
      <c r="U126" s="2393"/>
      <c r="V126" s="2393"/>
      <c r="W126" s="2393"/>
      <c r="X126" s="2393"/>
      <c r="Y126" s="2393"/>
      <c r="Z126" s="2393"/>
      <c r="AA126" s="955"/>
      <c r="AB126" s="955"/>
    </row>
    <row r="127" spans="1:29" ht="16" customHeight="1">
      <c r="A127" s="950"/>
      <c r="C127" s="2393"/>
      <c r="D127" s="2393"/>
      <c r="E127" s="2393"/>
      <c r="F127" s="2393"/>
      <c r="G127" s="2393"/>
      <c r="H127" s="2393"/>
      <c r="I127" s="2393"/>
      <c r="J127" s="2393"/>
      <c r="K127" s="2393"/>
      <c r="L127" s="2393"/>
      <c r="M127" s="2393"/>
      <c r="N127" s="2393"/>
      <c r="O127" s="2393"/>
      <c r="P127" s="2393"/>
      <c r="Q127" s="2393"/>
      <c r="R127" s="2393"/>
      <c r="S127" s="2393"/>
      <c r="T127" s="2393"/>
      <c r="U127" s="2393"/>
      <c r="V127" s="2393"/>
      <c r="W127" s="2393"/>
      <c r="X127" s="2393"/>
      <c r="Y127" s="2393"/>
      <c r="Z127" s="2393"/>
      <c r="AA127" s="955"/>
      <c r="AB127" s="955"/>
    </row>
    <row r="128" spans="1:29" ht="16" customHeight="1">
      <c r="A128" s="950"/>
      <c r="C128" s="2393"/>
      <c r="D128" s="2393"/>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955"/>
      <c r="AB128" s="955"/>
    </row>
    <row r="129" spans="1:28" ht="16" customHeight="1">
      <c r="A129" s="950"/>
      <c r="C129" s="2393"/>
      <c r="D129" s="2393"/>
      <c r="E129" s="2393"/>
      <c r="F129" s="2393"/>
      <c r="G129" s="2393"/>
      <c r="H129" s="2393"/>
      <c r="I129" s="2393"/>
      <c r="J129" s="2393"/>
      <c r="K129" s="2393"/>
      <c r="L129" s="2393"/>
      <c r="M129" s="2393"/>
      <c r="N129" s="2393"/>
      <c r="O129" s="2393"/>
      <c r="P129" s="2393"/>
      <c r="Q129" s="2393"/>
      <c r="R129" s="2393"/>
      <c r="S129" s="2393"/>
      <c r="T129" s="2393"/>
      <c r="U129" s="2393"/>
      <c r="V129" s="2393"/>
      <c r="W129" s="2393"/>
      <c r="X129" s="2393"/>
      <c r="Y129" s="2393"/>
      <c r="Z129" s="2393"/>
      <c r="AA129" s="955"/>
      <c r="AB129" s="955"/>
    </row>
    <row r="130" spans="1:28" ht="16" customHeight="1">
      <c r="A130" s="950"/>
      <c r="C130" s="2393"/>
      <c r="D130" s="2393"/>
      <c r="E130" s="2393"/>
      <c r="F130" s="2393"/>
      <c r="G130" s="2393"/>
      <c r="H130" s="2393"/>
      <c r="I130" s="2393"/>
      <c r="J130" s="2393"/>
      <c r="K130" s="2393"/>
      <c r="L130" s="2393"/>
      <c r="M130" s="2393"/>
      <c r="N130" s="2393"/>
      <c r="O130" s="2393"/>
      <c r="P130" s="2393"/>
      <c r="Q130" s="2393"/>
      <c r="R130" s="2393"/>
      <c r="S130" s="2393"/>
      <c r="T130" s="2393"/>
      <c r="U130" s="2393"/>
      <c r="V130" s="2393"/>
      <c r="W130" s="2393"/>
      <c r="X130" s="2393"/>
      <c r="Y130" s="2393"/>
      <c r="Z130" s="2393"/>
      <c r="AA130" s="950"/>
    </row>
    <row r="131" spans="1:28" ht="16" customHeight="1">
      <c r="A131" s="950"/>
      <c r="B131" s="1263"/>
      <c r="C131" s="1270" t="s">
        <v>825</v>
      </c>
      <c r="D131" s="950" t="s">
        <v>824</v>
      </c>
      <c r="E131" s="950"/>
      <c r="F131" s="950"/>
      <c r="G131" s="950"/>
      <c r="H131" s="950"/>
      <c r="I131" s="950"/>
      <c r="J131" s="950"/>
      <c r="K131" s="950"/>
      <c r="L131" s="950"/>
      <c r="M131" s="950"/>
      <c r="N131" s="950"/>
      <c r="O131" s="950"/>
      <c r="P131" s="950"/>
      <c r="Q131" s="950"/>
      <c r="R131" s="950"/>
      <c r="S131" s="950"/>
      <c r="T131" s="950"/>
      <c r="U131" s="950"/>
      <c r="V131" s="950"/>
      <c r="W131" s="950"/>
      <c r="X131" s="950"/>
      <c r="Y131" s="950"/>
      <c r="Z131" s="950"/>
      <c r="AA131" s="950"/>
    </row>
    <row r="132" spans="1:28" ht="16" customHeight="1">
      <c r="A132" s="950"/>
      <c r="B132" s="1263"/>
      <c r="C132" s="1270" t="s">
        <v>823</v>
      </c>
      <c r="D132" s="950" t="s">
        <v>822</v>
      </c>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950"/>
      <c r="AA132" s="950"/>
    </row>
    <row r="133" spans="1:28" ht="16" customHeight="1">
      <c r="A133" s="950"/>
      <c r="B133" s="1263"/>
      <c r="C133" s="1270" t="s">
        <v>821</v>
      </c>
      <c r="D133" s="950" t="s">
        <v>2230</v>
      </c>
      <c r="E133" s="950"/>
      <c r="F133" s="950"/>
      <c r="G133" s="950"/>
      <c r="H133" s="950"/>
      <c r="I133" s="950"/>
      <c r="J133" s="950"/>
      <c r="K133" s="950"/>
      <c r="L133" s="950"/>
      <c r="M133" s="950"/>
      <c r="N133" s="950"/>
      <c r="O133" s="950"/>
      <c r="P133" s="950"/>
      <c r="Q133" s="950"/>
      <c r="R133" s="950"/>
      <c r="S133" s="950"/>
      <c r="T133" s="950"/>
      <c r="U133" s="950"/>
      <c r="V133" s="950"/>
      <c r="W133" s="950"/>
      <c r="X133" s="950"/>
      <c r="Y133" s="950"/>
      <c r="Z133" s="950"/>
      <c r="AA133" s="950"/>
    </row>
    <row r="134" spans="1:28" ht="16" customHeight="1">
      <c r="A134" s="950"/>
      <c r="C134" s="1270" t="s">
        <v>820</v>
      </c>
      <c r="D134" s="950" t="s">
        <v>819</v>
      </c>
      <c r="E134" s="950"/>
      <c r="F134" s="950"/>
      <c r="G134" s="950"/>
      <c r="H134" s="950"/>
      <c r="I134" s="950"/>
      <c r="J134" s="950"/>
      <c r="K134" s="950"/>
      <c r="L134" s="950"/>
      <c r="M134" s="950"/>
      <c r="N134" s="950"/>
      <c r="O134" s="950"/>
      <c r="P134" s="950"/>
      <c r="Q134" s="950"/>
      <c r="R134" s="950"/>
      <c r="S134" s="950"/>
      <c r="T134" s="950"/>
      <c r="U134" s="950"/>
      <c r="V134" s="950"/>
      <c r="W134" s="950"/>
      <c r="X134" s="950"/>
      <c r="Y134" s="950"/>
      <c r="Z134" s="950"/>
      <c r="AA134" s="950"/>
    </row>
    <row r="135" spans="1:28" ht="16" customHeight="1">
      <c r="A135" s="950"/>
      <c r="B135" s="1263"/>
      <c r="C135" s="1270" t="s">
        <v>818</v>
      </c>
      <c r="D135" s="950" t="s">
        <v>817</v>
      </c>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row>
    <row r="136" spans="1:28" ht="16" customHeight="1">
      <c r="A136" s="950"/>
      <c r="B136" s="1263"/>
      <c r="C136" s="1270" t="s">
        <v>2791</v>
      </c>
      <c r="D136" s="950" t="s">
        <v>2792</v>
      </c>
      <c r="E136" s="950"/>
      <c r="F136" s="950"/>
      <c r="G136" s="950"/>
      <c r="H136" s="950"/>
      <c r="I136" s="950"/>
      <c r="J136" s="950"/>
      <c r="K136" s="950"/>
      <c r="L136" s="950"/>
      <c r="M136" s="950"/>
      <c r="N136" s="950"/>
      <c r="O136" s="950"/>
      <c r="P136" s="950"/>
      <c r="Q136" s="950"/>
      <c r="R136" s="950"/>
      <c r="S136" s="950"/>
      <c r="T136" s="950"/>
      <c r="U136" s="950"/>
      <c r="V136" s="950"/>
      <c r="W136" s="950"/>
      <c r="X136" s="950"/>
      <c r="Y136" s="950"/>
      <c r="Z136" s="950"/>
      <c r="AA136" s="950"/>
    </row>
    <row r="137" spans="1:28" ht="16" customHeight="1">
      <c r="A137" s="950"/>
      <c r="B137" s="1263" t="s">
        <v>814</v>
      </c>
      <c r="C137" s="950" t="s">
        <v>815</v>
      </c>
      <c r="D137" s="950"/>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row>
    <row r="138" spans="1:28" ht="16" customHeight="1">
      <c r="A138" s="950"/>
      <c r="B138" s="1263" t="s">
        <v>811</v>
      </c>
      <c r="C138" s="950" t="s">
        <v>813</v>
      </c>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row>
    <row r="139" spans="1:28" ht="16" customHeight="1">
      <c r="A139" s="950"/>
      <c r="C139" s="950" t="s">
        <v>812</v>
      </c>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row>
    <row r="140" spans="1:28" ht="16" customHeight="1">
      <c r="A140" s="950"/>
      <c r="B140" s="1263" t="s">
        <v>809</v>
      </c>
      <c r="C140" s="950" t="s">
        <v>810</v>
      </c>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row>
    <row r="141" spans="1:28" ht="16" customHeight="1">
      <c r="A141" s="950"/>
      <c r="B141" s="1263" t="s">
        <v>807</v>
      </c>
      <c r="C141" s="950" t="s">
        <v>808</v>
      </c>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row>
    <row r="142" spans="1:28" ht="16" customHeight="1">
      <c r="A142" s="950"/>
      <c r="B142" s="1263" t="s">
        <v>802</v>
      </c>
      <c r="C142" s="950" t="s">
        <v>806</v>
      </c>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row>
    <row r="143" spans="1:28" ht="16" customHeight="1">
      <c r="A143" s="950"/>
      <c r="B143" s="1263" t="s">
        <v>799</v>
      </c>
      <c r="C143" s="950" t="s">
        <v>805</v>
      </c>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row>
    <row r="144" spans="1:28" ht="16" customHeight="1">
      <c r="A144" s="950"/>
      <c r="C144" s="950" t="s">
        <v>804</v>
      </c>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row>
    <row r="145" spans="1:27" ht="16" customHeight="1">
      <c r="A145" s="950"/>
      <c r="C145" s="950" t="s">
        <v>803</v>
      </c>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row>
    <row r="146" spans="1:27" ht="16" customHeight="1">
      <c r="A146" s="950"/>
      <c r="B146" s="906"/>
      <c r="C146" s="950" t="s">
        <v>801</v>
      </c>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6" customHeight="1">
      <c r="A147" s="950"/>
      <c r="C147" s="950" t="s">
        <v>800</v>
      </c>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6" customHeight="1">
      <c r="A148" s="950"/>
      <c r="B148" s="1263" t="s">
        <v>798</v>
      </c>
      <c r="C148" s="950" t="s">
        <v>3181</v>
      </c>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6" customHeight="1">
      <c r="A149" s="950"/>
      <c r="B149" s="1263" t="s">
        <v>797</v>
      </c>
      <c r="C149" s="950" t="s">
        <v>3619</v>
      </c>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6" customHeight="1">
      <c r="A150" s="950"/>
      <c r="B150" s="1263"/>
      <c r="C150" s="950" t="s">
        <v>3620</v>
      </c>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6" customHeight="1">
      <c r="A151" s="950"/>
      <c r="B151" s="1263"/>
      <c r="C151" s="950" t="s">
        <v>3621</v>
      </c>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6" customHeight="1">
      <c r="A152" s="950"/>
      <c r="B152" s="1263"/>
      <c r="C152" s="950" t="s">
        <v>3622</v>
      </c>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6" customHeight="1">
      <c r="A153" s="950"/>
      <c r="B153" s="1263"/>
      <c r="C153" s="950" t="s">
        <v>3623</v>
      </c>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6" customHeight="1">
      <c r="A154" s="950"/>
      <c r="B154" s="1263" t="s">
        <v>796</v>
      </c>
      <c r="C154" s="950" t="s">
        <v>3624</v>
      </c>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6" customHeight="1">
      <c r="A155" s="950"/>
      <c r="B155" s="1263"/>
      <c r="C155" s="950" t="s">
        <v>3625</v>
      </c>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6" customHeight="1">
      <c r="A156" s="950"/>
      <c r="B156" s="1263"/>
      <c r="C156" s="950" t="s">
        <v>3626</v>
      </c>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6" customHeight="1">
      <c r="A157" s="950"/>
      <c r="B157" s="1263"/>
      <c r="C157" s="950" t="s">
        <v>3627</v>
      </c>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6" customHeight="1">
      <c r="A158" s="950"/>
      <c r="B158" s="1263" t="s">
        <v>3618</v>
      </c>
      <c r="C158" s="950" t="s">
        <v>2911</v>
      </c>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6" customHeight="1">
      <c r="A159" s="950"/>
      <c r="C159" s="950" t="s">
        <v>2890</v>
      </c>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6" customHeight="1">
      <c r="A160" s="950"/>
      <c r="C160" s="950" t="s">
        <v>3659</v>
      </c>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6" customHeight="1">
      <c r="A161" s="950"/>
      <c r="C161" s="950" t="s">
        <v>2891</v>
      </c>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6" customHeight="1">
      <c r="A162" s="950"/>
      <c r="B162" s="1263" t="s">
        <v>3641</v>
      </c>
      <c r="C162" s="950" t="s">
        <v>3658</v>
      </c>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6" customHeight="1">
      <c r="A163" s="950"/>
      <c r="B163" s="1216" t="s">
        <v>3642</v>
      </c>
      <c r="C163" s="950" t="s">
        <v>3657</v>
      </c>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6" customHeight="1">
      <c r="A164" s="950"/>
      <c r="B164" s="1263"/>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6" customHeight="1">
      <c r="A165" s="950" t="s">
        <v>795</v>
      </c>
      <c r="B165" s="950" t="s">
        <v>794</v>
      </c>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6" customHeight="1">
      <c r="A166" s="950"/>
      <c r="B166" s="1263" t="s">
        <v>2120</v>
      </c>
      <c r="C166" s="950" t="s">
        <v>2348</v>
      </c>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6" customHeight="1">
      <c r="A167" s="950"/>
      <c r="B167" s="1263" t="s">
        <v>2125</v>
      </c>
      <c r="C167" s="950" t="s">
        <v>2133</v>
      </c>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6" customHeight="1">
      <c r="A168" s="950"/>
      <c r="B168" s="1263"/>
      <c r="C168" s="950" t="s">
        <v>2121</v>
      </c>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6" customHeight="1">
      <c r="A169" s="950"/>
      <c r="B169" s="1263" t="s">
        <v>2126</v>
      </c>
      <c r="C169" s="950" t="s">
        <v>2351</v>
      </c>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6" customHeight="1">
      <c r="A170" s="950"/>
      <c r="B170" s="1263"/>
      <c r="C170" s="950" t="s">
        <v>2350</v>
      </c>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6" customHeight="1">
      <c r="A171" s="950"/>
      <c r="B171" s="1263" t="s">
        <v>2127</v>
      </c>
      <c r="C171" s="950" t="s">
        <v>2349</v>
      </c>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6" customHeight="1">
      <c r="A172" s="950"/>
      <c r="B172" s="1263" t="s">
        <v>2128</v>
      </c>
      <c r="C172" s="950" t="s">
        <v>2134</v>
      </c>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8.15" customHeight="1">
      <c r="A173" s="950"/>
      <c r="B173" s="1263"/>
      <c r="C173" s="1271"/>
      <c r="D173" s="1271"/>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1"/>
      <c r="Z173" s="1271"/>
      <c r="AA173" s="950"/>
    </row>
    <row r="174" spans="1:27" ht="16" customHeight="1">
      <c r="A174" s="950"/>
      <c r="B174" s="1263" t="s">
        <v>2129</v>
      </c>
      <c r="C174" s="2392" t="s">
        <v>3216</v>
      </c>
      <c r="D174" s="2392"/>
      <c r="E174" s="2392"/>
      <c r="F174" s="2392"/>
      <c r="G174" s="2392"/>
      <c r="H174" s="2392"/>
      <c r="I174" s="2392"/>
      <c r="J174" s="2392"/>
      <c r="K174" s="2392"/>
      <c r="L174" s="2392"/>
      <c r="M174" s="2392"/>
      <c r="N174" s="2392"/>
      <c r="O174" s="2392"/>
      <c r="P174" s="2392"/>
      <c r="Q174" s="2392"/>
      <c r="R174" s="2392"/>
      <c r="S174" s="2392"/>
      <c r="T174" s="2392"/>
      <c r="U174" s="2392"/>
      <c r="V174" s="2392"/>
      <c r="W174" s="2392"/>
      <c r="X174" s="2392"/>
      <c r="Y174" s="2392"/>
      <c r="Z174" s="2392"/>
      <c r="AA174" s="950"/>
    </row>
    <row r="175" spans="1:27" ht="16" customHeight="1">
      <c r="A175" s="950"/>
      <c r="B175" s="1263"/>
      <c r="C175" s="2392"/>
      <c r="D175" s="2392"/>
      <c r="E175" s="2392"/>
      <c r="F175" s="2392"/>
      <c r="G175" s="2392"/>
      <c r="H175" s="2392"/>
      <c r="I175" s="2392"/>
      <c r="J175" s="2392"/>
      <c r="K175" s="2392"/>
      <c r="L175" s="2392"/>
      <c r="M175" s="2392"/>
      <c r="N175" s="2392"/>
      <c r="O175" s="2392"/>
      <c r="P175" s="2392"/>
      <c r="Q175" s="2392"/>
      <c r="R175" s="2392"/>
      <c r="S175" s="2392"/>
      <c r="T175" s="2392"/>
      <c r="U175" s="2392"/>
      <c r="V175" s="2392"/>
      <c r="W175" s="2392"/>
      <c r="X175" s="2392"/>
      <c r="Y175" s="2392"/>
      <c r="Z175" s="2392"/>
      <c r="AA175" s="950"/>
    </row>
    <row r="176" spans="1:27" ht="16" customHeight="1">
      <c r="A176" s="950"/>
      <c r="B176" s="1263"/>
      <c r="C176" s="2392"/>
      <c r="D176" s="2392"/>
      <c r="E176" s="2392"/>
      <c r="F176" s="2392"/>
      <c r="G176" s="2392"/>
      <c r="H176" s="2392"/>
      <c r="I176" s="2392"/>
      <c r="J176" s="2392"/>
      <c r="K176" s="2392"/>
      <c r="L176" s="2392"/>
      <c r="M176" s="2392"/>
      <c r="N176" s="2392"/>
      <c r="O176" s="2392"/>
      <c r="P176" s="2392"/>
      <c r="Q176" s="2392"/>
      <c r="R176" s="2392"/>
      <c r="S176" s="2392"/>
      <c r="T176" s="2392"/>
      <c r="U176" s="2392"/>
      <c r="V176" s="2392"/>
      <c r="W176" s="2392"/>
      <c r="X176" s="2392"/>
      <c r="Y176" s="2392"/>
      <c r="Z176" s="2392"/>
      <c r="AA176" s="950"/>
    </row>
    <row r="177" spans="1:27" ht="16" customHeight="1">
      <c r="A177" s="950"/>
      <c r="B177" s="1263"/>
      <c r="C177" s="2392"/>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950"/>
    </row>
    <row r="178" spans="1:27" ht="16" customHeight="1">
      <c r="A178" s="950"/>
      <c r="B178" s="1263"/>
      <c r="C178" s="2392"/>
      <c r="D178" s="2392"/>
      <c r="E178" s="2392"/>
      <c r="F178" s="2392"/>
      <c r="G178" s="2392"/>
      <c r="H178" s="2392"/>
      <c r="I178" s="2392"/>
      <c r="J178" s="2392"/>
      <c r="K178" s="2392"/>
      <c r="L178" s="2392"/>
      <c r="M178" s="2392"/>
      <c r="N178" s="2392"/>
      <c r="O178" s="2392"/>
      <c r="P178" s="2392"/>
      <c r="Q178" s="2392"/>
      <c r="R178" s="2392"/>
      <c r="S178" s="2392"/>
      <c r="T178" s="2392"/>
      <c r="U178" s="2392"/>
      <c r="V178" s="2392"/>
      <c r="W178" s="2392"/>
      <c r="X178" s="2392"/>
      <c r="Y178" s="2392"/>
      <c r="Z178" s="2392"/>
      <c r="AA178" s="950"/>
    </row>
    <row r="179" spans="1:27" ht="16" customHeight="1">
      <c r="A179" s="950"/>
      <c r="B179" s="1263"/>
      <c r="C179" s="2392"/>
      <c r="D179" s="2392"/>
      <c r="E179" s="2392"/>
      <c r="F179" s="2392"/>
      <c r="G179" s="2392"/>
      <c r="H179" s="2392"/>
      <c r="I179" s="2392"/>
      <c r="J179" s="2392"/>
      <c r="K179" s="2392"/>
      <c r="L179" s="2392"/>
      <c r="M179" s="2392"/>
      <c r="N179" s="2392"/>
      <c r="O179" s="2392"/>
      <c r="P179" s="2392"/>
      <c r="Q179" s="2392"/>
      <c r="R179" s="2392"/>
      <c r="S179" s="2392"/>
      <c r="T179" s="2392"/>
      <c r="U179" s="2392"/>
      <c r="V179" s="2392"/>
      <c r="W179" s="2392"/>
      <c r="X179" s="2392"/>
      <c r="Y179" s="2392"/>
      <c r="Z179" s="2392"/>
      <c r="AA179" s="950"/>
    </row>
    <row r="180" spans="1:27" ht="16" customHeight="1">
      <c r="A180" s="950"/>
      <c r="B180" s="1263"/>
      <c r="C180" s="2392"/>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950"/>
    </row>
    <row r="181" spans="1:27" ht="16" customHeight="1">
      <c r="A181" s="950"/>
      <c r="B181" s="1263" t="s">
        <v>2130</v>
      </c>
      <c r="C181" s="2392" t="s">
        <v>3198</v>
      </c>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950"/>
    </row>
    <row r="182" spans="1:27" ht="16" customHeight="1">
      <c r="A182" s="950"/>
      <c r="B182" s="1263"/>
      <c r="C182" s="2392"/>
      <c r="D182" s="2392"/>
      <c r="E182" s="2392"/>
      <c r="F182" s="2392"/>
      <c r="G182" s="2392"/>
      <c r="H182" s="2392"/>
      <c r="I182" s="2392"/>
      <c r="J182" s="2392"/>
      <c r="K182" s="2392"/>
      <c r="L182" s="2392"/>
      <c r="M182" s="2392"/>
      <c r="N182" s="2392"/>
      <c r="O182" s="2392"/>
      <c r="P182" s="2392"/>
      <c r="Q182" s="2392"/>
      <c r="R182" s="2392"/>
      <c r="S182" s="2392"/>
      <c r="T182" s="2392"/>
      <c r="U182" s="2392"/>
      <c r="V182" s="2392"/>
      <c r="W182" s="2392"/>
      <c r="X182" s="2392"/>
      <c r="Y182" s="2392"/>
      <c r="Z182" s="2392"/>
      <c r="AA182" s="950"/>
    </row>
    <row r="183" spans="1:27" ht="16" customHeight="1">
      <c r="A183" s="950"/>
      <c r="B183" s="1263"/>
      <c r="C183" s="2392"/>
      <c r="D183" s="2392"/>
      <c r="E183" s="2392"/>
      <c r="F183" s="2392"/>
      <c r="G183" s="2392"/>
      <c r="H183" s="2392"/>
      <c r="I183" s="2392"/>
      <c r="J183" s="2392"/>
      <c r="K183" s="2392"/>
      <c r="L183" s="2392"/>
      <c r="M183" s="2392"/>
      <c r="N183" s="2392"/>
      <c r="O183" s="2392"/>
      <c r="P183" s="2392"/>
      <c r="Q183" s="2392"/>
      <c r="R183" s="2392"/>
      <c r="S183" s="2392"/>
      <c r="T183" s="2392"/>
      <c r="U183" s="2392"/>
      <c r="V183" s="2392"/>
      <c r="W183" s="2392"/>
      <c r="X183" s="2392"/>
      <c r="Y183" s="2392"/>
      <c r="Z183" s="2392"/>
      <c r="AA183" s="950"/>
    </row>
    <row r="184" spans="1:27" ht="16" customHeight="1">
      <c r="A184" s="950"/>
      <c r="B184" s="1263"/>
      <c r="C184" s="2392"/>
      <c r="D184" s="2392"/>
      <c r="E184" s="2392"/>
      <c r="F184" s="2392"/>
      <c r="G184" s="2392"/>
      <c r="H184" s="2392"/>
      <c r="I184" s="2392"/>
      <c r="J184" s="2392"/>
      <c r="K184" s="2392"/>
      <c r="L184" s="2392"/>
      <c r="M184" s="2392"/>
      <c r="N184" s="2392"/>
      <c r="O184" s="2392"/>
      <c r="P184" s="2392"/>
      <c r="Q184" s="2392"/>
      <c r="R184" s="2392"/>
      <c r="S184" s="2392"/>
      <c r="T184" s="2392"/>
      <c r="U184" s="2392"/>
      <c r="V184" s="2392"/>
      <c r="W184" s="2392"/>
      <c r="X184" s="2392"/>
      <c r="Y184" s="2392"/>
      <c r="Z184" s="2392"/>
      <c r="AA184" s="950"/>
    </row>
    <row r="185" spans="1:27" ht="16" customHeight="1">
      <c r="A185" s="950"/>
      <c r="B185" s="1263"/>
      <c r="C185" s="2392"/>
      <c r="D185" s="2392"/>
      <c r="E185" s="2392"/>
      <c r="F185" s="2392"/>
      <c r="G185" s="2392"/>
      <c r="H185" s="2392"/>
      <c r="I185" s="2392"/>
      <c r="J185" s="2392"/>
      <c r="K185" s="2392"/>
      <c r="L185" s="2392"/>
      <c r="M185" s="2392"/>
      <c r="N185" s="2392"/>
      <c r="O185" s="2392"/>
      <c r="P185" s="2392"/>
      <c r="Q185" s="2392"/>
      <c r="R185" s="2392"/>
      <c r="S185" s="2392"/>
      <c r="T185" s="2392"/>
      <c r="U185" s="2392"/>
      <c r="V185" s="2392"/>
      <c r="W185" s="2392"/>
      <c r="X185" s="2392"/>
      <c r="Y185" s="2392"/>
      <c r="Z185" s="2392"/>
      <c r="AA185" s="950"/>
    </row>
    <row r="186" spans="1:27" ht="16" customHeight="1">
      <c r="A186" s="950"/>
      <c r="B186" s="1263"/>
      <c r="C186" s="2392"/>
      <c r="D186" s="2392"/>
      <c r="E186" s="2392"/>
      <c r="F186" s="2392"/>
      <c r="G186" s="2392"/>
      <c r="H186" s="2392"/>
      <c r="I186" s="2392"/>
      <c r="J186" s="2392"/>
      <c r="K186" s="2392"/>
      <c r="L186" s="2392"/>
      <c r="M186" s="2392"/>
      <c r="N186" s="2392"/>
      <c r="O186" s="2392"/>
      <c r="P186" s="2392"/>
      <c r="Q186" s="2392"/>
      <c r="R186" s="2392"/>
      <c r="S186" s="2392"/>
      <c r="T186" s="2392"/>
      <c r="U186" s="2392"/>
      <c r="V186" s="2392"/>
      <c r="W186" s="2392"/>
      <c r="X186" s="2392"/>
      <c r="Y186" s="2392"/>
      <c r="Z186" s="2392"/>
      <c r="AA186" s="950"/>
    </row>
    <row r="187" spans="1:27" ht="16" customHeight="1">
      <c r="A187" s="950"/>
      <c r="B187" s="1263"/>
      <c r="C187" s="2392"/>
      <c r="D187" s="2392"/>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c r="AA187" s="950"/>
    </row>
    <row r="188" spans="1:27" ht="16" customHeight="1">
      <c r="A188" s="950"/>
      <c r="B188" s="1263"/>
      <c r="C188" s="2392"/>
      <c r="D188" s="2392"/>
      <c r="E188" s="2392"/>
      <c r="F188" s="2392"/>
      <c r="G188" s="2392"/>
      <c r="H188" s="2392"/>
      <c r="I188" s="2392"/>
      <c r="J188" s="2392"/>
      <c r="K188" s="2392"/>
      <c r="L188" s="2392"/>
      <c r="M188" s="2392"/>
      <c r="N188" s="2392"/>
      <c r="O188" s="2392"/>
      <c r="P188" s="2392"/>
      <c r="Q188" s="2392"/>
      <c r="R188" s="2392"/>
      <c r="S188" s="2392"/>
      <c r="T188" s="2392"/>
      <c r="U188" s="2392"/>
      <c r="V188" s="2392"/>
      <c r="W188" s="2392"/>
      <c r="X188" s="2392"/>
      <c r="Y188" s="2392"/>
      <c r="Z188" s="2392"/>
      <c r="AA188" s="950"/>
    </row>
    <row r="189" spans="1:27" ht="16" customHeight="1">
      <c r="A189" s="950"/>
      <c r="B189" s="1263" t="s">
        <v>2131</v>
      </c>
      <c r="C189" s="2392" t="s">
        <v>2933</v>
      </c>
      <c r="D189" s="2392"/>
      <c r="E189" s="2392"/>
      <c r="F189" s="2392"/>
      <c r="G189" s="2392"/>
      <c r="H189" s="2392"/>
      <c r="I189" s="2392"/>
      <c r="J189" s="2392"/>
      <c r="K189" s="2392"/>
      <c r="L189" s="2392"/>
      <c r="M189" s="2392"/>
      <c r="N189" s="2392"/>
      <c r="O189" s="2392"/>
      <c r="P189" s="2392"/>
      <c r="Q189" s="2392"/>
      <c r="R189" s="2392"/>
      <c r="S189" s="2392"/>
      <c r="T189" s="2392"/>
      <c r="U189" s="2392"/>
      <c r="V189" s="2392"/>
      <c r="W189" s="2392"/>
      <c r="X189" s="2392"/>
      <c r="Y189" s="2392"/>
      <c r="Z189" s="2392"/>
      <c r="AA189" s="950"/>
    </row>
    <row r="190" spans="1:27" ht="16" customHeight="1">
      <c r="A190" s="950"/>
      <c r="B190" s="1263"/>
      <c r="C190" s="2392"/>
      <c r="D190" s="2392"/>
      <c r="E190" s="2392"/>
      <c r="F190" s="2392"/>
      <c r="G190" s="2392"/>
      <c r="H190" s="2392"/>
      <c r="I190" s="2392"/>
      <c r="J190" s="2392"/>
      <c r="K190" s="2392"/>
      <c r="L190" s="2392"/>
      <c r="M190" s="2392"/>
      <c r="N190" s="2392"/>
      <c r="O190" s="2392"/>
      <c r="P190" s="2392"/>
      <c r="Q190" s="2392"/>
      <c r="R190" s="2392"/>
      <c r="S190" s="2392"/>
      <c r="T190" s="2392"/>
      <c r="U190" s="2392"/>
      <c r="V190" s="2392"/>
      <c r="W190" s="2392"/>
      <c r="X190" s="2392"/>
      <c r="Y190" s="2392"/>
      <c r="Z190" s="2392"/>
      <c r="AA190" s="950"/>
    </row>
    <row r="191" spans="1:27" ht="16" customHeight="1">
      <c r="A191" s="950"/>
      <c r="B191" s="1263"/>
      <c r="C191" s="2392"/>
      <c r="D191" s="2392"/>
      <c r="E191" s="2392"/>
      <c r="F191" s="2392"/>
      <c r="G191" s="2392"/>
      <c r="H191" s="2392"/>
      <c r="I191" s="2392"/>
      <c r="J191" s="2392"/>
      <c r="K191" s="2392"/>
      <c r="L191" s="2392"/>
      <c r="M191" s="2392"/>
      <c r="N191" s="2392"/>
      <c r="O191" s="2392"/>
      <c r="P191" s="2392"/>
      <c r="Q191" s="2392"/>
      <c r="R191" s="2392"/>
      <c r="S191" s="2392"/>
      <c r="T191" s="2392"/>
      <c r="U191" s="2392"/>
      <c r="V191" s="2392"/>
      <c r="W191" s="2392"/>
      <c r="X191" s="2392"/>
      <c r="Y191" s="2392"/>
      <c r="Z191" s="2392"/>
      <c r="AA191" s="950"/>
    </row>
    <row r="192" spans="1:27" ht="16" customHeight="1">
      <c r="A192" s="950"/>
      <c r="B192" s="1263"/>
      <c r="C192" s="2392"/>
      <c r="D192" s="2392"/>
      <c r="E192" s="2392"/>
      <c r="F192" s="2392"/>
      <c r="G192" s="2392"/>
      <c r="H192" s="2392"/>
      <c r="I192" s="2392"/>
      <c r="J192" s="2392"/>
      <c r="K192" s="2392"/>
      <c r="L192" s="2392"/>
      <c r="M192" s="2392"/>
      <c r="N192" s="2392"/>
      <c r="O192" s="2392"/>
      <c r="P192" s="2392"/>
      <c r="Q192" s="2392"/>
      <c r="R192" s="2392"/>
      <c r="S192" s="2392"/>
      <c r="T192" s="2392"/>
      <c r="U192" s="2392"/>
      <c r="V192" s="2392"/>
      <c r="W192" s="2392"/>
      <c r="X192" s="2392"/>
      <c r="Y192" s="2392"/>
      <c r="Z192" s="2392"/>
      <c r="AA192" s="950"/>
    </row>
    <row r="193" spans="1:27" ht="16" customHeight="1">
      <c r="A193" s="950"/>
      <c r="B193" s="1263"/>
      <c r="C193" s="2392"/>
      <c r="D193" s="2392"/>
      <c r="E193" s="2392"/>
      <c r="F193" s="2392"/>
      <c r="G193" s="2392"/>
      <c r="H193" s="2392"/>
      <c r="I193" s="2392"/>
      <c r="J193" s="2392"/>
      <c r="K193" s="2392"/>
      <c r="L193" s="2392"/>
      <c r="M193" s="2392"/>
      <c r="N193" s="2392"/>
      <c r="O193" s="2392"/>
      <c r="P193" s="2392"/>
      <c r="Q193" s="2392"/>
      <c r="R193" s="2392"/>
      <c r="S193" s="2392"/>
      <c r="T193" s="2392"/>
      <c r="U193" s="2392"/>
      <c r="V193" s="2392"/>
      <c r="W193" s="2392"/>
      <c r="X193" s="2392"/>
      <c r="Y193" s="2392"/>
      <c r="Z193" s="2392"/>
      <c r="AA193" s="950"/>
    </row>
    <row r="194" spans="1:27" ht="8.15" customHeight="1">
      <c r="A194" s="950"/>
      <c r="B194" s="1263"/>
      <c r="C194" s="1271"/>
      <c r="D194" s="1271"/>
      <c r="E194" s="1271"/>
      <c r="F194" s="1271"/>
      <c r="G194" s="1271"/>
      <c r="H194" s="1271"/>
      <c r="I194" s="1271"/>
      <c r="J194" s="1271"/>
      <c r="K194" s="1271"/>
      <c r="L194" s="1271"/>
      <c r="M194" s="1271"/>
      <c r="N194" s="1271"/>
      <c r="O194" s="1271"/>
      <c r="P194" s="1271"/>
      <c r="Q194" s="1271"/>
      <c r="R194" s="1271"/>
      <c r="S194" s="1271"/>
      <c r="T194" s="1271"/>
      <c r="U194" s="1271"/>
      <c r="V194" s="1271"/>
      <c r="W194" s="1271"/>
      <c r="X194" s="1271"/>
      <c r="Y194" s="1271"/>
      <c r="Z194" s="1271"/>
      <c r="AA194" s="950"/>
    </row>
    <row r="195" spans="1:27" ht="14.15" customHeight="1">
      <c r="A195" s="950"/>
      <c r="B195" s="1263" t="s">
        <v>2132</v>
      </c>
      <c r="C195" s="2390" t="s">
        <v>2913</v>
      </c>
      <c r="D195" s="2390"/>
      <c r="E195" s="2390"/>
      <c r="F195" s="2390"/>
      <c r="G195" s="2390"/>
      <c r="H195" s="2390"/>
      <c r="I195" s="2390"/>
      <c r="J195" s="2390"/>
      <c r="K195" s="2390"/>
      <c r="L195" s="2390"/>
      <c r="M195" s="2390"/>
      <c r="N195" s="2390"/>
      <c r="O195" s="2390"/>
      <c r="P195" s="2390"/>
      <c r="Q195" s="2390"/>
      <c r="R195" s="2390"/>
      <c r="S195" s="2390"/>
      <c r="T195" s="2390"/>
      <c r="U195" s="2390"/>
      <c r="V195" s="2390"/>
      <c r="W195" s="2390"/>
      <c r="X195" s="2390"/>
      <c r="Y195" s="2390"/>
      <c r="Z195" s="2390"/>
      <c r="AA195" s="950"/>
    </row>
    <row r="196" spans="1:27" ht="14.15" customHeight="1">
      <c r="A196" s="950"/>
      <c r="B196" s="1263"/>
      <c r="C196" s="2390"/>
      <c r="D196" s="2390"/>
      <c r="E196" s="2390"/>
      <c r="F196" s="2390"/>
      <c r="G196" s="2390"/>
      <c r="H196" s="2390"/>
      <c r="I196" s="2390"/>
      <c r="J196" s="2390"/>
      <c r="K196" s="2390"/>
      <c r="L196" s="2390"/>
      <c r="M196" s="2390"/>
      <c r="N196" s="2390"/>
      <c r="O196" s="2390"/>
      <c r="P196" s="2390"/>
      <c r="Q196" s="2390"/>
      <c r="R196" s="2390"/>
      <c r="S196" s="2390"/>
      <c r="T196" s="2390"/>
      <c r="U196" s="2390"/>
      <c r="V196" s="2390"/>
      <c r="W196" s="2390"/>
      <c r="X196" s="2390"/>
      <c r="Y196" s="2390"/>
      <c r="Z196" s="2390"/>
      <c r="AA196" s="950"/>
    </row>
    <row r="197" spans="1:27" ht="16" customHeight="1">
      <c r="A197" s="950"/>
      <c r="B197" s="1269" t="s">
        <v>2137</v>
      </c>
      <c r="C197" s="950" t="s">
        <v>2892</v>
      </c>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row>
    <row r="198" spans="1:27" ht="16" customHeight="1">
      <c r="A198" s="950"/>
      <c r="B198" s="1216"/>
      <c r="C198" s="950" t="s">
        <v>2122</v>
      </c>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row>
    <row r="199" spans="1:27" ht="16" customHeight="1">
      <c r="A199" s="950"/>
      <c r="B199" s="1269" t="s">
        <v>2138</v>
      </c>
      <c r="C199" s="950" t="s">
        <v>2893</v>
      </c>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row>
    <row r="200" spans="1:27" ht="16" customHeight="1">
      <c r="A200" s="950"/>
      <c r="B200" s="1263" t="s">
        <v>676</v>
      </c>
      <c r="C200" s="950" t="s">
        <v>2123</v>
      </c>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row>
    <row r="201" spans="1:27" ht="16" customHeight="1">
      <c r="A201" s="950"/>
      <c r="B201" s="1216"/>
      <c r="C201" s="950" t="s">
        <v>2124</v>
      </c>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row>
    <row r="202" spans="1:27" ht="16" customHeight="1">
      <c r="A202" s="950"/>
      <c r="B202" s="1269" t="s">
        <v>2139</v>
      </c>
      <c r="C202" s="950" t="s">
        <v>3628</v>
      </c>
      <c r="D202" s="950"/>
      <c r="E202" s="950"/>
      <c r="F202" s="950"/>
      <c r="G202" s="950"/>
      <c r="H202" s="950"/>
      <c r="I202" s="950"/>
      <c r="J202" s="950"/>
      <c r="K202" s="950"/>
      <c r="L202" s="950"/>
      <c r="M202" s="950"/>
      <c r="N202" s="950"/>
      <c r="O202" s="950"/>
      <c r="P202" s="950"/>
      <c r="Q202" s="950"/>
      <c r="R202" s="950"/>
      <c r="S202" s="950"/>
      <c r="T202" s="950"/>
      <c r="U202" s="950"/>
      <c r="V202" s="950"/>
      <c r="W202" s="950"/>
      <c r="X202" s="950"/>
      <c r="Y202" s="950"/>
      <c r="Z202" s="950"/>
      <c r="AA202" s="950"/>
    </row>
    <row r="203" spans="1:27" ht="16" customHeight="1">
      <c r="A203" s="950"/>
      <c r="B203" s="1269" t="s">
        <v>2329</v>
      </c>
      <c r="C203" s="950" t="s">
        <v>3629</v>
      </c>
      <c r="D203" s="950"/>
      <c r="E203" s="950"/>
      <c r="F203" s="950"/>
      <c r="G203" s="950"/>
      <c r="H203" s="950"/>
      <c r="I203" s="950"/>
      <c r="J203" s="950"/>
      <c r="K203" s="950"/>
      <c r="L203" s="950"/>
      <c r="M203" s="950"/>
      <c r="N203" s="950"/>
      <c r="O203" s="950"/>
      <c r="P203" s="950"/>
      <c r="Q203" s="950"/>
      <c r="R203" s="950"/>
      <c r="S203" s="950"/>
      <c r="T203" s="950"/>
      <c r="U203" s="950"/>
      <c r="V203" s="950"/>
      <c r="W203" s="950"/>
      <c r="X203" s="950"/>
      <c r="Y203" s="950"/>
      <c r="Z203" s="950"/>
      <c r="AA203" s="950"/>
    </row>
    <row r="204" spans="1:27" ht="16" customHeight="1">
      <c r="A204" s="950"/>
      <c r="B204" s="1216"/>
      <c r="C204" s="950" t="s">
        <v>2346</v>
      </c>
      <c r="D204" s="950"/>
      <c r="E204" s="950"/>
      <c r="F204" s="950"/>
      <c r="G204" s="950"/>
      <c r="H204" s="950"/>
      <c r="I204" s="950"/>
      <c r="J204" s="950"/>
      <c r="K204" s="950"/>
      <c r="L204" s="950"/>
      <c r="M204" s="950"/>
      <c r="N204" s="950"/>
      <c r="O204" s="950"/>
      <c r="P204" s="950"/>
      <c r="Q204" s="950"/>
      <c r="R204" s="950"/>
      <c r="S204" s="950"/>
      <c r="T204" s="950"/>
      <c r="U204" s="950"/>
      <c r="V204" s="950"/>
      <c r="W204" s="950"/>
      <c r="X204" s="950"/>
      <c r="Y204" s="950"/>
      <c r="Z204" s="950"/>
      <c r="AA204" s="950"/>
    </row>
    <row r="205" spans="1:27" ht="16" customHeight="1">
      <c r="A205" s="950"/>
      <c r="B205" s="1269" t="s">
        <v>2140</v>
      </c>
      <c r="C205" s="950" t="s">
        <v>3630</v>
      </c>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row>
    <row r="206" spans="1:27" ht="16" customHeight="1">
      <c r="A206" s="950"/>
      <c r="B206" s="1263"/>
      <c r="C206" s="950" t="s">
        <v>3631</v>
      </c>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row>
    <row r="207" spans="1:27" ht="16" customHeight="1">
      <c r="A207" s="950"/>
      <c r="B207" s="1263"/>
      <c r="C207" s="950" t="s">
        <v>2328</v>
      </c>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row>
    <row r="208" spans="1:27" ht="16" customHeight="1">
      <c r="A208" s="950"/>
      <c r="B208" s="1269" t="s">
        <v>2141</v>
      </c>
      <c r="C208" s="950" t="s">
        <v>3632</v>
      </c>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row>
    <row r="209" spans="1:27" ht="16" customHeight="1">
      <c r="A209" s="950"/>
      <c r="B209" s="1263"/>
      <c r="C209" s="950" t="s">
        <v>2331</v>
      </c>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row>
    <row r="210" spans="1:27" ht="16" customHeight="1">
      <c r="A210" s="950"/>
      <c r="B210" s="1263"/>
      <c r="C210" s="950" t="s">
        <v>3633</v>
      </c>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row>
    <row r="211" spans="1:27" ht="16" customHeight="1">
      <c r="A211" s="950"/>
      <c r="B211" s="1263"/>
      <c r="C211" s="950" t="s">
        <v>2894</v>
      </c>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row>
    <row r="212" spans="1:27" ht="16" customHeight="1">
      <c r="A212" s="950"/>
      <c r="B212" s="1216"/>
      <c r="C212" s="950" t="s">
        <v>3634</v>
      </c>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row>
    <row r="213" spans="1:27" ht="16" customHeight="1">
      <c r="A213" s="950"/>
      <c r="B213" s="1263"/>
      <c r="C213" s="950" t="s">
        <v>2895</v>
      </c>
      <c r="D213" s="950"/>
      <c r="E213" s="950"/>
      <c r="F213" s="950"/>
      <c r="G213" s="950"/>
      <c r="H213" s="950"/>
      <c r="I213" s="950"/>
      <c r="J213" s="950"/>
      <c r="K213" s="950"/>
      <c r="L213" s="950"/>
      <c r="M213" s="950"/>
      <c r="N213" s="950"/>
      <c r="O213" s="950"/>
      <c r="P213" s="950"/>
      <c r="Q213" s="950"/>
      <c r="R213" s="950"/>
      <c r="S213" s="950"/>
      <c r="T213" s="950"/>
      <c r="U213" s="950"/>
      <c r="V213" s="950"/>
      <c r="W213" s="950"/>
      <c r="X213" s="950"/>
      <c r="Y213" s="950"/>
      <c r="Z213" s="950"/>
      <c r="AA213" s="950"/>
    </row>
    <row r="214" spans="1:27" ht="16" customHeight="1">
      <c r="A214" s="950"/>
      <c r="B214" s="1263"/>
      <c r="C214" s="950" t="s">
        <v>3635</v>
      </c>
      <c r="D214" s="950"/>
      <c r="E214" s="950"/>
      <c r="F214" s="950"/>
      <c r="G214" s="950"/>
      <c r="H214" s="950"/>
      <c r="I214" s="950"/>
      <c r="J214" s="950"/>
      <c r="K214" s="950"/>
      <c r="L214" s="950"/>
      <c r="M214" s="950"/>
      <c r="N214" s="950"/>
      <c r="O214" s="950"/>
      <c r="P214" s="950"/>
      <c r="Q214" s="950"/>
      <c r="R214" s="950"/>
      <c r="S214" s="950"/>
      <c r="T214" s="950"/>
      <c r="U214" s="950"/>
      <c r="V214" s="950"/>
      <c r="W214" s="950"/>
      <c r="X214" s="950"/>
      <c r="Y214" s="950"/>
      <c r="Z214" s="950"/>
      <c r="AA214" s="950"/>
    </row>
    <row r="215" spans="1:27" ht="16" customHeight="1">
      <c r="A215" s="950"/>
      <c r="B215" s="1216"/>
      <c r="C215" s="950" t="s">
        <v>2332</v>
      </c>
      <c r="D215" s="950"/>
      <c r="E215" s="950"/>
      <c r="F215" s="950"/>
      <c r="G215" s="950"/>
      <c r="H215" s="950"/>
      <c r="I215" s="950"/>
      <c r="J215" s="950"/>
      <c r="K215" s="950"/>
      <c r="L215" s="950"/>
      <c r="M215" s="950"/>
      <c r="N215" s="950"/>
      <c r="O215" s="950"/>
      <c r="P215" s="950"/>
      <c r="Q215" s="950"/>
      <c r="R215" s="950"/>
      <c r="S215" s="950"/>
      <c r="T215" s="950"/>
      <c r="U215" s="950"/>
      <c r="V215" s="950"/>
      <c r="W215" s="950"/>
      <c r="X215" s="950"/>
      <c r="Y215" s="950"/>
      <c r="Z215" s="950"/>
      <c r="AA215" s="950"/>
    </row>
    <row r="216" spans="1:27" ht="16" customHeight="1">
      <c r="A216" s="950"/>
      <c r="B216" s="1269" t="s">
        <v>2142</v>
      </c>
      <c r="C216" s="950" t="s">
        <v>2898</v>
      </c>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row>
    <row r="217" spans="1:27" ht="16" customHeight="1">
      <c r="A217" s="950"/>
      <c r="B217" s="1269"/>
      <c r="C217" s="950" t="s">
        <v>2135</v>
      </c>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row>
    <row r="218" spans="1:27" ht="16" customHeight="1">
      <c r="A218" s="950"/>
      <c r="B218" s="1269" t="s">
        <v>2143</v>
      </c>
      <c r="C218" s="950" t="s">
        <v>2899</v>
      </c>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row>
    <row r="219" spans="1:27" ht="16" customHeight="1">
      <c r="A219" s="950"/>
      <c r="B219" s="1269" t="s">
        <v>2144</v>
      </c>
      <c r="C219" s="950" t="s">
        <v>2900</v>
      </c>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row>
    <row r="220" spans="1:27" ht="16" customHeight="1">
      <c r="A220" s="950"/>
      <c r="B220" s="1269" t="s">
        <v>2330</v>
      </c>
      <c r="C220" s="950" t="s">
        <v>2901</v>
      </c>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row>
    <row r="221" spans="1:27" ht="16" customHeight="1">
      <c r="A221" s="950"/>
      <c r="B221" s="1269" t="s">
        <v>2896</v>
      </c>
      <c r="C221" s="950" t="s">
        <v>2145</v>
      </c>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row>
    <row r="222" spans="1:27" ht="16" customHeight="1">
      <c r="B222" s="1216"/>
      <c r="C222" s="950" t="s">
        <v>2902</v>
      </c>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row>
    <row r="223" spans="1:27" ht="16" customHeight="1">
      <c r="A223" s="950"/>
      <c r="B223" s="1263"/>
      <c r="C223" s="950" t="s">
        <v>2136</v>
      </c>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row>
    <row r="224" spans="1:27" ht="14.15" customHeight="1">
      <c r="A224" s="950"/>
      <c r="B224" s="1269" t="s">
        <v>2897</v>
      </c>
      <c r="C224" s="2390" t="s">
        <v>3201</v>
      </c>
      <c r="D224" s="2390"/>
      <c r="E224" s="2390"/>
      <c r="F224" s="2390"/>
      <c r="G224" s="2390"/>
      <c r="H224" s="2390"/>
      <c r="I224" s="2390"/>
      <c r="J224" s="2390"/>
      <c r="K224" s="2390"/>
      <c r="L224" s="2390"/>
      <c r="M224" s="2390"/>
      <c r="N224" s="2390"/>
      <c r="O224" s="2390"/>
      <c r="P224" s="2390"/>
      <c r="Q224" s="2390"/>
      <c r="R224" s="2390"/>
      <c r="S224" s="2390"/>
      <c r="T224" s="2390"/>
      <c r="U224" s="2390"/>
      <c r="V224" s="2390"/>
      <c r="W224" s="2390"/>
      <c r="X224" s="2390"/>
      <c r="Y224" s="2390"/>
      <c r="Z224" s="2390"/>
      <c r="AA224" s="950"/>
    </row>
    <row r="225" spans="1:27" ht="14.15" customHeight="1">
      <c r="A225" s="950"/>
      <c r="B225" s="1263"/>
      <c r="C225" s="2390"/>
      <c r="D225" s="2390"/>
      <c r="E225" s="2390"/>
      <c r="F225" s="2390"/>
      <c r="G225" s="2390"/>
      <c r="H225" s="2390"/>
      <c r="I225" s="2390"/>
      <c r="J225" s="2390"/>
      <c r="K225" s="2390"/>
      <c r="L225" s="2390"/>
      <c r="M225" s="2390"/>
      <c r="N225" s="2390"/>
      <c r="O225" s="2390"/>
      <c r="P225" s="2390"/>
      <c r="Q225" s="2390"/>
      <c r="R225" s="2390"/>
      <c r="S225" s="2390"/>
      <c r="T225" s="2390"/>
      <c r="U225" s="2390"/>
      <c r="V225" s="2390"/>
      <c r="W225" s="2390"/>
      <c r="X225" s="2390"/>
      <c r="Y225" s="2390"/>
      <c r="Z225" s="2390"/>
      <c r="AA225" s="950"/>
    </row>
    <row r="226" spans="1:27" ht="10" customHeight="1">
      <c r="A226" s="950"/>
      <c r="B226" s="1263"/>
      <c r="C226" s="1272"/>
      <c r="D226" s="1272"/>
      <c r="E226" s="1272"/>
      <c r="F226" s="1272"/>
      <c r="G226" s="1272"/>
      <c r="H226" s="1272"/>
      <c r="I226" s="1272"/>
      <c r="J226" s="1272"/>
      <c r="K226" s="1272"/>
      <c r="L226" s="1272"/>
      <c r="M226" s="1272"/>
      <c r="N226" s="1272"/>
      <c r="O226" s="1272"/>
      <c r="P226" s="1272"/>
      <c r="Q226" s="1272"/>
      <c r="R226" s="1272"/>
      <c r="S226" s="1272"/>
      <c r="T226" s="1272"/>
      <c r="U226" s="1272"/>
      <c r="V226" s="1272"/>
      <c r="W226" s="1272"/>
      <c r="X226" s="1272"/>
      <c r="Y226" s="1272"/>
      <c r="Z226" s="1272"/>
      <c r="AA226" s="950"/>
    </row>
    <row r="227" spans="1:27" ht="14.15" customHeight="1">
      <c r="A227" s="950"/>
      <c r="B227" s="1269" t="s">
        <v>3066</v>
      </c>
      <c r="C227" s="2390" t="s">
        <v>3202</v>
      </c>
      <c r="D227" s="2390"/>
      <c r="E227" s="2390"/>
      <c r="F227" s="2390"/>
      <c r="G227" s="2390"/>
      <c r="H227" s="2390"/>
      <c r="I227" s="2390"/>
      <c r="J227" s="2390"/>
      <c r="K227" s="2390"/>
      <c r="L227" s="2390"/>
      <c r="M227" s="2390"/>
      <c r="N227" s="2390"/>
      <c r="O227" s="2390"/>
      <c r="P227" s="2390"/>
      <c r="Q227" s="2390"/>
      <c r="R227" s="2390"/>
      <c r="S227" s="2390"/>
      <c r="T227" s="2390"/>
      <c r="U227" s="2390"/>
      <c r="V227" s="2390"/>
      <c r="W227" s="2390"/>
      <c r="X227" s="2390"/>
      <c r="Y227" s="2390"/>
      <c r="Z227" s="2390"/>
      <c r="AA227" s="950"/>
    </row>
    <row r="228" spans="1:27" ht="14.15" customHeight="1">
      <c r="A228" s="950"/>
      <c r="B228" s="1269"/>
      <c r="C228" s="2390"/>
      <c r="D228" s="2390"/>
      <c r="E228" s="2390"/>
      <c r="F228" s="2390"/>
      <c r="G228" s="2390"/>
      <c r="H228" s="2390"/>
      <c r="I228" s="2390"/>
      <c r="J228" s="2390"/>
      <c r="K228" s="2390"/>
      <c r="L228" s="2390"/>
      <c r="M228" s="2390"/>
      <c r="N228" s="2390"/>
      <c r="O228" s="2390"/>
      <c r="P228" s="2390"/>
      <c r="Q228" s="2390"/>
      <c r="R228" s="2390"/>
      <c r="S228" s="2390"/>
      <c r="T228" s="2390"/>
      <c r="U228" s="2390"/>
      <c r="V228" s="2390"/>
      <c r="W228" s="2390"/>
      <c r="X228" s="2390"/>
      <c r="Y228" s="2390"/>
      <c r="Z228" s="2390"/>
      <c r="AA228" s="950"/>
    </row>
    <row r="229" spans="1:27" ht="14.15" customHeight="1">
      <c r="A229" s="950"/>
      <c r="B229" s="1269"/>
      <c r="C229" s="2390"/>
      <c r="D229" s="2390"/>
      <c r="E229" s="2390"/>
      <c r="F229" s="2390"/>
      <c r="G229" s="2390"/>
      <c r="H229" s="2390"/>
      <c r="I229" s="2390"/>
      <c r="J229" s="2390"/>
      <c r="K229" s="2390"/>
      <c r="L229" s="2390"/>
      <c r="M229" s="2390"/>
      <c r="N229" s="2390"/>
      <c r="O229" s="2390"/>
      <c r="P229" s="2390"/>
      <c r="Q229" s="2390"/>
      <c r="R229" s="2390"/>
      <c r="S229" s="2390"/>
      <c r="T229" s="2390"/>
      <c r="U229" s="2390"/>
      <c r="V229" s="2390"/>
      <c r="W229" s="2390"/>
      <c r="X229" s="2390"/>
      <c r="Y229" s="2390"/>
      <c r="Z229" s="2390"/>
      <c r="AA229" s="950"/>
    </row>
    <row r="230" spans="1:27" ht="16" customHeight="1">
      <c r="A230" s="950"/>
      <c r="B230" s="1269" t="s">
        <v>3199</v>
      </c>
      <c r="C230" s="950" t="s">
        <v>3068</v>
      </c>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row>
    <row r="231" spans="1:27" ht="16" customHeight="1">
      <c r="A231" s="950"/>
      <c r="B231" s="1263"/>
      <c r="C231" s="950" t="s">
        <v>3067</v>
      </c>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row>
    <row r="232" spans="1:27" ht="16" customHeight="1">
      <c r="A232" s="950"/>
      <c r="B232" s="1269" t="s">
        <v>3200</v>
      </c>
      <c r="C232" s="950" t="s">
        <v>3098</v>
      </c>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row>
    <row r="233" spans="1:27" ht="16" customHeight="1">
      <c r="A233" s="950"/>
      <c r="B233" s="1263"/>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row>
    <row r="234" spans="1:27" ht="16" customHeight="1">
      <c r="A234" s="950" t="s">
        <v>792</v>
      </c>
      <c r="B234" s="950" t="s">
        <v>791</v>
      </c>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row>
    <row r="235" spans="1:27" ht="16" customHeight="1">
      <c r="A235" s="950"/>
      <c r="B235" s="1263" t="s">
        <v>790</v>
      </c>
      <c r="C235" s="950" t="s">
        <v>789</v>
      </c>
      <c r="D235" s="950"/>
      <c r="E235" s="950"/>
      <c r="F235" s="950"/>
      <c r="G235" s="950"/>
      <c r="H235" s="950"/>
      <c r="I235" s="950"/>
      <c r="J235" s="950"/>
      <c r="K235" s="950"/>
      <c r="L235" s="950"/>
      <c r="M235" s="950"/>
      <c r="N235" s="950"/>
      <c r="O235" s="950"/>
      <c r="P235" s="950"/>
      <c r="Q235" s="950"/>
      <c r="R235" s="950"/>
      <c r="S235" s="950"/>
      <c r="T235" s="950"/>
      <c r="U235" s="950"/>
      <c r="V235" s="950"/>
      <c r="W235" s="950"/>
      <c r="X235" s="950"/>
      <c r="Y235" s="950"/>
      <c r="Z235" s="950"/>
      <c r="AA235" s="950"/>
    </row>
    <row r="236" spans="1:27" ht="16" customHeight="1">
      <c r="A236" s="950"/>
      <c r="B236" s="1263" t="s">
        <v>788</v>
      </c>
      <c r="C236" s="950" t="s">
        <v>787</v>
      </c>
      <c r="D236" s="950"/>
      <c r="E236" s="950"/>
      <c r="F236" s="950"/>
      <c r="G236" s="950"/>
      <c r="H236" s="950"/>
      <c r="I236" s="950"/>
      <c r="J236" s="950"/>
      <c r="K236" s="950"/>
      <c r="L236" s="950"/>
      <c r="M236" s="950"/>
      <c r="N236" s="950"/>
      <c r="O236" s="950"/>
      <c r="P236" s="950"/>
      <c r="Q236" s="950"/>
      <c r="R236" s="950"/>
      <c r="S236" s="950"/>
      <c r="T236" s="950"/>
      <c r="U236" s="950"/>
      <c r="V236" s="950"/>
      <c r="W236" s="950"/>
      <c r="X236" s="950"/>
      <c r="Y236" s="950"/>
      <c r="Z236" s="950"/>
      <c r="AA236" s="950"/>
    </row>
    <row r="237" spans="1:27" ht="16" customHeight="1">
      <c r="A237" s="950"/>
      <c r="C237" s="950" t="s">
        <v>786</v>
      </c>
      <c r="D237" s="950"/>
      <c r="E237" s="950"/>
      <c r="F237" s="950"/>
      <c r="G237" s="950"/>
      <c r="H237" s="950"/>
      <c r="I237" s="950"/>
      <c r="J237" s="950"/>
      <c r="K237" s="950"/>
      <c r="L237" s="950"/>
      <c r="M237" s="950"/>
      <c r="N237" s="950"/>
      <c r="O237" s="950"/>
      <c r="P237" s="950"/>
      <c r="Q237" s="950"/>
      <c r="R237" s="950"/>
      <c r="S237" s="950"/>
      <c r="T237" s="950"/>
      <c r="U237" s="950"/>
      <c r="V237" s="950"/>
      <c r="W237" s="950"/>
      <c r="X237" s="950"/>
      <c r="Y237" s="950"/>
      <c r="Z237" s="950"/>
      <c r="AA237" s="950"/>
    </row>
    <row r="238" spans="1:27" ht="16" customHeight="1">
      <c r="A238" s="950"/>
      <c r="C238" s="950" t="s">
        <v>785</v>
      </c>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row>
    <row r="239" spans="1:27" ht="16" customHeight="1">
      <c r="A239" s="950"/>
      <c r="B239" s="1263" t="s">
        <v>784</v>
      </c>
      <c r="C239" s="950" t="s">
        <v>783</v>
      </c>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row>
    <row r="240" spans="1:27" ht="16" customHeight="1">
      <c r="A240" s="950"/>
      <c r="B240" s="1263" t="s">
        <v>782</v>
      </c>
      <c r="C240" s="950" t="s">
        <v>781</v>
      </c>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row>
    <row r="241" spans="1:27" ht="16" customHeight="1">
      <c r="A241" s="950"/>
      <c r="B241" s="1263" t="s">
        <v>780</v>
      </c>
      <c r="C241" s="950" t="s">
        <v>779</v>
      </c>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row>
    <row r="242" spans="1:27" ht="16" customHeight="1">
      <c r="A242" s="950"/>
      <c r="B242" s="1263" t="s">
        <v>778</v>
      </c>
      <c r="C242" s="950" t="s">
        <v>3099</v>
      </c>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row>
    <row r="243" spans="1:27" ht="16" customHeight="1">
      <c r="A243" s="950"/>
      <c r="C243" s="950" t="s">
        <v>777</v>
      </c>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row>
    <row r="244" spans="1:27" ht="16" customHeight="1">
      <c r="A244" s="950"/>
      <c r="B244" s="1263" t="s">
        <v>776</v>
      </c>
      <c r="C244" s="950" t="s">
        <v>775</v>
      </c>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row>
    <row r="245" spans="1:27" ht="16" customHeight="1">
      <c r="B245" s="1268" t="s">
        <v>2238</v>
      </c>
      <c r="C245" s="950" t="s">
        <v>774</v>
      </c>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row>
    <row r="246" spans="1:27" ht="16" customHeight="1">
      <c r="B246" s="1263"/>
      <c r="C246" s="950"/>
      <c r="D246" s="950"/>
      <c r="E246" s="950"/>
      <c r="F246" s="950"/>
      <c r="G246" s="950"/>
      <c r="H246" s="950"/>
      <c r="I246" s="950"/>
      <c r="J246" s="950"/>
      <c r="K246" s="950"/>
      <c r="L246" s="950"/>
      <c r="M246" s="950"/>
      <c r="N246" s="950"/>
      <c r="O246" s="950"/>
      <c r="P246" s="950"/>
      <c r="Q246" s="950"/>
      <c r="R246" s="950"/>
      <c r="S246" s="950"/>
      <c r="T246" s="950"/>
      <c r="U246" s="950"/>
      <c r="V246" s="950"/>
      <c r="W246" s="950"/>
      <c r="X246" s="950"/>
      <c r="Y246" s="950"/>
      <c r="Z246" s="950"/>
    </row>
    <row r="247" spans="1:27" ht="16" customHeight="1">
      <c r="A247" s="979" t="s">
        <v>2150</v>
      </c>
      <c r="B247" s="906" t="s">
        <v>2151</v>
      </c>
    </row>
    <row r="248" spans="1:27" ht="16" customHeight="1">
      <c r="B248" s="1268" t="s">
        <v>2903</v>
      </c>
      <c r="C248" s="906" t="s">
        <v>2152</v>
      </c>
    </row>
    <row r="249" spans="1:27" ht="16" customHeight="1">
      <c r="C249" s="906" t="s">
        <v>2153</v>
      </c>
    </row>
    <row r="250" spans="1:27" ht="16" customHeight="1">
      <c r="B250" s="1268" t="s">
        <v>2904</v>
      </c>
      <c r="C250" s="906" t="s">
        <v>2154</v>
      </c>
    </row>
    <row r="251" spans="1:27" ht="16" customHeight="1">
      <c r="C251" s="906" t="s">
        <v>2155</v>
      </c>
    </row>
    <row r="252" spans="1:27" ht="16" customHeight="1">
      <c r="B252" s="1268" t="s">
        <v>2905</v>
      </c>
      <c r="C252" s="906" t="s">
        <v>2156</v>
      </c>
    </row>
    <row r="253" spans="1:27" ht="16" customHeight="1">
      <c r="C253" s="906" t="s">
        <v>2306</v>
      </c>
    </row>
    <row r="254" spans="1:27" ht="16" customHeight="1">
      <c r="B254" s="1268" t="s">
        <v>2906</v>
      </c>
      <c r="C254" s="906" t="s">
        <v>2307</v>
      </c>
    </row>
    <row r="255" spans="1:27" ht="16" customHeight="1">
      <c r="C255" s="906" t="s">
        <v>2157</v>
      </c>
    </row>
    <row r="256" spans="1:27" ht="16" customHeight="1">
      <c r="B256" s="1268" t="s">
        <v>2158</v>
      </c>
      <c r="C256" s="906" t="s">
        <v>2159</v>
      </c>
    </row>
    <row r="257" spans="2:3" ht="16" customHeight="1">
      <c r="B257" s="1268" t="s">
        <v>2160</v>
      </c>
      <c r="C257" s="906" t="s">
        <v>2161</v>
      </c>
    </row>
    <row r="258" spans="2:3" ht="18" customHeight="1">
      <c r="B258" s="1268" t="s">
        <v>2162</v>
      </c>
      <c r="C258" s="906" t="s">
        <v>2163</v>
      </c>
    </row>
    <row r="259" spans="2:3" ht="18" customHeight="1">
      <c r="C259" s="906" t="s">
        <v>2164</v>
      </c>
    </row>
    <row r="260" spans="2:3" ht="18" customHeight="1">
      <c r="B260" s="1268" t="s">
        <v>2165</v>
      </c>
      <c r="C260" s="906" t="s">
        <v>2166</v>
      </c>
    </row>
  </sheetData>
  <sheetProtection selectLockedCells="1"/>
  <mergeCells count="12">
    <mergeCell ref="C224:Z225"/>
    <mergeCell ref="C227:Z229"/>
    <mergeCell ref="C195:Z196"/>
    <mergeCell ref="AD8:AJ8"/>
    <mergeCell ref="K1:O1"/>
    <mergeCell ref="C174:Z180"/>
    <mergeCell ref="C181:Z188"/>
    <mergeCell ref="C189:Z193"/>
    <mergeCell ref="C99:Z114"/>
    <mergeCell ref="C115:Z118"/>
    <mergeCell ref="C119:Z130"/>
    <mergeCell ref="C93:Z98"/>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&amp;R250401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C42"/>
  <sheetViews>
    <sheetView workbookViewId="0">
      <selection sqref="A1:XFD1048576"/>
    </sheetView>
  </sheetViews>
  <sheetFormatPr defaultColWidth="2.83203125" defaultRowHeight="16" customHeight="1"/>
  <cols>
    <col min="1" max="16384" width="2.83203125" style="955"/>
  </cols>
  <sheetData>
    <row r="1" spans="1:29" s="1232" customFormat="1" ht="19" customHeight="1">
      <c r="B1" s="2395" t="s">
        <v>2456</v>
      </c>
      <c r="C1" s="2395"/>
      <c r="D1" s="2395"/>
      <c r="E1" s="2395"/>
      <c r="F1" s="2395"/>
      <c r="G1" s="2395"/>
      <c r="H1" s="2395"/>
      <c r="I1" s="2395"/>
      <c r="J1" s="2395"/>
      <c r="K1" s="2395"/>
      <c r="L1" s="2395"/>
      <c r="M1" s="2395"/>
    </row>
    <row r="2" spans="1:29" s="1233" customFormat="1" ht="19" customHeight="1" thickBot="1">
      <c r="B2" s="2396"/>
      <c r="C2" s="2396"/>
      <c r="D2" s="2396"/>
      <c r="E2" s="2396"/>
      <c r="F2" s="2396"/>
      <c r="G2" s="2396"/>
      <c r="H2" s="2396"/>
      <c r="I2" s="2396"/>
      <c r="J2" s="2396"/>
      <c r="K2" s="2396"/>
      <c r="L2" s="2396"/>
      <c r="M2" s="2396"/>
      <c r="Y2" s="2397" t="s">
        <v>2111</v>
      </c>
      <c r="Z2" s="2397"/>
      <c r="AA2" s="2397"/>
      <c r="AB2" s="2397"/>
      <c r="AC2" s="2397"/>
    </row>
    <row r="3" spans="1:29" ht="16" customHeight="1" thickTop="1"/>
    <row r="4" spans="1:29" s="906" customFormat="1" ht="16" customHeight="1">
      <c r="A4" s="906" t="str">
        <f>IF(作業メニュー!AM13 =TRUE, "（注意）", "")</f>
        <v/>
      </c>
      <c r="B4" s="1260"/>
    </row>
    <row r="5" spans="1:29" s="906" customFormat="1" ht="16" customHeight="1">
      <c r="A5" s="906" t="str">
        <f>IF(作業メニュー!AM13=TRUE, "１．　第２面として別記様式第34号様式の第２面に記載すべき事項を記載した書類を添えてください。", "")</f>
        <v/>
      </c>
      <c r="B5" s="1260"/>
    </row>
    <row r="6" spans="1:29" s="906" customFormat="1" ht="16" customHeight="1">
      <c r="A6" s="906" t="str">
        <f>IF(作業メニュー!AM13=TRUE, "２．　別記様式第34号様式の（注意）に準じて記入してください。", "")</f>
        <v/>
      </c>
      <c r="B6" s="1260"/>
    </row>
    <row r="7" spans="1:29" s="906" customFormat="1" ht="16" customHeight="1">
      <c r="A7" s="1261" t="str">
        <f>IF(作業メニュー!AM13=TRUE, "【下記　別記第34号様式の（注意）】", "")</f>
        <v/>
      </c>
      <c r="B7" s="1260"/>
    </row>
    <row r="8" spans="1:29" ht="16" customHeight="1">
      <c r="A8" s="955" t="s">
        <v>2619</v>
      </c>
    </row>
    <row r="9" spans="1:29" ht="16" customHeight="1">
      <c r="A9" s="1289" t="s">
        <v>2618</v>
      </c>
      <c r="B9" s="955" t="s">
        <v>917</v>
      </c>
    </row>
    <row r="10" spans="1:29" ht="16" customHeight="1">
      <c r="A10" s="1007"/>
      <c r="B10" s="1007" t="s">
        <v>3034</v>
      </c>
      <c r="C10" s="955" t="s">
        <v>2617</v>
      </c>
    </row>
    <row r="11" spans="1:29" ht="16" customHeight="1">
      <c r="A11" s="1007"/>
      <c r="B11" s="1007"/>
      <c r="C11" s="955" t="s">
        <v>2616</v>
      </c>
    </row>
    <row r="12" spans="1:29" ht="16" customHeight="1">
      <c r="A12" s="1007"/>
      <c r="B12" s="1007"/>
      <c r="C12" s="955" t="s">
        <v>2615</v>
      </c>
    </row>
    <row r="13" spans="1:29" ht="16" customHeight="1">
      <c r="A13" s="1007"/>
      <c r="B13" s="1007" t="s">
        <v>3035</v>
      </c>
      <c r="C13" s="955" t="s">
        <v>885</v>
      </c>
    </row>
    <row r="14" spans="1:29" ht="16" customHeight="1">
      <c r="A14" s="1007"/>
    </row>
    <row r="15" spans="1:29" ht="16" customHeight="1">
      <c r="A15" s="1289" t="s">
        <v>2614</v>
      </c>
      <c r="B15" s="955" t="s">
        <v>915</v>
      </c>
    </row>
    <row r="16" spans="1:29" ht="16" customHeight="1">
      <c r="B16" s="1007" t="s">
        <v>1060</v>
      </c>
      <c r="C16" s="955" t="s">
        <v>2613</v>
      </c>
    </row>
    <row r="17" spans="2:3" ht="16" customHeight="1">
      <c r="B17" s="1007"/>
      <c r="C17" s="955" t="s">
        <v>2612</v>
      </c>
    </row>
    <row r="18" spans="2:3" ht="16" customHeight="1">
      <c r="B18" s="1007" t="s">
        <v>1053</v>
      </c>
      <c r="C18" s="955" t="s">
        <v>2611</v>
      </c>
    </row>
    <row r="19" spans="2:3" ht="16" customHeight="1">
      <c r="B19" s="1007" t="s">
        <v>1051</v>
      </c>
      <c r="C19" s="955" t="s">
        <v>2610</v>
      </c>
    </row>
    <row r="20" spans="2:3" ht="16" customHeight="1">
      <c r="B20" s="1007"/>
      <c r="C20" s="955" t="s">
        <v>2609</v>
      </c>
    </row>
    <row r="21" spans="2:3" ht="16" customHeight="1">
      <c r="B21" s="1007" t="s">
        <v>1080</v>
      </c>
      <c r="C21" s="955" t="s">
        <v>2608</v>
      </c>
    </row>
    <row r="22" spans="2:3" ht="16" customHeight="1">
      <c r="B22" s="1007" t="s">
        <v>1044</v>
      </c>
      <c r="C22" s="955" t="s">
        <v>2607</v>
      </c>
    </row>
    <row r="23" spans="2:3" ht="16" customHeight="1">
      <c r="B23" s="1007"/>
      <c r="C23" s="955" t="s">
        <v>2606</v>
      </c>
    </row>
    <row r="24" spans="2:3" ht="16" customHeight="1">
      <c r="B24" s="1007" t="s">
        <v>1040</v>
      </c>
      <c r="C24" s="955" t="s">
        <v>2605</v>
      </c>
    </row>
    <row r="25" spans="2:3" ht="16" customHeight="1">
      <c r="B25" s="1007" t="s">
        <v>1036</v>
      </c>
      <c r="C25" s="955" t="s">
        <v>2604</v>
      </c>
    </row>
    <row r="42" spans="1:21" ht="16" customHeight="1">
      <c r="A42" s="1290"/>
      <c r="B42" s="1290"/>
      <c r="C42" s="1290"/>
      <c r="D42" s="1290"/>
      <c r="E42" s="1290"/>
      <c r="F42" s="1290"/>
      <c r="G42" s="1290"/>
      <c r="O42" s="1290"/>
      <c r="P42" s="1290"/>
      <c r="Q42" s="1290"/>
      <c r="R42" s="1290"/>
      <c r="S42" s="1290"/>
      <c r="T42" s="1290"/>
      <c r="U42" s="1290"/>
    </row>
  </sheetData>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8"/>
  <sheetViews>
    <sheetView workbookViewId="0">
      <selection activeCell="K1" sqref="K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3767</v>
      </c>
      <c r="K1" s="898" t="s">
        <v>64</v>
      </c>
      <c r="L1" s="898"/>
      <c r="M1" s="898"/>
      <c r="N1" s="898"/>
    </row>
    <row r="2" spans="1:32" s="906" customFormat="1" ht="16" customHeight="1" thickTop="1">
      <c r="A2" s="906" t="str">
        <f>IF(作業メニュー!AM13=TRUE, "（注意）", "")</f>
        <v/>
      </c>
      <c r="B2" s="1260"/>
    </row>
    <row r="3" spans="1:32" s="906" customFormat="1" ht="16" customHeight="1">
      <c r="A3" s="906" t="str">
        <f>IF(作業メニュー!AM13=TRUE, "１．　第２面として別記第８号様式（昇降機用）の第２面に記載すべき事項を記載した書類を添えてください。", "")</f>
        <v/>
      </c>
      <c r="B3" s="1260"/>
    </row>
    <row r="4" spans="1:32" s="906" customFormat="1" ht="16" customHeight="1">
      <c r="A4" s="906" t="str">
        <f>IF(作業メニュー!AM13=TRUE, "２．　別記第８号様式（昇降機用）の（注意）に準じて記入してください。", "")</f>
        <v/>
      </c>
      <c r="B4" s="1260"/>
    </row>
    <row r="5" spans="1:32" s="906" customFormat="1" ht="16" customHeight="1">
      <c r="A5" s="1261" t="str">
        <f>IF(作業メニュー!AM13=TRUE, "【下記　別記第8号様式(昇降機用)の（注意）】",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914</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913</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912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909</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906</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905</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904</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903</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902</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901</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900</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793</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899</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898</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t="s">
        <v>897</v>
      </c>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t="s">
        <v>896</v>
      </c>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t="s">
        <v>895</v>
      </c>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t="s">
        <v>894</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t="s">
        <v>893</v>
      </c>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t="s">
        <v>892</v>
      </c>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285"/>
      <c r="H58" s="1285"/>
      <c r="I58" s="1285"/>
      <c r="J58" s="1285"/>
      <c r="K58" s="1285"/>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285"/>
      <c r="H59" s="1285"/>
      <c r="I59" s="1285"/>
      <c r="J59" s="1285"/>
      <c r="K59" s="1285"/>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285"/>
      <c r="H60" s="1285"/>
      <c r="I60" s="1285"/>
      <c r="J60" s="1285"/>
      <c r="K60" s="1285"/>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6.7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row r="178" s="904" customFormat="1" ht="17.25" customHeight="1"/>
  </sheetData>
  <sheetProtection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72"/>
  <sheetViews>
    <sheetView workbookViewId="0">
      <selection activeCell="L1" sqref="L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3766</v>
      </c>
      <c r="K1" s="898" t="s">
        <v>64</v>
      </c>
      <c r="L1" s="898"/>
      <c r="M1" s="898"/>
      <c r="N1" s="898"/>
    </row>
    <row r="2" spans="1:32" s="906" customFormat="1" ht="16" customHeight="1" thickTop="1">
      <c r="A2" s="906" t="str">
        <f>IF(作業メニュー!AM13=TRUE, "（注意）", "")</f>
        <v/>
      </c>
      <c r="B2" s="1260"/>
    </row>
    <row r="3" spans="1:32" s="906" customFormat="1" ht="16" customHeight="1">
      <c r="A3" s="906" t="str">
        <f>IF(作業メニュー!AM13=TRUE, "１．　第２面として別記第８号様式（昇降機以外の建築設備用）の第２面に記載すべき事項を記載した書類を添えてください。", "")</f>
        <v/>
      </c>
      <c r="B3" s="1260"/>
    </row>
    <row r="4" spans="1:32" s="906" customFormat="1" ht="16" customHeight="1">
      <c r="A4" s="906" t="str">
        <f>IF(作業メニュー!AM13=TRUE, "２．　別記第８号様式（昇降機以外の建築設備用）の（注意）に準じて記入してください。", "")</f>
        <v/>
      </c>
      <c r="B4" s="1260"/>
    </row>
    <row r="5" spans="1:32" s="906" customFormat="1" ht="16" customHeight="1">
      <c r="A5" s="1261" t="str">
        <f>IF(作業メニュー!AM13=TRUE, "【下記　別記第8号様式（昇降機以外の建築設備用）の（注意）】",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935</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934</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933</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932</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931</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930</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929</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928</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927</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926</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925</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32" ht="17.25" customHeight="1">
      <c r="A28" s="1084"/>
      <c r="B28" s="1084" t="s">
        <v>924</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894</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923</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922</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285"/>
      <c r="H52" s="1285"/>
      <c r="I52" s="1285"/>
      <c r="J52" s="1285"/>
      <c r="K52" s="1285"/>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285"/>
      <c r="H53" s="1285"/>
      <c r="I53" s="1285"/>
      <c r="J53" s="1285"/>
      <c r="K53" s="1285"/>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285"/>
      <c r="H54" s="1285"/>
      <c r="I54" s="1285"/>
      <c r="J54" s="1285"/>
      <c r="K54" s="1285"/>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6.7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row r="172" spans="1:27" ht="17.25" customHeight="1"/>
  </sheetData>
  <sheetProtection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5"/>
  <sheetViews>
    <sheetView workbookViewId="0">
      <selection sqref="A1:XFD1048576"/>
    </sheetView>
  </sheetViews>
  <sheetFormatPr defaultColWidth="9" defaultRowHeight="13"/>
  <cols>
    <col min="1" max="1" width="3.08203125" style="903" customWidth="1"/>
    <col min="2" max="2" width="2.75" style="903" customWidth="1"/>
    <col min="3" max="8" width="3.08203125" style="903" customWidth="1"/>
    <col min="9" max="9" width="3.33203125" style="903" customWidth="1"/>
    <col min="10" max="20" width="3.08203125" style="903" customWidth="1"/>
    <col min="21" max="21" width="2.83203125" style="903" customWidth="1"/>
    <col min="22" max="24" width="3.08203125" style="903" customWidth="1"/>
    <col min="25" max="25" width="2.58203125" style="903" customWidth="1"/>
    <col min="26" max="26" width="3.5" style="903" customWidth="1"/>
    <col min="27" max="27" width="3.58203125" style="903" customWidth="1"/>
    <col min="28" max="29" width="3.75" style="903" customWidth="1"/>
    <col min="30" max="30" width="5.83203125" style="903" customWidth="1"/>
    <col min="31" max="58" width="2.83203125" style="903" customWidth="1"/>
    <col min="59" max="71" width="2.75" style="903" customWidth="1"/>
    <col min="72" max="90" width="2.83203125" style="903" customWidth="1"/>
    <col min="91" max="16384" width="9" style="903"/>
  </cols>
  <sheetData>
    <row r="1" spans="1:32" s="899" customFormat="1" ht="37.5" customHeight="1" thickBot="1">
      <c r="A1" s="1047" t="s">
        <v>3765</v>
      </c>
      <c r="K1" s="898" t="s">
        <v>64</v>
      </c>
      <c r="L1" s="898"/>
      <c r="M1" s="898"/>
      <c r="N1" s="898"/>
    </row>
    <row r="2" spans="1:32" s="906" customFormat="1" ht="16" customHeight="1" thickTop="1">
      <c r="A2" s="906" t="str">
        <f>IF(作業メニュー!AM13=TRUE, "（注意）", "")</f>
        <v/>
      </c>
      <c r="B2" s="1260"/>
    </row>
    <row r="3" spans="1:32" s="906" customFormat="1" ht="16" customHeight="1">
      <c r="A3" s="906" t="str">
        <f>IF(作業メニュー!AM13=TRUE, "１．　第２面として別記第10号様式の第２面に記載すべき事項を記載した書類を添えてください。", "")</f>
        <v/>
      </c>
      <c r="B3" s="1260"/>
    </row>
    <row r="4" spans="1:32" s="906" customFormat="1" ht="16" customHeight="1">
      <c r="A4" s="906" t="str">
        <f>IF(作業メニュー!AM13=TRUE, "２．　別記第10号様式の（注意）に準じて記入してください。", "")</f>
        <v/>
      </c>
      <c r="B4" s="1260"/>
    </row>
    <row r="5" spans="1:32" s="906" customFormat="1" ht="16" customHeight="1">
      <c r="A5" s="1261" t="str">
        <f>IF(作業メニュー!AM13=TRUE, "【下記　別記第10号様式の（注意）】", "")</f>
        <v/>
      </c>
      <c r="B5" s="1260"/>
    </row>
    <row r="6" spans="1:32" ht="16" customHeight="1">
      <c r="A6" s="906" t="s">
        <v>891</v>
      </c>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row>
    <row r="7" spans="1:32" ht="16" customHeight="1">
      <c r="A7" s="950" t="s">
        <v>921</v>
      </c>
      <c r="B7" s="950" t="s">
        <v>920</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1081"/>
      <c r="AE7" s="1081"/>
      <c r="AF7" s="1081"/>
    </row>
    <row r="8" spans="1:32" ht="16" customHeight="1">
      <c r="A8" s="950"/>
      <c r="B8" s="950" t="s">
        <v>919</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1081"/>
      <c r="AE8" s="1081"/>
      <c r="AF8" s="1081"/>
    </row>
    <row r="9" spans="1:32" ht="16" customHeight="1">
      <c r="A9" s="950"/>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1081"/>
      <c r="AE9" s="1081"/>
      <c r="AF9" s="1081"/>
    </row>
    <row r="10" spans="1:32" ht="16" customHeight="1">
      <c r="A10" s="950" t="s">
        <v>918</v>
      </c>
      <c r="B10" s="950" t="s">
        <v>917</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1081"/>
      <c r="AE10" s="1081"/>
      <c r="AF10" s="1081"/>
    </row>
    <row r="11" spans="1:32" ht="16" customHeight="1">
      <c r="A11" s="950"/>
      <c r="B11" s="950" t="s">
        <v>3036</v>
      </c>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1081"/>
      <c r="AE11" s="1081"/>
      <c r="AF11" s="1081"/>
    </row>
    <row r="12" spans="1:32" ht="16" customHeight="1">
      <c r="A12" s="950"/>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1081"/>
      <c r="AE12" s="1081"/>
      <c r="AF12" s="1081"/>
    </row>
    <row r="13" spans="1:32" ht="16" customHeight="1">
      <c r="A13" s="950" t="s">
        <v>916</v>
      </c>
      <c r="B13" s="950" t="s">
        <v>915</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1081"/>
      <c r="AE13" s="1081"/>
      <c r="AF13" s="1081"/>
    </row>
    <row r="14" spans="1:32" ht="16" customHeight="1">
      <c r="A14" s="950"/>
      <c r="B14" s="950" t="s">
        <v>976</v>
      </c>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1081"/>
      <c r="AE14" s="1081"/>
      <c r="AF14" s="1081"/>
    </row>
    <row r="15" spans="1:32" ht="16" customHeight="1">
      <c r="A15" s="950"/>
      <c r="B15" s="950" t="s">
        <v>975</v>
      </c>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1081"/>
      <c r="AE15" s="1081"/>
      <c r="AF15" s="1081"/>
    </row>
    <row r="16" spans="1:32" ht="16" customHeight="1">
      <c r="A16" s="950"/>
      <c r="B16" s="950" t="s">
        <v>974</v>
      </c>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1081"/>
      <c r="AE16" s="1081"/>
      <c r="AF16" s="1081"/>
    </row>
    <row r="17" spans="1:32" ht="16" customHeight="1">
      <c r="A17" s="950"/>
      <c r="B17" s="950" t="s">
        <v>911</v>
      </c>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1081"/>
      <c r="AE17" s="1081"/>
      <c r="AF17" s="1081"/>
    </row>
    <row r="18" spans="1:32" ht="16" customHeight="1">
      <c r="A18" s="950"/>
      <c r="B18" s="950" t="s">
        <v>910</v>
      </c>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1081"/>
      <c r="AE18" s="1081"/>
      <c r="AF18" s="1081"/>
    </row>
    <row r="19" spans="1:32" ht="16" customHeight="1">
      <c r="A19" s="950"/>
      <c r="B19" s="950" t="s">
        <v>973</v>
      </c>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1081"/>
      <c r="AE19" s="1081"/>
      <c r="AF19" s="1081"/>
    </row>
    <row r="20" spans="1:32" ht="16" customHeight="1">
      <c r="A20" s="950"/>
      <c r="B20" s="950" t="s">
        <v>908</v>
      </c>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1081"/>
      <c r="AE20" s="1081"/>
      <c r="AF20" s="1081"/>
    </row>
    <row r="21" spans="1:32" ht="16" customHeight="1">
      <c r="A21" s="950"/>
      <c r="B21" s="950" t="s">
        <v>907</v>
      </c>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1081"/>
      <c r="AE21" s="1081"/>
      <c r="AF21" s="1081"/>
    </row>
    <row r="22" spans="1:32" ht="16" customHeight="1">
      <c r="A22" s="950"/>
      <c r="B22" s="950" t="s">
        <v>972</v>
      </c>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1081"/>
      <c r="AE22" s="1081"/>
      <c r="AF22" s="1081"/>
    </row>
    <row r="23" spans="1:32" ht="16" customHeight="1">
      <c r="A23" s="950"/>
      <c r="B23" s="950" t="s">
        <v>971</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81"/>
      <c r="AE23" s="1081"/>
      <c r="AF23" s="1081"/>
    </row>
    <row r="24" spans="1:32" ht="16" customHeight="1">
      <c r="A24" s="950"/>
      <c r="B24" s="950" t="s">
        <v>970</v>
      </c>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1081"/>
      <c r="AE24" s="1081"/>
      <c r="AF24" s="1081"/>
    </row>
    <row r="25" spans="1:32" ht="16" customHeight="1">
      <c r="A25" s="950"/>
      <c r="B25" s="950" t="s">
        <v>969</v>
      </c>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1081"/>
      <c r="AE25" s="1081"/>
      <c r="AF25" s="1081"/>
    </row>
    <row r="26" spans="1:32" ht="16" customHeight="1">
      <c r="A26" s="950"/>
      <c r="B26" s="950" t="s">
        <v>968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081"/>
      <c r="AE26" s="1081"/>
      <c r="AF26" s="1081"/>
    </row>
    <row r="27" spans="1:32" ht="16" customHeight="1">
      <c r="A27" s="950"/>
      <c r="B27" s="950" t="s">
        <v>902</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081"/>
      <c r="AE27" s="1081"/>
      <c r="AF27" s="1081"/>
    </row>
    <row r="28" spans="1:32" ht="16" customHeight="1">
      <c r="A28" s="950"/>
      <c r="B28" s="950" t="s">
        <v>967</v>
      </c>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1081"/>
      <c r="AE28" s="1081"/>
      <c r="AF28" s="1081"/>
    </row>
    <row r="29" spans="1:32" ht="16" customHeight="1">
      <c r="A29" s="950"/>
      <c r="B29" s="950" t="s">
        <v>966</v>
      </c>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1081"/>
      <c r="AE29" s="1081"/>
      <c r="AF29" s="1081"/>
    </row>
    <row r="30" spans="1:32" ht="16"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1081"/>
      <c r="AE30" s="1081"/>
      <c r="AF30" s="1081"/>
    </row>
    <row r="31" spans="1:32" ht="16" customHeight="1">
      <c r="A31" s="950"/>
      <c r="B31" s="1273" t="s">
        <v>965</v>
      </c>
      <c r="C31" s="1274"/>
      <c r="D31" s="1274"/>
      <c r="E31" s="1274"/>
      <c r="F31" s="1274"/>
      <c r="G31" s="1274"/>
      <c r="H31" s="1274"/>
      <c r="I31" s="1274"/>
      <c r="J31" s="1274"/>
      <c r="K31" s="1274"/>
      <c r="L31" s="1274"/>
      <c r="M31" s="1274"/>
      <c r="N31" s="1274"/>
      <c r="O31" s="1274"/>
      <c r="P31" s="1274"/>
      <c r="Q31" s="1274"/>
      <c r="R31" s="1274"/>
      <c r="S31" s="1274"/>
      <c r="T31" s="1274"/>
      <c r="U31" s="1274"/>
      <c r="V31" s="1274"/>
      <c r="W31" s="1275"/>
      <c r="X31" s="1225"/>
      <c r="Y31" s="1277" t="s">
        <v>964</v>
      </c>
      <c r="Z31" s="919"/>
      <c r="AA31" s="950"/>
      <c r="AB31" s="950"/>
      <c r="AC31" s="1081"/>
      <c r="AD31" s="1081"/>
      <c r="AE31" s="1081"/>
    </row>
    <row r="32" spans="1:32" ht="16" customHeight="1">
      <c r="A32" s="950"/>
      <c r="B32" s="1278" t="s">
        <v>963</v>
      </c>
      <c r="C32" s="950"/>
      <c r="D32" s="950"/>
      <c r="E32" s="950"/>
      <c r="F32" s="950"/>
      <c r="G32" s="950"/>
      <c r="H32" s="950"/>
      <c r="I32" s="950"/>
      <c r="J32" s="950"/>
      <c r="K32" s="950"/>
      <c r="L32" s="950"/>
      <c r="M32" s="950"/>
      <c r="N32" s="950"/>
      <c r="O32" s="950"/>
      <c r="P32" s="950"/>
      <c r="Q32" s="950"/>
      <c r="R32" s="950"/>
      <c r="S32" s="950"/>
      <c r="T32" s="950"/>
      <c r="U32" s="950"/>
      <c r="V32" s="950"/>
      <c r="X32" s="926"/>
      <c r="Y32" s="1280" t="s">
        <v>962</v>
      </c>
      <c r="Z32" s="1281"/>
      <c r="AA32" s="950"/>
      <c r="AB32" s="950"/>
      <c r="AC32" s="1081"/>
      <c r="AD32" s="1081"/>
      <c r="AE32" s="1081"/>
    </row>
    <row r="33" spans="1:32" ht="16" customHeight="1">
      <c r="A33" s="950"/>
      <c r="B33" s="1282" t="s">
        <v>961</v>
      </c>
      <c r="C33" s="950"/>
      <c r="D33" s="950"/>
      <c r="E33" s="950"/>
      <c r="F33" s="950"/>
      <c r="G33" s="950"/>
      <c r="H33" s="950"/>
      <c r="I33" s="950"/>
      <c r="J33" s="950"/>
      <c r="K33" s="950"/>
      <c r="L33" s="950"/>
      <c r="M33" s="950"/>
      <c r="N33" s="950"/>
      <c r="O33" s="950"/>
      <c r="P33" s="950"/>
      <c r="Q33" s="950"/>
      <c r="R33" s="950"/>
      <c r="S33" s="950"/>
      <c r="T33" s="950"/>
      <c r="U33" s="950"/>
      <c r="V33" s="950"/>
      <c r="X33" s="926"/>
      <c r="Y33" s="1085" t="s">
        <v>960</v>
      </c>
      <c r="Z33" s="927"/>
      <c r="AA33" s="950"/>
      <c r="AB33" s="950"/>
      <c r="AC33" s="1081"/>
      <c r="AD33" s="1081"/>
      <c r="AE33" s="1081"/>
    </row>
    <row r="34" spans="1:32" ht="16" customHeight="1">
      <c r="A34" s="950"/>
      <c r="B34" s="1282" t="s">
        <v>959</v>
      </c>
      <c r="C34" s="950"/>
      <c r="D34" s="950"/>
      <c r="E34" s="950"/>
      <c r="F34" s="950"/>
      <c r="G34" s="950"/>
      <c r="H34" s="950"/>
      <c r="I34" s="950"/>
      <c r="J34" s="950"/>
      <c r="K34" s="950"/>
      <c r="L34" s="950"/>
      <c r="M34" s="950"/>
      <c r="N34" s="950"/>
      <c r="O34" s="950"/>
      <c r="P34" s="950"/>
      <c r="Q34" s="950"/>
      <c r="R34" s="950"/>
      <c r="S34" s="950"/>
      <c r="T34" s="950"/>
      <c r="U34" s="950"/>
      <c r="V34" s="950"/>
      <c r="X34" s="926"/>
      <c r="Y34" s="1085"/>
      <c r="Z34" s="927"/>
      <c r="AA34" s="950"/>
      <c r="AB34" s="950"/>
      <c r="AC34" s="1081"/>
      <c r="AD34" s="1081"/>
      <c r="AE34" s="1081"/>
    </row>
    <row r="35" spans="1:32" ht="16" customHeight="1">
      <c r="A35" s="950"/>
      <c r="B35" s="1282" t="s">
        <v>958</v>
      </c>
      <c r="C35" s="950"/>
      <c r="D35" s="950"/>
      <c r="E35" s="950"/>
      <c r="F35" s="950"/>
      <c r="G35" s="950"/>
      <c r="H35" s="950"/>
      <c r="I35" s="950"/>
      <c r="J35" s="950"/>
      <c r="K35" s="950"/>
      <c r="L35" s="950"/>
      <c r="M35" s="950"/>
      <c r="N35" s="950"/>
      <c r="O35" s="950"/>
      <c r="P35" s="950"/>
      <c r="Q35" s="950"/>
      <c r="R35" s="950"/>
      <c r="S35" s="950"/>
      <c r="T35" s="950"/>
      <c r="U35" s="950"/>
      <c r="V35" s="950"/>
      <c r="X35" s="926"/>
      <c r="Y35" s="1085" t="s">
        <v>957</v>
      </c>
      <c r="Z35" s="927"/>
      <c r="AA35" s="950"/>
      <c r="AB35" s="950"/>
      <c r="AC35" s="1081"/>
      <c r="AD35" s="1081"/>
      <c r="AE35" s="1081"/>
    </row>
    <row r="36" spans="1:32" ht="16" customHeight="1">
      <c r="A36" s="950"/>
      <c r="B36" s="1282" t="s">
        <v>956</v>
      </c>
      <c r="C36" s="950"/>
      <c r="D36" s="950"/>
      <c r="E36" s="950"/>
      <c r="F36" s="950"/>
      <c r="G36" s="950"/>
      <c r="H36" s="950"/>
      <c r="I36" s="950"/>
      <c r="J36" s="950"/>
      <c r="K36" s="950"/>
      <c r="L36" s="950"/>
      <c r="M36" s="950"/>
      <c r="N36" s="950"/>
      <c r="O36" s="950"/>
      <c r="P36" s="950"/>
      <c r="Q36" s="950"/>
      <c r="R36" s="950"/>
      <c r="S36" s="950"/>
      <c r="T36" s="950"/>
      <c r="U36" s="950"/>
      <c r="V36" s="950"/>
      <c r="X36" s="926"/>
      <c r="Y36" s="1085" t="s">
        <v>955</v>
      </c>
      <c r="Z36" s="927"/>
      <c r="AA36" s="950"/>
      <c r="AB36" s="950"/>
      <c r="AC36" s="1081"/>
      <c r="AD36" s="1081"/>
      <c r="AE36" s="1081"/>
    </row>
    <row r="37" spans="1:32" ht="16" customHeight="1">
      <c r="A37" s="950"/>
      <c r="B37" s="1282" t="s">
        <v>954</v>
      </c>
      <c r="C37" s="950"/>
      <c r="D37" s="950"/>
      <c r="E37" s="950"/>
      <c r="F37" s="950"/>
      <c r="G37" s="950"/>
      <c r="H37" s="950"/>
      <c r="I37" s="950"/>
      <c r="J37" s="950"/>
      <c r="K37" s="950"/>
      <c r="L37" s="950"/>
      <c r="M37" s="950"/>
      <c r="N37" s="950"/>
      <c r="O37" s="950"/>
      <c r="P37" s="950"/>
      <c r="Q37" s="950"/>
      <c r="R37" s="950"/>
      <c r="S37" s="950"/>
      <c r="T37" s="950"/>
      <c r="U37" s="950"/>
      <c r="V37" s="950"/>
      <c r="X37" s="926"/>
      <c r="Y37" s="1085" t="s">
        <v>953</v>
      </c>
      <c r="Z37" s="927"/>
      <c r="AA37" s="950"/>
      <c r="AB37" s="950"/>
      <c r="AC37" s="1081"/>
      <c r="AD37" s="1081"/>
      <c r="AE37" s="1081"/>
    </row>
    <row r="38" spans="1:32" ht="16" customHeight="1">
      <c r="A38" s="950"/>
      <c r="B38" s="1282" t="s">
        <v>952</v>
      </c>
      <c r="C38" s="950"/>
      <c r="D38" s="950"/>
      <c r="E38" s="950"/>
      <c r="F38" s="950"/>
      <c r="G38" s="950"/>
      <c r="H38" s="950"/>
      <c r="I38" s="950"/>
      <c r="J38" s="950"/>
      <c r="K38" s="950"/>
      <c r="L38" s="950"/>
      <c r="M38" s="950"/>
      <c r="N38" s="950"/>
      <c r="O38" s="950"/>
      <c r="P38" s="950"/>
      <c r="Q38" s="950"/>
      <c r="R38" s="950"/>
      <c r="S38" s="950"/>
      <c r="T38" s="950"/>
      <c r="U38" s="950"/>
      <c r="V38" s="950"/>
      <c r="X38" s="926"/>
      <c r="Y38" s="1085" t="s">
        <v>951</v>
      </c>
      <c r="Z38" s="927"/>
      <c r="AA38" s="950"/>
      <c r="AB38" s="950"/>
      <c r="AC38" s="1081"/>
      <c r="AD38" s="1081"/>
      <c r="AE38" s="1081"/>
    </row>
    <row r="39" spans="1:32" ht="16" customHeight="1">
      <c r="A39" s="950"/>
      <c r="B39" s="1282" t="s">
        <v>950</v>
      </c>
      <c r="C39" s="950"/>
      <c r="D39" s="950"/>
      <c r="E39" s="950"/>
      <c r="F39" s="950"/>
      <c r="G39" s="950"/>
      <c r="H39" s="950"/>
      <c r="I39" s="950"/>
      <c r="J39" s="950"/>
      <c r="K39" s="950"/>
      <c r="L39" s="950"/>
      <c r="M39" s="950"/>
      <c r="N39" s="950"/>
      <c r="O39" s="950"/>
      <c r="P39" s="950"/>
      <c r="Q39" s="950"/>
      <c r="R39" s="950"/>
      <c r="S39" s="950"/>
      <c r="T39" s="950"/>
      <c r="U39" s="950"/>
      <c r="V39" s="950"/>
      <c r="X39" s="926"/>
      <c r="Y39" s="1085" t="s">
        <v>949</v>
      </c>
      <c r="Z39" s="927"/>
      <c r="AA39" s="950"/>
      <c r="AB39" s="950"/>
      <c r="AC39" s="1081"/>
      <c r="AD39" s="1081"/>
      <c r="AE39" s="1081"/>
    </row>
    <row r="40" spans="1:32" ht="16" customHeight="1">
      <c r="A40" s="950"/>
      <c r="B40" s="1283" t="s">
        <v>948</v>
      </c>
      <c r="C40" s="1086"/>
      <c r="D40" s="1086"/>
      <c r="E40" s="1086"/>
      <c r="F40" s="1086"/>
      <c r="G40" s="1086"/>
      <c r="H40" s="1086"/>
      <c r="I40" s="1086"/>
      <c r="J40" s="1086"/>
      <c r="K40" s="1086"/>
      <c r="L40" s="1086"/>
      <c r="M40" s="1086"/>
      <c r="N40" s="1086"/>
      <c r="O40" s="1086"/>
      <c r="P40" s="1086"/>
      <c r="Q40" s="1086"/>
      <c r="R40" s="1086"/>
      <c r="S40" s="1086"/>
      <c r="T40" s="1086"/>
      <c r="U40" s="1086"/>
      <c r="V40" s="1086"/>
      <c r="W40" s="933"/>
      <c r="X40" s="931"/>
      <c r="Y40" s="1086"/>
      <c r="Z40" s="1284"/>
      <c r="AA40" s="950"/>
      <c r="AB40" s="950"/>
      <c r="AC40" s="1081"/>
      <c r="AD40" s="1081"/>
      <c r="AE40" s="1081"/>
    </row>
    <row r="41" spans="1:32" ht="16"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Z41" s="950"/>
      <c r="AA41" s="950"/>
      <c r="AB41" s="950"/>
      <c r="AC41" s="950"/>
      <c r="AD41" s="1081"/>
      <c r="AE41" s="1081"/>
      <c r="AF41" s="1081"/>
    </row>
    <row r="42" spans="1:32" ht="16" customHeight="1">
      <c r="A42" s="950"/>
      <c r="B42" s="950" t="s">
        <v>947</v>
      </c>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1081"/>
      <c r="AE42" s="1081"/>
      <c r="AF42" s="1081"/>
    </row>
    <row r="43" spans="1:32" ht="16" customHeight="1">
      <c r="A43" s="950"/>
      <c r="B43" s="950" t="s">
        <v>946</v>
      </c>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1081"/>
      <c r="AE43" s="1081"/>
      <c r="AF43" s="1081"/>
    </row>
    <row r="44" spans="1:32" ht="16" customHeight="1">
      <c r="A44" s="950"/>
      <c r="B44" s="950" t="s">
        <v>945</v>
      </c>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1081"/>
      <c r="AE44" s="1081"/>
      <c r="AF44" s="1081"/>
    </row>
    <row r="45" spans="1:32" ht="16" customHeight="1">
      <c r="A45" s="950"/>
      <c r="B45" s="950" t="s">
        <v>944</v>
      </c>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1081"/>
      <c r="AE45" s="1081"/>
      <c r="AF45" s="1081"/>
    </row>
    <row r="46" spans="1:32" ht="16" customHeight="1">
      <c r="A46" s="950"/>
      <c r="B46" s="950" t="s">
        <v>943</v>
      </c>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1081"/>
      <c r="AE46" s="1081"/>
      <c r="AF46" s="1081"/>
    </row>
    <row r="47" spans="1:32" ht="16" customHeight="1">
      <c r="A47" s="950"/>
      <c r="B47" s="950" t="s">
        <v>942</v>
      </c>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32" ht="16" customHeight="1">
      <c r="A48" s="950"/>
      <c r="B48" s="950" t="s">
        <v>894</v>
      </c>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6" customHeight="1">
      <c r="A49" s="950"/>
      <c r="B49" s="950" t="s">
        <v>941</v>
      </c>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6" customHeight="1">
      <c r="A50" s="950"/>
      <c r="B50" s="950" t="s">
        <v>940</v>
      </c>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6" customHeight="1">
      <c r="A51" s="950"/>
      <c r="B51" s="950" t="s">
        <v>939</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6" customHeight="1">
      <c r="A52" s="950"/>
      <c r="B52" s="950" t="s">
        <v>938</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6" customHeight="1">
      <c r="A53" s="950"/>
      <c r="B53" s="950" t="s">
        <v>937</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6" customHeight="1">
      <c r="A54" s="950"/>
      <c r="B54" s="950" t="s">
        <v>936</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7.25"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 customHeight="1">
      <c r="A56" s="950"/>
      <c r="B56" s="950"/>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7.25" customHeight="1">
      <c r="A57" s="950"/>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7.25" customHeight="1">
      <c r="A58" s="950"/>
      <c r="B58" s="950"/>
      <c r="C58" s="950"/>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7.25" customHeight="1">
      <c r="A59" s="950"/>
      <c r="B59" s="950"/>
      <c r="C59" s="950"/>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7.25" customHeight="1">
      <c r="A60" s="950"/>
      <c r="B60" s="950"/>
      <c r="C60" s="950"/>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7.25" customHeight="1">
      <c r="A61" s="950"/>
      <c r="B61" s="950"/>
      <c r="C61" s="950"/>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7.25" customHeight="1">
      <c r="A62" s="950"/>
      <c r="B62" s="950"/>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7.25" customHeight="1">
      <c r="A63" s="950"/>
      <c r="B63" s="950"/>
      <c r="C63" s="950"/>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7.25" customHeight="1">
      <c r="A64" s="950"/>
      <c r="B64" s="950"/>
      <c r="C64" s="950"/>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7.25" customHeight="1">
      <c r="A65" s="950"/>
      <c r="B65" s="950"/>
      <c r="C65" s="950"/>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7.25" customHeight="1">
      <c r="A66" s="950"/>
      <c r="B66" s="950"/>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7.25" customHeight="1">
      <c r="A67" s="950"/>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7.25" customHeight="1">
      <c r="A68" s="950"/>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7.25" customHeight="1">
      <c r="A69" s="950"/>
      <c r="B69" s="950"/>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7.25" customHeight="1">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7.25" customHeight="1">
      <c r="A71" s="950"/>
      <c r="B71" s="950"/>
      <c r="C71" s="950"/>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7.25" customHeight="1">
      <c r="A72" s="950"/>
      <c r="B72" s="950"/>
      <c r="C72" s="950"/>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7.25" customHeight="1">
      <c r="A73" s="950"/>
      <c r="B73" s="950"/>
      <c r="C73" s="950"/>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7.25" customHeight="1">
      <c r="A74" s="950"/>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7.25" customHeight="1">
      <c r="A75" s="950"/>
      <c r="B75" s="950"/>
      <c r="C75" s="950"/>
      <c r="D75" s="950"/>
      <c r="E75" s="950"/>
      <c r="F75" s="950"/>
      <c r="G75" s="1287"/>
      <c r="H75" s="1287"/>
      <c r="I75" s="1287"/>
      <c r="J75" s="1287"/>
      <c r="K75" s="1287"/>
      <c r="L75" s="950"/>
      <c r="M75" s="950"/>
      <c r="N75" s="950"/>
      <c r="O75" s="950"/>
      <c r="P75" s="950"/>
      <c r="Q75" s="950"/>
      <c r="R75" s="950"/>
      <c r="S75" s="950"/>
      <c r="T75" s="950"/>
      <c r="U75" s="950"/>
      <c r="V75" s="950"/>
      <c r="W75" s="950"/>
      <c r="X75" s="950"/>
      <c r="Y75" s="950"/>
      <c r="Z75" s="950"/>
      <c r="AA75" s="950"/>
    </row>
    <row r="76" spans="1:27" ht="17.25" customHeight="1">
      <c r="A76" s="950"/>
      <c r="B76" s="950"/>
      <c r="C76" s="950"/>
      <c r="D76" s="950"/>
      <c r="E76" s="950"/>
      <c r="F76" s="950"/>
      <c r="G76" s="1287"/>
      <c r="H76" s="1287"/>
      <c r="I76" s="1287"/>
      <c r="J76" s="1287"/>
      <c r="K76" s="1287"/>
      <c r="L76" s="950"/>
      <c r="M76" s="950"/>
      <c r="N76" s="950"/>
      <c r="O76" s="950"/>
      <c r="P76" s="950"/>
      <c r="Q76" s="950"/>
      <c r="R76" s="950"/>
      <c r="S76" s="950"/>
      <c r="T76" s="950"/>
      <c r="U76" s="950"/>
      <c r="V76" s="950"/>
      <c r="W76" s="950"/>
      <c r="X76" s="950"/>
      <c r="Y76" s="950"/>
      <c r="Z76" s="950"/>
      <c r="AA76" s="950"/>
    </row>
    <row r="77" spans="1:27" ht="17.25" customHeight="1">
      <c r="A77" s="950"/>
      <c r="B77" s="950"/>
      <c r="C77" s="950"/>
      <c r="D77" s="950"/>
      <c r="E77" s="950"/>
      <c r="F77" s="950"/>
      <c r="G77" s="1287"/>
      <c r="H77" s="1287"/>
      <c r="I77" s="1287"/>
      <c r="J77" s="1287"/>
      <c r="K77" s="1287"/>
      <c r="L77" s="950"/>
      <c r="M77" s="950"/>
      <c r="N77" s="950"/>
      <c r="O77" s="950"/>
      <c r="P77" s="950"/>
      <c r="Q77" s="950"/>
      <c r="R77" s="950"/>
      <c r="S77" s="950"/>
      <c r="T77" s="950"/>
      <c r="U77" s="950"/>
      <c r="V77" s="950"/>
      <c r="W77" s="950"/>
      <c r="X77" s="950"/>
      <c r="Y77" s="950"/>
      <c r="Z77" s="950"/>
      <c r="AA77" s="950"/>
    </row>
    <row r="78" spans="1:27" ht="17.25" customHeight="1">
      <c r="A78" s="950"/>
      <c r="B78" s="950"/>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950"/>
      <c r="AA78" s="950"/>
    </row>
    <row r="79" spans="1:27" ht="17.25" customHeight="1">
      <c r="A79" s="950"/>
      <c r="B79" s="950"/>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row>
    <row r="80" spans="1:27" ht="17.25" customHeight="1">
      <c r="A80" s="950"/>
      <c r="B80" s="950"/>
      <c r="C80" s="950"/>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7" ht="17.25" customHeight="1">
      <c r="A81" s="950"/>
      <c r="B81" s="950"/>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7" ht="17.25" customHeight="1">
      <c r="A82" s="950"/>
      <c r="B82" s="950"/>
      <c r="C82" s="950"/>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7" ht="17.25" customHeight="1">
      <c r="A83" s="950"/>
      <c r="B83" s="950"/>
      <c r="C83" s="950"/>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7" ht="17.25" customHeight="1">
      <c r="A84" s="950"/>
      <c r="B84" s="950"/>
      <c r="C84" s="950"/>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7" ht="17.25" customHeight="1">
      <c r="A85" s="950"/>
      <c r="B85" s="950"/>
      <c r="C85" s="950"/>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7" ht="17.25" customHeight="1">
      <c r="A86" s="950"/>
      <c r="B86" s="950"/>
      <c r="C86" s="950"/>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7" ht="17.25" customHeight="1">
      <c r="A87" s="950"/>
      <c r="B87" s="950"/>
      <c r="C87" s="950"/>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7" ht="17.25" customHeight="1">
      <c r="A88" s="950"/>
      <c r="B88" s="950"/>
      <c r="C88" s="950"/>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7" ht="17.25" customHeight="1">
      <c r="A89" s="950"/>
      <c r="B89" s="950"/>
      <c r="C89" s="950"/>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7" ht="17.25" customHeight="1">
      <c r="A90" s="950"/>
      <c r="B90" s="950"/>
      <c r="C90" s="950"/>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7" ht="17.25" customHeight="1">
      <c r="A91" s="950"/>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7" ht="17.25"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7" ht="17.25"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row>
    <row r="94" spans="1:27" ht="17.25"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row>
    <row r="95" spans="1:27" ht="17.25"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row>
    <row r="96" spans="1:27" ht="17.25"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row>
    <row r="97" spans="1:27" ht="17.25"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row>
    <row r="98" spans="1:27" ht="17.25"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row>
    <row r="99" spans="1:27" ht="17.25"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row>
    <row r="100" spans="1:27" ht="17.25"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row>
    <row r="101" spans="1:27" ht="17.25" customHeight="1">
      <c r="A101" s="950"/>
      <c r="B101" s="950"/>
      <c r="C101" s="950"/>
      <c r="D101" s="950"/>
      <c r="E101" s="950"/>
      <c r="F101" s="950"/>
      <c r="G101" s="950"/>
      <c r="H101" s="950"/>
      <c r="I101" s="950"/>
      <c r="J101" s="950"/>
      <c r="K101" s="950"/>
      <c r="L101" s="950"/>
      <c r="M101" s="950"/>
      <c r="N101" s="950"/>
      <c r="O101" s="950"/>
      <c r="P101" s="950"/>
      <c r="Q101" s="950"/>
      <c r="R101" s="950"/>
      <c r="S101" s="950"/>
      <c r="T101" s="950"/>
      <c r="U101" s="950"/>
      <c r="V101" s="950"/>
      <c r="W101" s="950"/>
      <c r="X101" s="950"/>
      <c r="Y101" s="950"/>
      <c r="Z101" s="950"/>
      <c r="AA101" s="950"/>
    </row>
    <row r="102" spans="1:27" ht="17.25" customHeight="1">
      <c r="A102" s="950"/>
      <c r="B102" s="950"/>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row>
    <row r="103" spans="1:27" ht="17.25" customHeight="1">
      <c r="A103" s="950"/>
      <c r="B103" s="950"/>
      <c r="C103" s="950"/>
      <c r="D103" s="950"/>
      <c r="E103" s="950"/>
      <c r="F103" s="950"/>
      <c r="G103" s="950"/>
      <c r="H103" s="950"/>
      <c r="I103" s="950"/>
      <c r="J103" s="950"/>
      <c r="K103" s="950"/>
      <c r="L103" s="950"/>
      <c r="M103" s="950"/>
      <c r="N103" s="950"/>
      <c r="O103" s="950"/>
      <c r="P103" s="950"/>
      <c r="Q103" s="950"/>
      <c r="R103" s="950"/>
      <c r="S103" s="950"/>
      <c r="T103" s="950"/>
      <c r="U103" s="950"/>
      <c r="V103" s="950"/>
      <c r="W103" s="950"/>
      <c r="X103" s="950"/>
      <c r="Y103" s="950"/>
      <c r="Z103" s="950"/>
      <c r="AA103" s="950"/>
    </row>
    <row r="104" spans="1:27" ht="17.25" customHeight="1">
      <c r="A104" s="950"/>
      <c r="B104" s="950"/>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row>
    <row r="105" spans="1:27" ht="17.25" customHeight="1">
      <c r="A105" s="950"/>
      <c r="B105" s="950"/>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row>
    <row r="106" spans="1:27" ht="17.25" customHeight="1">
      <c r="A106" s="950"/>
      <c r="B106" s="950"/>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row>
    <row r="107" spans="1:27" ht="17.25" customHeight="1">
      <c r="A107" s="950"/>
      <c r="B107" s="950"/>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row>
    <row r="108" spans="1:27" ht="17.25" customHeight="1">
      <c r="A108" s="950"/>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row>
    <row r="109" spans="1:27" ht="17.25" customHeight="1">
      <c r="A109" s="950"/>
      <c r="B109" s="950"/>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950"/>
    </row>
    <row r="110" spans="1:27" ht="17.25" customHeight="1">
      <c r="A110" s="950"/>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row>
    <row r="111" spans="1:27" ht="17.25" customHeight="1">
      <c r="A111" s="950"/>
      <c r="B111" s="950"/>
      <c r="C111" s="950"/>
      <c r="D111" s="950"/>
      <c r="E111" s="950"/>
      <c r="F111" s="950"/>
      <c r="G111" s="950"/>
      <c r="H111" s="1288"/>
      <c r="I111" s="1288"/>
      <c r="J111" s="1288"/>
      <c r="K111" s="950"/>
      <c r="L111" s="950"/>
      <c r="M111" s="950"/>
      <c r="N111" s="950"/>
      <c r="O111" s="950"/>
      <c r="P111" s="950"/>
      <c r="Q111" s="950"/>
      <c r="R111" s="950"/>
      <c r="S111" s="950"/>
      <c r="T111" s="950"/>
      <c r="U111" s="950"/>
      <c r="V111" s="950"/>
      <c r="W111" s="950"/>
      <c r="X111" s="950"/>
      <c r="Y111" s="950"/>
      <c r="Z111" s="950"/>
      <c r="AA111" s="950"/>
    </row>
    <row r="112" spans="1:27" ht="17.25" customHeight="1">
      <c r="A112" s="950"/>
      <c r="B112" s="950"/>
      <c r="C112" s="950"/>
      <c r="D112" s="950"/>
      <c r="E112" s="950"/>
      <c r="F112" s="950"/>
      <c r="G112" s="950"/>
      <c r="H112" s="1288"/>
      <c r="I112" s="1288"/>
      <c r="J112" s="1288"/>
      <c r="K112" s="950"/>
      <c r="L112" s="950"/>
      <c r="M112" s="950"/>
      <c r="N112" s="950"/>
      <c r="O112" s="950"/>
      <c r="P112" s="950"/>
      <c r="Q112" s="950"/>
      <c r="R112" s="950"/>
      <c r="S112" s="950"/>
      <c r="T112" s="950"/>
      <c r="U112" s="950"/>
      <c r="V112" s="950"/>
      <c r="W112" s="950"/>
      <c r="X112" s="950"/>
      <c r="Y112" s="950"/>
      <c r="Z112" s="950"/>
      <c r="AA112" s="950"/>
    </row>
    <row r="113" spans="1:27" ht="17.25" customHeight="1">
      <c r="A113" s="950"/>
      <c r="B113" s="950"/>
      <c r="C113" s="950"/>
      <c r="D113" s="950"/>
      <c r="E113" s="950"/>
      <c r="F113" s="950"/>
      <c r="G113" s="950"/>
      <c r="H113" s="1288"/>
      <c r="I113" s="1288"/>
      <c r="J113" s="1288"/>
      <c r="K113" s="950"/>
      <c r="L113" s="950"/>
      <c r="M113" s="950"/>
      <c r="N113" s="950"/>
      <c r="O113" s="950"/>
      <c r="P113" s="950"/>
      <c r="Q113" s="950"/>
      <c r="R113" s="950"/>
      <c r="S113" s="950"/>
      <c r="T113" s="950"/>
      <c r="U113" s="950"/>
      <c r="V113" s="950"/>
      <c r="W113" s="950"/>
      <c r="X113" s="950"/>
      <c r="Y113" s="950"/>
      <c r="Z113" s="950"/>
      <c r="AA113" s="950"/>
    </row>
    <row r="114" spans="1:27" ht="17.25" customHeight="1">
      <c r="A114" s="950"/>
      <c r="B114" s="950"/>
      <c r="C114" s="950"/>
      <c r="D114" s="950"/>
      <c r="E114" s="950"/>
      <c r="F114" s="950"/>
      <c r="G114" s="950"/>
      <c r="H114" s="1288"/>
      <c r="I114" s="1288"/>
      <c r="J114" s="1288"/>
      <c r="K114" s="950"/>
      <c r="L114" s="950"/>
      <c r="M114" s="950"/>
      <c r="N114" s="950"/>
      <c r="O114" s="950"/>
      <c r="P114" s="950"/>
      <c r="Q114" s="950"/>
      <c r="R114" s="950"/>
      <c r="S114" s="950"/>
      <c r="T114" s="950"/>
      <c r="U114" s="950"/>
      <c r="V114" s="950"/>
      <c r="W114" s="950"/>
      <c r="X114" s="950"/>
      <c r="Y114" s="950"/>
      <c r="Z114" s="950"/>
      <c r="AA114" s="950"/>
    </row>
    <row r="115" spans="1:27" ht="17.25" customHeight="1">
      <c r="A115" s="950"/>
      <c r="B115" s="950"/>
      <c r="C115" s="950"/>
      <c r="D115" s="950"/>
      <c r="E115" s="950"/>
      <c r="F115" s="950"/>
      <c r="G115" s="950"/>
      <c r="H115" s="1288"/>
      <c r="I115" s="1288"/>
      <c r="J115" s="1288"/>
      <c r="K115" s="950"/>
      <c r="L115" s="950"/>
      <c r="M115" s="950"/>
      <c r="N115" s="950"/>
      <c r="O115" s="950"/>
      <c r="P115" s="950"/>
      <c r="Q115" s="950"/>
      <c r="R115" s="950"/>
      <c r="S115" s="950"/>
      <c r="T115" s="950"/>
      <c r="U115" s="950"/>
      <c r="V115" s="950"/>
      <c r="W115" s="950"/>
      <c r="X115" s="950"/>
      <c r="Y115" s="950"/>
      <c r="Z115" s="950"/>
      <c r="AA115" s="950"/>
    </row>
    <row r="116" spans="1:27" ht="17.25" customHeight="1">
      <c r="A116" s="950"/>
      <c r="B116" s="950"/>
      <c r="C116" s="950"/>
      <c r="D116" s="950"/>
      <c r="E116" s="950"/>
      <c r="F116" s="950"/>
      <c r="G116" s="950"/>
      <c r="H116" s="1288"/>
      <c r="I116" s="1288"/>
      <c r="J116" s="1288"/>
      <c r="K116" s="950"/>
      <c r="L116" s="950"/>
      <c r="M116" s="950"/>
      <c r="N116" s="950"/>
      <c r="O116" s="950"/>
      <c r="P116" s="950"/>
      <c r="Q116" s="950"/>
      <c r="R116" s="950"/>
      <c r="S116" s="950"/>
      <c r="T116" s="950"/>
      <c r="U116" s="950"/>
      <c r="V116" s="950"/>
      <c r="W116" s="950"/>
      <c r="X116" s="950"/>
      <c r="Y116" s="950"/>
      <c r="Z116" s="950"/>
      <c r="AA116" s="950"/>
    </row>
    <row r="117" spans="1:27" ht="17.25" customHeight="1">
      <c r="A117" s="950"/>
      <c r="B117" s="950"/>
      <c r="C117" s="950"/>
      <c r="D117" s="950"/>
      <c r="E117" s="950"/>
      <c r="F117" s="950"/>
      <c r="G117" s="950"/>
      <c r="H117" s="1288"/>
      <c r="I117" s="1288"/>
      <c r="J117" s="1288"/>
      <c r="K117" s="950"/>
      <c r="L117" s="950"/>
      <c r="M117" s="950"/>
      <c r="N117" s="950"/>
      <c r="O117" s="950"/>
      <c r="P117" s="950"/>
      <c r="Q117" s="950"/>
      <c r="R117" s="950"/>
      <c r="S117" s="950"/>
      <c r="T117" s="950"/>
      <c r="U117" s="950"/>
      <c r="V117" s="950"/>
      <c r="W117" s="950"/>
      <c r="X117" s="950"/>
      <c r="Y117" s="950"/>
      <c r="Z117" s="950"/>
      <c r="AA117" s="950"/>
    </row>
    <row r="118" spans="1:27" ht="17.25" customHeight="1">
      <c r="A118" s="950"/>
      <c r="B118" s="950"/>
      <c r="C118" s="950"/>
      <c r="D118" s="950"/>
      <c r="E118" s="950"/>
      <c r="F118" s="950"/>
      <c r="G118" s="950"/>
      <c r="H118" s="1288"/>
      <c r="I118" s="1288"/>
      <c r="J118" s="1288"/>
      <c r="K118" s="950"/>
      <c r="L118" s="950"/>
      <c r="M118" s="950"/>
      <c r="N118" s="950"/>
      <c r="O118" s="950"/>
      <c r="P118" s="950"/>
      <c r="Q118" s="950"/>
      <c r="R118" s="950"/>
      <c r="S118" s="950"/>
      <c r="T118" s="950"/>
      <c r="U118" s="950"/>
      <c r="V118" s="950"/>
      <c r="W118" s="950"/>
      <c r="X118" s="950"/>
      <c r="Y118" s="950"/>
      <c r="Z118" s="950"/>
      <c r="AA118" s="950"/>
    </row>
    <row r="119" spans="1:27" ht="17.25" customHeight="1">
      <c r="A119" s="950"/>
      <c r="B119" s="950"/>
      <c r="C119" s="950"/>
      <c r="D119" s="950"/>
      <c r="E119" s="950"/>
      <c r="F119" s="950"/>
      <c r="G119" s="950"/>
      <c r="H119" s="1288"/>
      <c r="I119" s="1288"/>
      <c r="J119" s="1288"/>
      <c r="K119" s="950"/>
      <c r="L119" s="950"/>
      <c r="M119" s="950"/>
      <c r="N119" s="950"/>
      <c r="O119" s="950"/>
      <c r="P119" s="950"/>
      <c r="Q119" s="950"/>
      <c r="R119" s="950"/>
      <c r="S119" s="950"/>
      <c r="T119" s="950"/>
      <c r="U119" s="950"/>
      <c r="V119" s="950"/>
      <c r="W119" s="950"/>
      <c r="X119" s="950"/>
      <c r="Y119" s="950"/>
      <c r="Z119" s="950"/>
      <c r="AA119" s="950"/>
    </row>
    <row r="120" spans="1:27" ht="17.25" customHeight="1">
      <c r="A120" s="950"/>
      <c r="B120" s="950"/>
      <c r="C120" s="950"/>
      <c r="D120" s="950"/>
      <c r="E120" s="950"/>
      <c r="F120" s="950"/>
      <c r="G120" s="950"/>
      <c r="H120" s="1288"/>
      <c r="I120" s="1288"/>
      <c r="J120" s="1288"/>
      <c r="K120" s="950"/>
      <c r="L120" s="950"/>
      <c r="M120" s="950"/>
      <c r="N120" s="950"/>
      <c r="O120" s="950"/>
      <c r="P120" s="950"/>
      <c r="Q120" s="950"/>
      <c r="R120" s="950"/>
      <c r="S120" s="950"/>
      <c r="T120" s="950"/>
      <c r="U120" s="950"/>
      <c r="V120" s="950"/>
      <c r="W120" s="950"/>
      <c r="X120" s="950"/>
      <c r="Y120" s="950"/>
      <c r="Z120" s="950"/>
      <c r="AA120" s="950"/>
    </row>
    <row r="121" spans="1:27" ht="17.25" customHeight="1">
      <c r="A121" s="950"/>
      <c r="B121" s="950"/>
      <c r="C121" s="950"/>
      <c r="D121" s="950"/>
      <c r="E121" s="950"/>
      <c r="F121" s="950"/>
      <c r="G121" s="950"/>
      <c r="H121" s="1288"/>
      <c r="I121" s="1288"/>
      <c r="J121" s="1288"/>
      <c r="K121" s="950"/>
      <c r="L121" s="950"/>
      <c r="M121" s="950"/>
      <c r="N121" s="950"/>
      <c r="O121" s="950"/>
      <c r="P121" s="950"/>
      <c r="Q121" s="950"/>
      <c r="R121" s="950"/>
      <c r="S121" s="950"/>
      <c r="T121" s="950"/>
      <c r="U121" s="950"/>
      <c r="V121" s="950"/>
      <c r="W121" s="950"/>
      <c r="X121" s="950"/>
      <c r="Y121" s="950"/>
      <c r="Z121" s="950"/>
      <c r="AA121" s="950"/>
    </row>
    <row r="122" spans="1:27" ht="17.25" customHeight="1">
      <c r="A122" s="950"/>
      <c r="B122" s="950"/>
      <c r="C122" s="950"/>
      <c r="D122" s="950"/>
      <c r="E122" s="950"/>
      <c r="F122" s="950"/>
      <c r="G122" s="950"/>
      <c r="H122" s="1288"/>
      <c r="I122" s="1288"/>
      <c r="J122" s="1288"/>
      <c r="K122" s="950"/>
      <c r="L122" s="950"/>
      <c r="M122" s="950"/>
      <c r="N122" s="950"/>
      <c r="O122" s="950"/>
      <c r="P122" s="950"/>
      <c r="Q122" s="950"/>
      <c r="R122" s="950"/>
      <c r="S122" s="950"/>
      <c r="T122" s="950"/>
      <c r="U122" s="950"/>
      <c r="V122" s="950"/>
      <c r="W122" s="950"/>
      <c r="X122" s="950"/>
      <c r="Y122" s="950"/>
      <c r="Z122" s="950"/>
      <c r="AA122" s="950"/>
    </row>
    <row r="123" spans="1:27" ht="17.25" customHeight="1">
      <c r="A123" s="950"/>
      <c r="B123" s="950"/>
      <c r="C123" s="950"/>
      <c r="D123" s="950"/>
      <c r="E123" s="950"/>
      <c r="F123" s="950"/>
      <c r="G123" s="950"/>
      <c r="H123" s="1288"/>
      <c r="I123" s="1288"/>
      <c r="J123" s="1288"/>
      <c r="K123" s="950"/>
      <c r="L123" s="950"/>
      <c r="M123" s="950"/>
      <c r="N123" s="950"/>
      <c r="O123" s="950"/>
      <c r="P123" s="950"/>
      <c r="Q123" s="950"/>
      <c r="R123" s="950"/>
      <c r="S123" s="950"/>
      <c r="T123" s="950"/>
      <c r="U123" s="950"/>
      <c r="V123" s="950"/>
      <c r="W123" s="950"/>
      <c r="X123" s="950"/>
      <c r="Y123" s="950"/>
      <c r="Z123" s="950"/>
      <c r="AA123" s="950"/>
    </row>
    <row r="124" spans="1:27" ht="17.25" customHeight="1">
      <c r="A124" s="950"/>
      <c r="B124" s="950"/>
      <c r="C124" s="950"/>
      <c r="D124" s="950"/>
      <c r="E124" s="950"/>
      <c r="F124" s="950"/>
      <c r="G124" s="950"/>
      <c r="H124" s="1288"/>
      <c r="I124" s="1288"/>
      <c r="J124" s="1288"/>
      <c r="K124" s="950"/>
      <c r="L124" s="950"/>
      <c r="M124" s="950"/>
      <c r="N124" s="950"/>
      <c r="O124" s="950"/>
      <c r="P124" s="950"/>
      <c r="Q124" s="950"/>
      <c r="R124" s="950"/>
      <c r="S124" s="950"/>
      <c r="T124" s="950"/>
      <c r="U124" s="950"/>
      <c r="V124" s="950"/>
      <c r="W124" s="950"/>
      <c r="X124" s="950"/>
      <c r="Y124" s="950"/>
      <c r="Z124" s="950"/>
      <c r="AA124" s="950"/>
    </row>
    <row r="125" spans="1:27" ht="17.25" customHeight="1">
      <c r="A125" s="950"/>
      <c r="B125" s="950"/>
      <c r="C125" s="950"/>
      <c r="D125" s="950"/>
      <c r="E125" s="950"/>
      <c r="F125" s="950"/>
      <c r="G125" s="950"/>
      <c r="H125" s="1288"/>
      <c r="I125" s="1288"/>
      <c r="J125" s="1288"/>
      <c r="K125" s="950"/>
      <c r="L125" s="950"/>
      <c r="M125" s="950"/>
      <c r="N125" s="950"/>
      <c r="O125" s="950"/>
      <c r="P125" s="950"/>
      <c r="Q125" s="950"/>
      <c r="R125" s="950"/>
      <c r="S125" s="950"/>
      <c r="T125" s="950"/>
      <c r="U125" s="950"/>
      <c r="V125" s="950"/>
      <c r="W125" s="950"/>
      <c r="X125" s="950"/>
      <c r="Y125" s="950"/>
      <c r="Z125" s="950"/>
      <c r="AA125" s="950"/>
    </row>
    <row r="126" spans="1:27" ht="17.25" customHeight="1">
      <c r="A126" s="950"/>
      <c r="B126" s="950"/>
      <c r="C126" s="950"/>
      <c r="D126" s="950"/>
      <c r="E126" s="950"/>
      <c r="F126" s="950"/>
      <c r="G126" s="950"/>
      <c r="H126" s="1288"/>
      <c r="I126" s="1288"/>
      <c r="J126" s="1288"/>
      <c r="K126" s="950"/>
      <c r="L126" s="950"/>
      <c r="M126" s="950"/>
      <c r="N126" s="950"/>
      <c r="O126" s="950"/>
      <c r="P126" s="950"/>
      <c r="Q126" s="950"/>
      <c r="R126" s="950"/>
      <c r="S126" s="950"/>
      <c r="T126" s="950"/>
      <c r="U126" s="950"/>
      <c r="V126" s="950"/>
      <c r="W126" s="950"/>
      <c r="X126" s="950"/>
      <c r="Y126" s="950"/>
      <c r="Z126" s="950"/>
      <c r="AA126" s="950"/>
    </row>
    <row r="127" spans="1:27" ht="17.25" customHeight="1">
      <c r="A127" s="950"/>
      <c r="B127" s="950"/>
      <c r="C127" s="950"/>
      <c r="D127" s="950"/>
      <c r="E127" s="950"/>
      <c r="F127" s="950"/>
      <c r="G127" s="950"/>
      <c r="H127" s="1288"/>
      <c r="I127" s="1288"/>
      <c r="J127" s="1288"/>
      <c r="K127" s="950"/>
      <c r="L127" s="950"/>
      <c r="M127" s="950"/>
      <c r="N127" s="950"/>
      <c r="O127" s="950"/>
      <c r="P127" s="950"/>
      <c r="Q127" s="950"/>
      <c r="R127" s="950"/>
      <c r="S127" s="950"/>
      <c r="T127" s="950"/>
      <c r="U127" s="950"/>
      <c r="V127" s="950"/>
      <c r="W127" s="950"/>
      <c r="X127" s="950"/>
      <c r="Y127" s="950"/>
      <c r="Z127" s="950"/>
      <c r="AA127" s="950"/>
    </row>
    <row r="128" spans="1:27" ht="17.25" customHeight="1">
      <c r="A128" s="950"/>
      <c r="B128" s="950"/>
      <c r="C128" s="950"/>
      <c r="D128" s="950"/>
      <c r="E128" s="950"/>
      <c r="F128" s="950"/>
      <c r="G128" s="950"/>
      <c r="H128" s="1288"/>
      <c r="I128" s="1288"/>
      <c r="J128" s="1288"/>
      <c r="K128" s="950"/>
      <c r="L128" s="950"/>
      <c r="M128" s="950"/>
      <c r="N128" s="950"/>
      <c r="O128" s="950"/>
      <c r="P128" s="950"/>
      <c r="Q128" s="950"/>
      <c r="R128" s="950"/>
      <c r="S128" s="950"/>
      <c r="T128" s="950"/>
      <c r="U128" s="950"/>
      <c r="V128" s="950"/>
      <c r="W128" s="950"/>
      <c r="X128" s="950"/>
      <c r="Y128" s="950"/>
      <c r="Z128" s="950"/>
      <c r="AA128" s="950"/>
    </row>
    <row r="129" spans="1:27" ht="17.25" customHeight="1">
      <c r="A129" s="950"/>
      <c r="B129" s="950"/>
      <c r="C129" s="950"/>
      <c r="D129" s="950"/>
      <c r="E129" s="950"/>
      <c r="F129" s="950"/>
      <c r="G129" s="950"/>
      <c r="H129" s="1288"/>
      <c r="I129" s="1288"/>
      <c r="J129" s="1288"/>
      <c r="K129" s="950"/>
      <c r="L129" s="950"/>
      <c r="M129" s="950"/>
      <c r="N129" s="950"/>
      <c r="O129" s="950"/>
      <c r="P129" s="950"/>
      <c r="Q129" s="950"/>
      <c r="R129" s="950"/>
      <c r="S129" s="950"/>
      <c r="T129" s="950"/>
      <c r="U129" s="950"/>
      <c r="V129" s="950"/>
      <c r="W129" s="950"/>
      <c r="X129" s="950"/>
      <c r="Y129" s="950"/>
      <c r="Z129" s="950"/>
      <c r="AA129" s="950"/>
    </row>
    <row r="130" spans="1:27" ht="17.25" customHeight="1">
      <c r="A130" s="950"/>
      <c r="B130" s="950"/>
      <c r="C130" s="950"/>
      <c r="D130" s="950"/>
      <c r="E130" s="950"/>
      <c r="F130" s="950"/>
      <c r="G130" s="950"/>
      <c r="H130" s="1288"/>
      <c r="I130" s="1288"/>
      <c r="J130" s="1288"/>
      <c r="K130" s="950"/>
      <c r="L130" s="950"/>
      <c r="M130" s="950"/>
      <c r="N130" s="950"/>
      <c r="O130" s="950"/>
      <c r="P130" s="950"/>
      <c r="Q130" s="950"/>
      <c r="R130" s="950"/>
      <c r="S130" s="950"/>
      <c r="T130" s="950"/>
      <c r="U130" s="950"/>
      <c r="V130" s="950"/>
      <c r="W130" s="950"/>
      <c r="X130" s="950"/>
      <c r="Y130" s="950"/>
      <c r="Z130" s="950"/>
      <c r="AA130" s="950"/>
    </row>
    <row r="131" spans="1:27" ht="17.25" customHeight="1">
      <c r="A131" s="950"/>
      <c r="B131" s="950"/>
      <c r="C131" s="950"/>
      <c r="D131" s="950"/>
      <c r="E131" s="950"/>
      <c r="F131" s="950"/>
      <c r="G131" s="950"/>
      <c r="H131" s="1288"/>
      <c r="I131" s="1288"/>
      <c r="J131" s="1288"/>
      <c r="K131" s="950"/>
      <c r="L131" s="950"/>
      <c r="M131" s="950"/>
      <c r="N131" s="950"/>
      <c r="O131" s="950"/>
      <c r="P131" s="950"/>
      <c r="Q131" s="950"/>
      <c r="R131" s="950"/>
      <c r="S131" s="950"/>
      <c r="T131" s="950"/>
      <c r="U131" s="950"/>
      <c r="V131" s="950"/>
      <c r="W131" s="950"/>
      <c r="X131" s="950"/>
      <c r="Y131" s="950"/>
      <c r="Z131" s="950"/>
      <c r="AA131" s="950"/>
    </row>
    <row r="132" spans="1:27" ht="17.25" customHeight="1">
      <c r="A132" s="950"/>
      <c r="B132" s="950"/>
      <c r="C132" s="950"/>
      <c r="D132" s="950"/>
      <c r="E132" s="950"/>
      <c r="F132" s="950"/>
      <c r="G132" s="950"/>
      <c r="H132" s="1288"/>
      <c r="I132" s="1288"/>
      <c r="J132" s="1288"/>
      <c r="K132" s="950"/>
      <c r="L132" s="950"/>
      <c r="M132" s="950"/>
      <c r="N132" s="950"/>
      <c r="O132" s="950"/>
      <c r="P132" s="950"/>
      <c r="Q132" s="950"/>
      <c r="R132" s="950"/>
      <c r="S132" s="950"/>
      <c r="T132" s="950"/>
      <c r="U132" s="950"/>
      <c r="V132" s="950"/>
      <c r="W132" s="950"/>
      <c r="X132" s="950"/>
      <c r="Y132" s="950"/>
      <c r="Z132" s="950"/>
      <c r="AA132" s="950"/>
    </row>
    <row r="133" spans="1:27" ht="6.75" customHeight="1">
      <c r="A133" s="950"/>
      <c r="B133" s="950"/>
      <c r="C133" s="950"/>
      <c r="D133" s="950"/>
      <c r="E133" s="950"/>
      <c r="F133" s="950"/>
      <c r="G133" s="950"/>
      <c r="H133" s="1288"/>
      <c r="I133" s="1288"/>
      <c r="J133" s="1288"/>
      <c r="K133" s="950"/>
      <c r="L133" s="950"/>
      <c r="M133" s="950"/>
      <c r="N133" s="950"/>
      <c r="O133" s="950"/>
      <c r="P133" s="950"/>
      <c r="Q133" s="950"/>
      <c r="R133" s="950"/>
      <c r="S133" s="950"/>
      <c r="T133" s="950"/>
      <c r="U133" s="950"/>
      <c r="V133" s="950"/>
      <c r="W133" s="950"/>
      <c r="X133" s="950"/>
      <c r="Y133" s="950"/>
      <c r="Z133" s="950"/>
      <c r="AA133" s="950"/>
    </row>
    <row r="134" spans="1:27" ht="17.25" customHeight="1">
      <c r="A134" s="950"/>
      <c r="B134" s="950"/>
      <c r="C134" s="950"/>
      <c r="D134" s="950"/>
      <c r="E134" s="950"/>
      <c r="F134" s="950"/>
      <c r="G134" s="950"/>
      <c r="H134" s="1288"/>
      <c r="I134" s="1288"/>
      <c r="J134" s="1288"/>
      <c r="K134" s="950"/>
      <c r="L134" s="950"/>
      <c r="M134" s="950"/>
      <c r="N134" s="950"/>
      <c r="O134" s="950"/>
      <c r="P134" s="950"/>
      <c r="Q134" s="950"/>
      <c r="R134" s="950"/>
      <c r="S134" s="950"/>
      <c r="T134" s="950"/>
      <c r="U134" s="950"/>
      <c r="V134" s="950"/>
      <c r="W134" s="950"/>
      <c r="X134" s="950"/>
      <c r="Y134" s="950"/>
      <c r="Z134" s="950"/>
      <c r="AA134" s="950"/>
    </row>
    <row r="135" spans="1:27" ht="17.25" customHeight="1">
      <c r="A135" s="950"/>
      <c r="B135" s="950"/>
      <c r="C135" s="950"/>
      <c r="D135" s="950"/>
      <c r="E135" s="950"/>
      <c r="F135" s="950"/>
      <c r="G135" s="950"/>
      <c r="H135" s="1288"/>
      <c r="I135" s="1288"/>
      <c r="J135" s="1288"/>
      <c r="K135" s="950"/>
      <c r="L135" s="950"/>
      <c r="M135" s="950"/>
      <c r="N135" s="950"/>
      <c r="O135" s="950"/>
      <c r="P135" s="950"/>
      <c r="Q135" s="950"/>
      <c r="R135" s="950"/>
      <c r="S135" s="950"/>
      <c r="T135" s="950"/>
      <c r="U135" s="950"/>
      <c r="V135" s="950"/>
      <c r="W135" s="950"/>
      <c r="X135" s="950"/>
      <c r="Y135" s="950"/>
      <c r="Z135" s="950"/>
      <c r="AA135" s="950"/>
    </row>
    <row r="136" spans="1:27" ht="17.25" customHeight="1">
      <c r="A136" s="950"/>
      <c r="B136" s="950"/>
      <c r="C136" s="950"/>
      <c r="D136" s="950"/>
      <c r="E136" s="950"/>
      <c r="F136" s="950"/>
      <c r="G136" s="950"/>
      <c r="H136" s="1288"/>
      <c r="I136" s="1288"/>
      <c r="J136" s="1288"/>
      <c r="K136" s="950"/>
      <c r="L136" s="950"/>
      <c r="M136" s="950"/>
      <c r="N136" s="950"/>
      <c r="O136" s="950"/>
      <c r="P136" s="950"/>
      <c r="Q136" s="950"/>
      <c r="R136" s="950"/>
      <c r="S136" s="950"/>
      <c r="T136" s="950"/>
      <c r="U136" s="950"/>
      <c r="V136" s="950"/>
      <c r="W136" s="950"/>
      <c r="X136" s="950"/>
      <c r="Y136" s="950"/>
      <c r="Z136" s="950"/>
      <c r="AA136" s="950"/>
    </row>
    <row r="137" spans="1:27" ht="17.25" customHeight="1">
      <c r="A137" s="950"/>
      <c r="B137" s="950"/>
      <c r="C137" s="950"/>
      <c r="D137" s="950"/>
      <c r="E137" s="950"/>
      <c r="F137" s="950"/>
      <c r="G137" s="950"/>
      <c r="H137" s="1288"/>
      <c r="I137" s="1288"/>
      <c r="J137" s="1288"/>
      <c r="K137" s="950"/>
      <c r="L137" s="950"/>
      <c r="M137" s="950"/>
      <c r="N137" s="950"/>
      <c r="O137" s="950"/>
      <c r="P137" s="950"/>
      <c r="Q137" s="950"/>
      <c r="R137" s="950"/>
      <c r="S137" s="950"/>
      <c r="T137" s="950"/>
      <c r="U137" s="950"/>
      <c r="V137" s="950"/>
      <c r="W137" s="950"/>
      <c r="X137" s="950"/>
      <c r="Y137" s="950"/>
      <c r="Z137" s="950"/>
      <c r="AA137" s="950"/>
    </row>
    <row r="138" spans="1:27" ht="17.25" customHeight="1">
      <c r="A138" s="950"/>
      <c r="B138" s="950"/>
      <c r="C138" s="950"/>
      <c r="D138" s="950"/>
      <c r="E138" s="950"/>
      <c r="F138" s="950"/>
      <c r="G138" s="950"/>
      <c r="H138" s="1288"/>
      <c r="I138" s="1288"/>
      <c r="J138" s="1288"/>
      <c r="K138" s="950"/>
      <c r="L138" s="950"/>
      <c r="M138" s="950"/>
      <c r="N138" s="950"/>
      <c r="O138" s="950"/>
      <c r="P138" s="950"/>
      <c r="Q138" s="950"/>
      <c r="R138" s="950"/>
      <c r="S138" s="950"/>
      <c r="T138" s="950"/>
      <c r="U138" s="950"/>
      <c r="V138" s="950"/>
      <c r="W138" s="950"/>
      <c r="X138" s="950"/>
      <c r="Y138" s="950"/>
      <c r="Z138" s="950"/>
      <c r="AA138" s="950"/>
    </row>
    <row r="139" spans="1:27" ht="17.25" customHeight="1">
      <c r="A139" s="950"/>
      <c r="B139" s="950"/>
      <c r="C139" s="950"/>
      <c r="D139" s="950"/>
      <c r="E139" s="950"/>
      <c r="F139" s="950"/>
      <c r="G139" s="950"/>
      <c r="H139" s="1288"/>
      <c r="I139" s="1288"/>
      <c r="J139" s="1288"/>
      <c r="K139" s="950"/>
      <c r="L139" s="950"/>
      <c r="M139" s="950"/>
      <c r="N139" s="950"/>
      <c r="O139" s="950"/>
      <c r="P139" s="950"/>
      <c r="Q139" s="950"/>
      <c r="R139" s="950"/>
      <c r="S139" s="950"/>
      <c r="T139" s="950"/>
      <c r="U139" s="950"/>
      <c r="V139" s="950"/>
      <c r="W139" s="950"/>
      <c r="X139" s="950"/>
      <c r="Y139" s="950"/>
      <c r="Z139" s="950"/>
      <c r="AA139" s="950"/>
    </row>
    <row r="140" spans="1:27" ht="17.25" customHeight="1">
      <c r="A140" s="950"/>
      <c r="B140" s="950"/>
      <c r="C140" s="950"/>
      <c r="D140" s="950"/>
      <c r="E140" s="950"/>
      <c r="F140" s="950"/>
      <c r="G140" s="950"/>
      <c r="H140" s="1288"/>
      <c r="I140" s="1288"/>
      <c r="J140" s="1288"/>
      <c r="K140" s="950"/>
      <c r="L140" s="950"/>
      <c r="M140" s="950"/>
      <c r="N140" s="950"/>
      <c r="O140" s="950"/>
      <c r="P140" s="950"/>
      <c r="Q140" s="950"/>
      <c r="R140" s="950"/>
      <c r="S140" s="950"/>
      <c r="T140" s="950"/>
      <c r="U140" s="950"/>
      <c r="V140" s="950"/>
      <c r="W140" s="950"/>
      <c r="X140" s="950"/>
      <c r="Y140" s="950"/>
      <c r="Z140" s="950"/>
      <c r="AA140" s="950"/>
    </row>
    <row r="141" spans="1:27" ht="17.25" customHeight="1">
      <c r="A141" s="950"/>
      <c r="B141" s="950"/>
      <c r="C141" s="950"/>
      <c r="D141" s="950"/>
      <c r="E141" s="950"/>
      <c r="F141" s="950"/>
      <c r="G141" s="950"/>
      <c r="H141" s="1288"/>
      <c r="I141" s="1288"/>
      <c r="J141" s="1288"/>
      <c r="K141" s="950"/>
      <c r="L141" s="950"/>
      <c r="M141" s="950"/>
      <c r="N141" s="950"/>
      <c r="O141" s="950"/>
      <c r="P141" s="950"/>
      <c r="Q141" s="950"/>
      <c r="R141" s="950"/>
      <c r="S141" s="950"/>
      <c r="T141" s="950"/>
      <c r="U141" s="950"/>
      <c r="V141" s="950"/>
      <c r="W141" s="950"/>
      <c r="X141" s="950"/>
      <c r="Y141" s="950"/>
      <c r="Z141" s="950"/>
      <c r="AA141" s="950"/>
    </row>
    <row r="142" spans="1:27" ht="17.25" customHeight="1">
      <c r="A142" s="950"/>
      <c r="B142" s="950"/>
      <c r="C142" s="950"/>
      <c r="D142" s="950"/>
      <c r="E142" s="950"/>
      <c r="F142" s="950"/>
      <c r="G142" s="950"/>
      <c r="H142" s="1288"/>
      <c r="I142" s="1288"/>
      <c r="J142" s="1288"/>
      <c r="K142" s="950"/>
      <c r="L142" s="950"/>
      <c r="M142" s="950"/>
      <c r="N142" s="950"/>
      <c r="O142" s="950"/>
      <c r="P142" s="950"/>
      <c r="Q142" s="950"/>
      <c r="R142" s="950"/>
      <c r="S142" s="950"/>
      <c r="T142" s="950"/>
      <c r="U142" s="950"/>
      <c r="V142" s="950"/>
      <c r="W142" s="950"/>
      <c r="X142" s="950"/>
      <c r="Y142" s="950"/>
      <c r="Z142" s="950"/>
      <c r="AA142" s="950"/>
    </row>
    <row r="143" spans="1:27" ht="17.25" customHeight="1">
      <c r="A143" s="950"/>
      <c r="B143" s="950"/>
      <c r="C143" s="950"/>
      <c r="D143" s="950"/>
      <c r="E143" s="950"/>
      <c r="F143" s="950"/>
      <c r="G143" s="950"/>
      <c r="H143" s="1288"/>
      <c r="I143" s="1288"/>
      <c r="J143" s="1288"/>
      <c r="K143" s="950"/>
      <c r="L143" s="950"/>
      <c r="M143" s="950"/>
      <c r="N143" s="950"/>
      <c r="O143" s="950"/>
      <c r="P143" s="950"/>
      <c r="Q143" s="950"/>
      <c r="R143" s="950"/>
      <c r="S143" s="950"/>
      <c r="T143" s="950"/>
      <c r="U143" s="950"/>
      <c r="V143" s="950"/>
      <c r="W143" s="950"/>
      <c r="X143" s="950"/>
      <c r="Y143" s="950"/>
      <c r="Z143" s="950"/>
      <c r="AA143" s="950"/>
    </row>
    <row r="144" spans="1:27" ht="17.25" customHeight="1">
      <c r="A144" s="950"/>
      <c r="B144" s="950"/>
      <c r="C144" s="950"/>
      <c r="D144" s="950"/>
      <c r="E144" s="950"/>
      <c r="F144" s="950"/>
      <c r="G144" s="950"/>
      <c r="H144" s="1288"/>
      <c r="I144" s="1288"/>
      <c r="J144" s="1288"/>
      <c r="K144" s="950"/>
      <c r="L144" s="950"/>
      <c r="M144" s="950"/>
      <c r="N144" s="950"/>
      <c r="O144" s="950"/>
      <c r="P144" s="950"/>
      <c r="Q144" s="950"/>
      <c r="R144" s="950"/>
      <c r="S144" s="950"/>
      <c r="T144" s="950"/>
      <c r="U144" s="950"/>
      <c r="V144" s="950"/>
      <c r="W144" s="950"/>
      <c r="X144" s="950"/>
      <c r="Y144" s="950"/>
      <c r="Z144" s="950"/>
      <c r="AA144" s="950"/>
    </row>
    <row r="145" spans="1:27" ht="17.25" customHeight="1">
      <c r="A145" s="950"/>
      <c r="B145" s="950"/>
      <c r="C145" s="950"/>
      <c r="D145" s="950"/>
      <c r="E145" s="950"/>
      <c r="F145" s="950"/>
      <c r="G145" s="950"/>
      <c r="H145" s="1288"/>
      <c r="I145" s="1288"/>
      <c r="J145" s="1288"/>
      <c r="K145" s="950"/>
      <c r="L145" s="950"/>
      <c r="M145" s="950"/>
      <c r="N145" s="950"/>
      <c r="O145" s="950"/>
      <c r="P145" s="950"/>
      <c r="Q145" s="950"/>
      <c r="R145" s="950"/>
      <c r="S145" s="950"/>
      <c r="T145" s="950"/>
      <c r="U145" s="950"/>
      <c r="V145" s="950"/>
      <c r="W145" s="950"/>
      <c r="X145" s="950"/>
      <c r="Y145" s="950"/>
      <c r="Z145" s="950"/>
      <c r="AA145" s="950"/>
    </row>
    <row r="146" spans="1:27" ht="17.25" customHeight="1">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7.25" customHeight="1">
      <c r="A147" s="950"/>
      <c r="B147" s="950"/>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7.25" customHeight="1">
      <c r="A148" s="950"/>
      <c r="B148" s="950"/>
      <c r="C148" s="950"/>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7.25" customHeight="1">
      <c r="A149" s="950"/>
      <c r="B149" s="950"/>
      <c r="C149" s="950"/>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7.25" customHeight="1">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7.25" customHeight="1">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7.25" customHeight="1">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7.25" customHeight="1">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7.25" customHeight="1">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7.25" customHeight="1">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7.25" customHeight="1">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7.25" customHeight="1">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7.25" customHeight="1">
      <c r="A158" s="950"/>
      <c r="B158" s="950"/>
      <c r="C158" s="950"/>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7.25" customHeight="1">
      <c r="A159" s="950"/>
      <c r="B159" s="950"/>
      <c r="C159" s="950"/>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7.25" customHeight="1">
      <c r="A160" s="950"/>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7.25" customHeight="1">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7.25" customHeight="1">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7.25" customHeight="1">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7.25" customHeight="1">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7.25" customHeight="1">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7.25" customHeight="1">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7.25" customHeight="1">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7.25" customHeight="1">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7.25" customHeight="1">
      <c r="A169" s="950"/>
      <c r="B169" s="950"/>
      <c r="C169" s="950"/>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7.25" customHeight="1">
      <c r="A170" s="950"/>
      <c r="B170" s="950"/>
      <c r="C170" s="950"/>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7.25" customHeight="1">
      <c r="A171" s="950"/>
      <c r="B171" s="950"/>
      <c r="C171" s="950"/>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7.25" customHeight="1">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17.25" customHeight="1">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row>
    <row r="174" spans="1:27" ht="15" customHeight="1">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row>
    <row r="175" spans="1:27" ht="17.25" customHeight="1">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row>
    <row r="176" spans="1:27" ht="17.25" customHeight="1">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row>
    <row r="177" spans="1:27" ht="17.25" customHeight="1">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row>
    <row r="178" spans="1:27" ht="17.25" customHeight="1">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row>
    <row r="179" spans="1:27" ht="17.25" customHeight="1">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row>
    <row r="180" spans="1:27" ht="17.25" customHeight="1">
      <c r="A180" s="950"/>
      <c r="B180" s="950"/>
      <c r="C180" s="950"/>
      <c r="D180" s="950"/>
      <c r="E180" s="950"/>
      <c r="F180" s="950"/>
      <c r="G180" s="950"/>
      <c r="H180" s="950"/>
      <c r="I180" s="950"/>
      <c r="J180" s="950"/>
      <c r="K180" s="950"/>
      <c r="L180" s="950"/>
      <c r="M180" s="950"/>
      <c r="N180" s="950"/>
      <c r="O180" s="950"/>
      <c r="P180" s="950"/>
      <c r="Q180" s="950"/>
      <c r="R180" s="950"/>
      <c r="S180" s="950"/>
      <c r="T180" s="950"/>
      <c r="U180" s="950"/>
      <c r="V180" s="950"/>
      <c r="W180" s="950"/>
      <c r="X180" s="950"/>
      <c r="Y180" s="950"/>
      <c r="Z180" s="950"/>
      <c r="AA180" s="950"/>
    </row>
    <row r="181" spans="1:27" ht="17.25" customHeight="1">
      <c r="A181" s="950"/>
      <c r="B181" s="950"/>
      <c r="C181" s="950"/>
      <c r="D181" s="950"/>
      <c r="E181" s="950"/>
      <c r="F181" s="950"/>
      <c r="G181" s="950"/>
      <c r="H181" s="950"/>
      <c r="I181" s="950"/>
      <c r="J181" s="950"/>
      <c r="K181" s="950"/>
      <c r="L181" s="950"/>
      <c r="M181" s="950"/>
      <c r="N181" s="950"/>
      <c r="O181" s="950"/>
      <c r="P181" s="950"/>
      <c r="Q181" s="950"/>
      <c r="R181" s="950"/>
      <c r="S181" s="950"/>
      <c r="T181" s="950"/>
      <c r="U181" s="950"/>
      <c r="V181" s="950"/>
      <c r="W181" s="950"/>
      <c r="X181" s="950"/>
      <c r="Y181" s="950"/>
      <c r="Z181" s="950"/>
      <c r="AA181" s="950"/>
    </row>
    <row r="182" spans="1:27" ht="17.25" customHeight="1">
      <c r="A182" s="950"/>
      <c r="B182" s="950"/>
      <c r="C182" s="950"/>
      <c r="D182" s="950"/>
      <c r="E182" s="950"/>
      <c r="F182" s="950"/>
      <c r="G182" s="950"/>
      <c r="H182" s="950"/>
      <c r="I182" s="950"/>
      <c r="J182" s="950"/>
      <c r="K182" s="950"/>
      <c r="L182" s="950"/>
      <c r="M182" s="950"/>
      <c r="N182" s="950"/>
      <c r="O182" s="950"/>
      <c r="P182" s="950"/>
      <c r="Q182" s="950"/>
      <c r="R182" s="950"/>
      <c r="S182" s="950"/>
      <c r="T182" s="950"/>
      <c r="U182" s="950"/>
      <c r="V182" s="950"/>
      <c r="W182" s="950"/>
      <c r="X182" s="950"/>
      <c r="Y182" s="950"/>
      <c r="Z182" s="950"/>
      <c r="AA182" s="950"/>
    </row>
    <row r="183" spans="1:27" ht="17.25" customHeight="1">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row>
    <row r="184" spans="1:27" ht="17.25" customHeight="1">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row>
    <row r="185" spans="1:27" ht="17.25" customHeight="1">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row>
    <row r="186" spans="1:27" ht="17.25" customHeight="1">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row>
    <row r="187" spans="1:27">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row>
    <row r="188" spans="1:27" ht="17.25" customHeight="1"/>
    <row r="195" s="903" customFormat="1"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4"/>
  <sheetViews>
    <sheetView workbookViewId="0">
      <selection activeCell="M1" sqref="M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3764</v>
      </c>
      <c r="K1" s="898" t="s">
        <v>64</v>
      </c>
      <c r="L1" s="898"/>
      <c r="M1" s="898"/>
      <c r="N1" s="898"/>
    </row>
    <row r="2" spans="1:32" s="906" customFormat="1" ht="16" customHeight="1" thickTop="1">
      <c r="A2" s="906" t="str">
        <f>IF(作業メニュー!AM13=TRUE, "（注意）", "")</f>
        <v/>
      </c>
      <c r="B2" s="1260"/>
    </row>
    <row r="3" spans="1:32" s="906" customFormat="1" ht="16" customHeight="1">
      <c r="A3" s="906" t="str">
        <f>IF(作業メニュー!AM13=TRUE, "１．　第２面として別記第11号様式の第２面に記載すべき事項を記載した書類を添えてください。", "")</f>
        <v/>
      </c>
      <c r="B3" s="1260"/>
    </row>
    <row r="4" spans="1:32" s="906" customFormat="1" ht="16" customHeight="1">
      <c r="A4" s="906" t="str">
        <f>IF(作業メニュー!AM13=TRUE, "２．　別記第11号様式の（注意）に準じて記入してください。", "")</f>
        <v/>
      </c>
      <c r="B4" s="1260"/>
    </row>
    <row r="5" spans="1:32" s="906" customFormat="1" ht="16" customHeight="1">
      <c r="A5" s="1261" t="str">
        <f>IF(作業メニュー!AM13=TRUE, "【下記　別記第11号様式の（注意）】", "")</f>
        <v/>
      </c>
      <c r="B5" s="1260"/>
    </row>
    <row r="6" spans="1:32" ht="1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5" customHeight="1">
      <c r="A8" s="1084"/>
      <c r="B8" s="1084" t="s">
        <v>1005</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5" customHeight="1">
      <c r="A11" s="1084"/>
      <c r="B11" s="1084" t="s">
        <v>1105</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5" customHeight="1">
      <c r="A14" s="1084"/>
      <c r="B14" s="1084" t="s">
        <v>976</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5" customHeight="1">
      <c r="A15" s="1084"/>
      <c r="B15" s="1084" t="s">
        <v>975</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5" customHeight="1">
      <c r="A16" s="1084"/>
      <c r="B16" s="1084" t="s">
        <v>974</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5" customHeight="1">
      <c r="A19" s="1084"/>
      <c r="B19" s="1084" t="s">
        <v>973</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5" customHeight="1">
      <c r="A22" s="1084"/>
      <c r="B22" s="1084" t="s">
        <v>972</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5" customHeight="1">
      <c r="A23" s="1084"/>
      <c r="B23" s="1084" t="s">
        <v>971</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5" customHeight="1">
      <c r="A24" s="1084"/>
      <c r="B24" s="1084" t="s">
        <v>970</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1004</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1003</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1002</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273" t="s">
        <v>1001</v>
      </c>
      <c r="C29" s="1274"/>
      <c r="D29" s="1274"/>
      <c r="E29" s="1274"/>
      <c r="F29" s="1274"/>
      <c r="G29" s="1274"/>
      <c r="H29" s="1274"/>
      <c r="I29" s="1274"/>
      <c r="J29" s="1274"/>
      <c r="K29" s="1274"/>
      <c r="L29" s="1274"/>
      <c r="M29" s="1274"/>
      <c r="N29" s="1274"/>
      <c r="O29" s="1274"/>
      <c r="P29" s="1274"/>
      <c r="Q29" s="1274"/>
      <c r="R29" s="1274"/>
      <c r="S29" s="1274"/>
      <c r="T29" s="1274"/>
      <c r="U29" s="1274"/>
      <c r="V29" s="1274"/>
      <c r="W29" s="1275"/>
      <c r="X29" s="1276"/>
      <c r="Y29" s="1277" t="s">
        <v>964</v>
      </c>
      <c r="Z29" s="919"/>
      <c r="AA29" s="1084"/>
      <c r="AB29" s="1084"/>
      <c r="AC29" s="1068"/>
      <c r="AD29" s="1068"/>
      <c r="AE29" s="1068"/>
    </row>
    <row r="30" spans="1:32" ht="15" customHeight="1">
      <c r="A30" s="1084"/>
      <c r="B30" s="1278" t="s">
        <v>1000</v>
      </c>
      <c r="C30" s="950"/>
      <c r="D30" s="950"/>
      <c r="E30" s="950"/>
      <c r="F30" s="950"/>
      <c r="G30" s="950"/>
      <c r="H30" s="950"/>
      <c r="I30" s="950"/>
      <c r="J30" s="950"/>
      <c r="K30" s="950"/>
      <c r="L30" s="950"/>
      <c r="M30" s="950"/>
      <c r="N30" s="950"/>
      <c r="O30" s="950"/>
      <c r="P30" s="950"/>
      <c r="Q30" s="950"/>
      <c r="R30" s="950"/>
      <c r="S30" s="950"/>
      <c r="T30" s="950"/>
      <c r="U30" s="950"/>
      <c r="V30" s="950"/>
      <c r="X30" s="1279"/>
      <c r="Y30" s="1280" t="s">
        <v>999</v>
      </c>
      <c r="Z30" s="1281"/>
      <c r="AA30" s="1084"/>
      <c r="AB30" s="1084"/>
      <c r="AC30" s="1068"/>
      <c r="AD30" s="1068"/>
      <c r="AE30" s="1068"/>
    </row>
    <row r="31" spans="1:32" ht="15" customHeight="1">
      <c r="A31" s="1084"/>
      <c r="B31" s="1278" t="s">
        <v>998</v>
      </c>
      <c r="C31" s="950"/>
      <c r="D31" s="950"/>
      <c r="E31" s="950"/>
      <c r="F31" s="950"/>
      <c r="G31" s="950"/>
      <c r="H31" s="950"/>
      <c r="I31" s="950"/>
      <c r="J31" s="950"/>
      <c r="K31" s="950"/>
      <c r="L31" s="950"/>
      <c r="M31" s="950"/>
      <c r="N31" s="950"/>
      <c r="O31" s="950"/>
      <c r="P31" s="950"/>
      <c r="Q31" s="950"/>
      <c r="R31" s="950"/>
      <c r="S31" s="950"/>
      <c r="T31" s="950"/>
      <c r="U31" s="950"/>
      <c r="V31" s="950"/>
      <c r="X31" s="1279"/>
      <c r="Z31" s="927"/>
      <c r="AA31" s="1084"/>
      <c r="AB31" s="1084"/>
      <c r="AC31" s="1068"/>
      <c r="AD31" s="1068"/>
      <c r="AE31" s="1068"/>
    </row>
    <row r="32" spans="1:32" ht="15" customHeight="1">
      <c r="A32" s="1084"/>
      <c r="B32" s="1282" t="s">
        <v>997</v>
      </c>
      <c r="C32" s="950"/>
      <c r="D32" s="950"/>
      <c r="E32" s="950"/>
      <c r="F32" s="950"/>
      <c r="G32" s="950"/>
      <c r="H32" s="950"/>
      <c r="I32" s="950"/>
      <c r="J32" s="950"/>
      <c r="K32" s="950"/>
      <c r="L32" s="950"/>
      <c r="M32" s="950"/>
      <c r="N32" s="950"/>
      <c r="O32" s="950"/>
      <c r="P32" s="950"/>
      <c r="Q32" s="950"/>
      <c r="R32" s="950"/>
      <c r="S32" s="950"/>
      <c r="T32" s="950"/>
      <c r="U32" s="950"/>
      <c r="V32" s="950"/>
      <c r="X32" s="1279"/>
      <c r="Z32" s="927"/>
      <c r="AA32" s="1084"/>
      <c r="AB32" s="1084"/>
      <c r="AC32" s="1068"/>
      <c r="AD32" s="1068"/>
      <c r="AE32" s="1068"/>
    </row>
    <row r="33" spans="1:32" ht="15" customHeight="1">
      <c r="A33" s="1084"/>
      <c r="B33" s="1282" t="s">
        <v>996</v>
      </c>
      <c r="C33" s="950"/>
      <c r="D33" s="950"/>
      <c r="E33" s="950"/>
      <c r="F33" s="950"/>
      <c r="G33" s="950"/>
      <c r="H33" s="950"/>
      <c r="I33" s="950"/>
      <c r="J33" s="950"/>
      <c r="K33" s="950"/>
      <c r="L33" s="950"/>
      <c r="M33" s="950"/>
      <c r="N33" s="950"/>
      <c r="O33" s="950"/>
      <c r="P33" s="950"/>
      <c r="Q33" s="950"/>
      <c r="R33" s="950"/>
      <c r="S33" s="950"/>
      <c r="T33" s="950"/>
      <c r="U33" s="950"/>
      <c r="V33" s="950"/>
      <c r="X33" s="1279"/>
      <c r="Y33" s="1085" t="s">
        <v>995</v>
      </c>
      <c r="Z33" s="927"/>
      <c r="AA33" s="1084"/>
      <c r="AB33" s="1084"/>
      <c r="AC33" s="1068"/>
      <c r="AD33" s="1068"/>
      <c r="AE33" s="1068"/>
    </row>
    <row r="34" spans="1:32" ht="15" customHeight="1">
      <c r="A34" s="1084"/>
      <c r="B34" s="1282" t="s">
        <v>994</v>
      </c>
      <c r="C34" s="950"/>
      <c r="D34" s="950"/>
      <c r="E34" s="950"/>
      <c r="F34" s="950"/>
      <c r="G34" s="950"/>
      <c r="H34" s="950"/>
      <c r="I34" s="950"/>
      <c r="J34" s="950"/>
      <c r="K34" s="950"/>
      <c r="L34" s="950"/>
      <c r="M34" s="950"/>
      <c r="N34" s="950"/>
      <c r="O34" s="950"/>
      <c r="P34" s="950"/>
      <c r="Q34" s="950"/>
      <c r="R34" s="950"/>
      <c r="S34" s="950"/>
      <c r="T34" s="950"/>
      <c r="U34" s="950"/>
      <c r="V34" s="950"/>
      <c r="X34" s="1279"/>
      <c r="Y34" s="1085" t="s">
        <v>993</v>
      </c>
      <c r="Z34" s="927"/>
      <c r="AA34" s="1084"/>
      <c r="AB34" s="1084"/>
      <c r="AC34" s="1068"/>
      <c r="AD34" s="1068"/>
      <c r="AE34" s="1068"/>
    </row>
    <row r="35" spans="1:32" ht="15" customHeight="1">
      <c r="A35" s="1084"/>
      <c r="B35" s="1282" t="s">
        <v>992</v>
      </c>
      <c r="C35" s="950"/>
      <c r="D35" s="950"/>
      <c r="E35" s="950"/>
      <c r="F35" s="950"/>
      <c r="G35" s="950"/>
      <c r="H35" s="950"/>
      <c r="I35" s="950"/>
      <c r="J35" s="950"/>
      <c r="K35" s="950"/>
      <c r="L35" s="950"/>
      <c r="M35" s="950"/>
      <c r="N35" s="950"/>
      <c r="O35" s="950"/>
      <c r="P35" s="950"/>
      <c r="Q35" s="950"/>
      <c r="R35" s="950"/>
      <c r="S35" s="950"/>
      <c r="T35" s="950"/>
      <c r="U35" s="950"/>
      <c r="V35" s="950"/>
      <c r="X35" s="1279"/>
      <c r="Z35" s="927"/>
      <c r="AA35" s="1084"/>
      <c r="AB35" s="1084"/>
      <c r="AC35" s="1068"/>
      <c r="AD35" s="1068"/>
      <c r="AE35" s="1068"/>
    </row>
    <row r="36" spans="1:32" ht="15" customHeight="1">
      <c r="A36" s="1084"/>
      <c r="B36" s="1282" t="s">
        <v>991</v>
      </c>
      <c r="C36" s="950"/>
      <c r="D36" s="950"/>
      <c r="E36" s="950"/>
      <c r="F36" s="950"/>
      <c r="G36" s="950"/>
      <c r="H36" s="950"/>
      <c r="I36" s="950"/>
      <c r="J36" s="950"/>
      <c r="K36" s="950"/>
      <c r="L36" s="950"/>
      <c r="M36" s="950"/>
      <c r="N36" s="950"/>
      <c r="O36" s="950"/>
      <c r="P36" s="950"/>
      <c r="Q36" s="950"/>
      <c r="R36" s="950"/>
      <c r="S36" s="950"/>
      <c r="T36" s="950"/>
      <c r="U36" s="950"/>
      <c r="V36" s="950"/>
      <c r="X36" s="1279"/>
      <c r="Y36" s="1085" t="s">
        <v>990</v>
      </c>
      <c r="Z36" s="927"/>
      <c r="AA36" s="1084"/>
      <c r="AB36" s="1084"/>
      <c r="AC36" s="1068"/>
      <c r="AD36" s="1068"/>
      <c r="AE36" s="1068"/>
    </row>
    <row r="37" spans="1:32" ht="15" customHeight="1">
      <c r="A37" s="1084"/>
      <c r="B37" s="1282" t="s">
        <v>989</v>
      </c>
      <c r="C37" s="950"/>
      <c r="D37" s="950"/>
      <c r="E37" s="950"/>
      <c r="F37" s="950"/>
      <c r="G37" s="950"/>
      <c r="H37" s="950"/>
      <c r="I37" s="950"/>
      <c r="J37" s="950"/>
      <c r="K37" s="950"/>
      <c r="L37" s="950"/>
      <c r="M37" s="950"/>
      <c r="N37" s="950"/>
      <c r="O37" s="950"/>
      <c r="P37" s="950"/>
      <c r="Q37" s="950"/>
      <c r="R37" s="950"/>
      <c r="S37" s="950"/>
      <c r="T37" s="950"/>
      <c r="U37" s="950"/>
      <c r="V37" s="950"/>
      <c r="X37" s="1279"/>
      <c r="Y37" s="1085" t="s">
        <v>988</v>
      </c>
      <c r="Z37" s="927"/>
      <c r="AA37" s="1084"/>
      <c r="AB37" s="1084"/>
      <c r="AC37" s="1068"/>
      <c r="AD37" s="1068"/>
      <c r="AE37" s="1068"/>
    </row>
    <row r="38" spans="1:32" ht="15" customHeight="1">
      <c r="A38" s="1084"/>
      <c r="B38" s="1283" t="s">
        <v>987</v>
      </c>
      <c r="C38" s="1086"/>
      <c r="D38" s="1086"/>
      <c r="E38" s="1086"/>
      <c r="F38" s="1086"/>
      <c r="G38" s="1086"/>
      <c r="H38" s="1086"/>
      <c r="I38" s="1086"/>
      <c r="J38" s="1086"/>
      <c r="K38" s="1086"/>
      <c r="L38" s="1086"/>
      <c r="M38" s="1086"/>
      <c r="N38" s="1086"/>
      <c r="O38" s="1086"/>
      <c r="P38" s="1086"/>
      <c r="Q38" s="1086"/>
      <c r="R38" s="1086"/>
      <c r="S38" s="1086"/>
      <c r="T38" s="1086"/>
      <c r="U38" s="1086"/>
      <c r="V38" s="1086"/>
      <c r="W38" s="1059"/>
      <c r="X38" s="1058"/>
      <c r="Y38" s="1088" t="s">
        <v>986</v>
      </c>
      <c r="Z38" s="1284"/>
      <c r="AA38" s="1084"/>
      <c r="AB38" s="1084"/>
      <c r="AC38" s="1068"/>
      <c r="AD38" s="1068"/>
      <c r="AE38" s="1068"/>
    </row>
    <row r="39" spans="1:32" ht="15" customHeight="1">
      <c r="A39" s="1084"/>
      <c r="B39" s="950"/>
      <c r="C39" s="950"/>
      <c r="D39" s="950"/>
      <c r="E39" s="950"/>
      <c r="F39" s="950"/>
      <c r="G39" s="950"/>
      <c r="H39" s="950"/>
      <c r="I39" s="950"/>
      <c r="J39" s="950"/>
      <c r="K39" s="950"/>
      <c r="L39" s="950"/>
      <c r="M39" s="950"/>
      <c r="N39" s="950"/>
      <c r="O39" s="950"/>
      <c r="P39" s="950"/>
      <c r="Q39" s="950"/>
      <c r="R39" s="950"/>
      <c r="S39" s="950"/>
      <c r="T39" s="950"/>
      <c r="U39" s="950"/>
      <c r="V39" s="950"/>
      <c r="W39" s="950"/>
      <c r="Z39" s="1085"/>
      <c r="AA39" s="950"/>
      <c r="AB39" s="1084"/>
      <c r="AC39" s="1084"/>
      <c r="AD39" s="1068"/>
      <c r="AE39" s="1068"/>
      <c r="AF39" s="1068"/>
    </row>
    <row r="40" spans="1:32" ht="15" customHeight="1">
      <c r="A40" s="1084"/>
      <c r="B40" s="1084" t="s">
        <v>3203</v>
      </c>
      <c r="C40" s="950"/>
      <c r="D40" s="950"/>
      <c r="E40" s="950"/>
      <c r="F40" s="950"/>
      <c r="G40" s="950"/>
      <c r="H40" s="950"/>
      <c r="I40" s="950"/>
      <c r="J40" s="950"/>
      <c r="K40" s="950"/>
      <c r="L40" s="950"/>
      <c r="M40" s="950"/>
      <c r="N40" s="950"/>
      <c r="O40" s="950"/>
      <c r="P40" s="950"/>
      <c r="Q40" s="950"/>
      <c r="R40" s="950"/>
      <c r="S40" s="950"/>
      <c r="T40" s="950"/>
      <c r="U40" s="950"/>
      <c r="V40" s="950"/>
      <c r="W40" s="950"/>
      <c r="Z40" s="950"/>
      <c r="AA40" s="950"/>
      <c r="AB40" s="1084"/>
      <c r="AC40" s="1084"/>
      <c r="AD40" s="1068"/>
      <c r="AE40" s="1068"/>
      <c r="AF40" s="1068"/>
    </row>
    <row r="41" spans="1:32" ht="15" customHeight="1">
      <c r="A41" s="1084"/>
      <c r="B41" s="1084" t="s">
        <v>3213</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5" customHeight="1">
      <c r="A42" s="1084"/>
      <c r="B42" s="1084" t="s">
        <v>3214</v>
      </c>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5" customHeight="1">
      <c r="A43" s="1084"/>
      <c r="B43" s="1084" t="s">
        <v>3204</v>
      </c>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5" customHeight="1">
      <c r="A44" s="1084"/>
      <c r="B44" s="1084" t="s">
        <v>985</v>
      </c>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5" customHeight="1">
      <c r="A45" s="1084"/>
      <c r="B45" s="1084" t="s">
        <v>984</v>
      </c>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5" customHeight="1">
      <c r="A46" s="1084"/>
      <c r="B46" s="1084" t="s">
        <v>983</v>
      </c>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5" customHeight="1">
      <c r="A47" s="1084"/>
      <c r="B47" s="1084" t="s">
        <v>982</v>
      </c>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5" customHeight="1">
      <c r="A48" s="1084"/>
      <c r="B48" s="1084" t="s">
        <v>3107</v>
      </c>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5" customHeight="1">
      <c r="A49" s="1084"/>
      <c r="B49" s="1084" t="s">
        <v>981</v>
      </c>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5" customHeight="1">
      <c r="A50" s="1084"/>
      <c r="B50" s="1084" t="s">
        <v>980</v>
      </c>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5" customHeight="1">
      <c r="A51" s="1084"/>
      <c r="B51" s="1084" t="s">
        <v>979</v>
      </c>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5" customHeight="1">
      <c r="A52" s="1084"/>
      <c r="B52" s="1084" t="s">
        <v>978</v>
      </c>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5" customHeight="1">
      <c r="A53" s="1084"/>
      <c r="B53" s="1084" t="s">
        <v>977</v>
      </c>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285"/>
      <c r="H74" s="1285"/>
      <c r="I74" s="1285"/>
      <c r="J74" s="1285"/>
      <c r="K74" s="1285"/>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285"/>
      <c r="H75" s="1285"/>
      <c r="I75" s="1285"/>
      <c r="J75" s="1285"/>
      <c r="K75" s="1285"/>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285"/>
      <c r="H76" s="1285"/>
      <c r="I76" s="1285"/>
      <c r="J76" s="1285"/>
      <c r="K76" s="1285"/>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286"/>
      <c r="I129" s="1286"/>
      <c r="J129" s="1286"/>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286"/>
      <c r="I130" s="1286"/>
      <c r="J130" s="1286"/>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286"/>
      <c r="I131" s="1286"/>
      <c r="J131" s="1286"/>
      <c r="K131" s="1084"/>
      <c r="L131" s="1084"/>
      <c r="M131" s="1084"/>
      <c r="N131" s="1084"/>
      <c r="O131" s="1084"/>
      <c r="P131" s="1084"/>
      <c r="Q131" s="1084"/>
      <c r="R131" s="1084"/>
      <c r="S131" s="1084"/>
      <c r="T131" s="1084"/>
      <c r="U131" s="1084"/>
      <c r="V131" s="1084"/>
      <c r="W131" s="1084"/>
      <c r="X131" s="1084"/>
      <c r="Y131" s="1084"/>
      <c r="Z131" s="1084"/>
      <c r="AA131" s="1084"/>
    </row>
    <row r="132" spans="1:27" ht="6.75" customHeight="1">
      <c r="A132" s="1084"/>
      <c r="B132" s="1084"/>
      <c r="C132" s="1084"/>
      <c r="D132" s="1084"/>
      <c r="E132" s="1084"/>
      <c r="F132" s="1084"/>
      <c r="G132" s="1084"/>
      <c r="H132" s="1286"/>
      <c r="I132" s="1286"/>
      <c r="J132" s="1286"/>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row r="194" s="904" customFormat="1"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workbookViewId="0">
      <selection activeCell="Q1" sqref="Q1"/>
    </sheetView>
  </sheetViews>
  <sheetFormatPr defaultColWidth="9" defaultRowHeight="13"/>
  <cols>
    <col min="1" max="1" width="1.25" style="172" customWidth="1"/>
    <col min="2" max="2" width="26.08203125" style="172" customWidth="1"/>
    <col min="3" max="30" width="2.83203125" style="174" customWidth="1"/>
    <col min="31" max="34" width="2.75" style="174" customWidth="1"/>
    <col min="35" max="35" width="2.83203125" style="174" customWidth="1"/>
    <col min="36" max="43" width="2.75" style="174" customWidth="1"/>
    <col min="44" max="62" width="2.83203125" style="174" customWidth="1"/>
    <col min="63" max="16384" width="9" style="174"/>
  </cols>
  <sheetData>
    <row r="1" spans="1:59" s="371" customFormat="1" ht="37.5" customHeight="1" thickBot="1">
      <c r="A1" s="365" t="s">
        <v>249</v>
      </c>
      <c r="B1" s="370"/>
      <c r="O1" s="372" t="s">
        <v>64</v>
      </c>
      <c r="P1" s="368"/>
      <c r="Q1" s="368"/>
      <c r="R1" s="368"/>
      <c r="W1" s="1641" t="s">
        <v>248</v>
      </c>
      <c r="X1" s="1642"/>
      <c r="Y1" s="1642"/>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513">
        <v>2</v>
      </c>
      <c r="E3" s="1514"/>
      <c r="F3" s="1514"/>
      <c r="G3" s="1515"/>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466"/>
      <c r="D5" s="1466"/>
      <c r="E5" s="1466"/>
      <c r="F5" s="1466"/>
      <c r="G5" s="1466"/>
      <c r="H5" s="4" t="s">
        <v>103</v>
      </c>
      <c r="I5" s="1475" t="str">
        <f>IF(項目一覧②!$G$253=1,"",INDEX(主要用途!$D$2:$D$63,項目一覧②!$G$253))</f>
        <v/>
      </c>
      <c r="J5" s="1476"/>
      <c r="K5" s="1476"/>
      <c r="L5" s="1476"/>
      <c r="M5" s="1476"/>
      <c r="N5" s="1476"/>
      <c r="O5" s="1476"/>
      <c r="P5" s="1476"/>
      <c r="Q5" s="1476"/>
      <c r="R5" s="1476"/>
      <c r="S5" s="1476"/>
      <c r="T5" s="1476"/>
      <c r="U5" s="1476"/>
      <c r="V5" s="1476"/>
      <c r="W5" s="1476"/>
      <c r="X5" s="1476"/>
      <c r="Y5" s="1476"/>
      <c r="Z5" s="1476"/>
      <c r="AA5" s="1476"/>
      <c r="AB5" s="1476"/>
      <c r="AC5" s="1477"/>
      <c r="AG5" s="191" t="s">
        <v>99</v>
      </c>
      <c r="AH5" s="191"/>
      <c r="AI5" s="191"/>
      <c r="AJ5" s="191"/>
      <c r="AK5" s="236"/>
      <c r="AL5" s="1444"/>
      <c r="AM5" s="1445"/>
      <c r="AN5" s="1445"/>
      <c r="AO5" s="1445"/>
      <c r="AP5" s="1445"/>
      <c r="AQ5" s="1445"/>
      <c r="AR5" s="1445"/>
      <c r="AS5" s="1445"/>
      <c r="AT5" s="1445"/>
      <c r="AU5" s="1445"/>
      <c r="AV5" s="1445"/>
      <c r="AW5" s="1445"/>
      <c r="AX5" s="1445"/>
      <c r="AY5" s="1445"/>
      <c r="AZ5" s="1445"/>
      <c r="BA5" s="1445"/>
      <c r="BB5" s="1445"/>
      <c r="BC5" s="1445"/>
      <c r="BD5" s="1445"/>
      <c r="BE5" s="1445"/>
      <c r="BF5" s="1445"/>
      <c r="BG5" s="1445"/>
    </row>
    <row r="6" spans="1:59" ht="18" customHeight="1">
      <c r="B6" s="193" t="s">
        <v>130</v>
      </c>
      <c r="C6" s="1466"/>
      <c r="D6" s="1466"/>
      <c r="E6" s="1466"/>
      <c r="F6" s="1466"/>
      <c r="G6" s="1466"/>
      <c r="H6" s="4" t="s">
        <v>103</v>
      </c>
      <c r="I6" s="1475" t="str">
        <f>IF(項目一覧②!$G$255=1,"",INDEX(主要用途!$D$2:$D$63,項目一覧②!$G$255))</f>
        <v/>
      </c>
      <c r="J6" s="1476"/>
      <c r="K6" s="1476"/>
      <c r="L6" s="1476"/>
      <c r="M6" s="1476"/>
      <c r="N6" s="1476"/>
      <c r="O6" s="1476"/>
      <c r="P6" s="1476"/>
      <c r="Q6" s="1476"/>
      <c r="R6" s="1476"/>
      <c r="S6" s="1476"/>
      <c r="T6" s="1476"/>
      <c r="U6" s="1476"/>
      <c r="V6" s="1476"/>
      <c r="W6" s="1476"/>
      <c r="X6" s="1476"/>
      <c r="Y6" s="1476"/>
      <c r="Z6" s="1476"/>
      <c r="AA6" s="1476"/>
      <c r="AB6" s="1476"/>
      <c r="AC6" s="1477"/>
      <c r="AG6" s="178" t="s">
        <v>98</v>
      </c>
      <c r="AH6" s="4"/>
      <c r="AI6" s="4"/>
      <c r="AJ6" s="4"/>
      <c r="AL6" s="1444"/>
      <c r="AM6" s="1445"/>
      <c r="AN6" s="1445"/>
      <c r="AO6" s="1445"/>
      <c r="AP6" s="1445"/>
      <c r="AQ6" s="1445"/>
      <c r="AR6" s="1445"/>
      <c r="AS6" s="1445"/>
      <c r="AT6" s="1445"/>
      <c r="AU6" s="1445"/>
      <c r="AV6" s="1445"/>
      <c r="AW6" s="1445"/>
      <c r="AX6" s="1445"/>
      <c r="AY6" s="1445"/>
      <c r="AZ6" s="1445"/>
      <c r="BA6" s="1445"/>
      <c r="BB6" s="1445"/>
      <c r="BC6" s="1445"/>
      <c r="BD6" s="1445"/>
      <c r="BE6" s="1445"/>
      <c r="BF6" s="1445"/>
      <c r="BG6" s="1445"/>
    </row>
    <row r="7" spans="1:59" ht="18" customHeight="1">
      <c r="B7" s="193" t="s">
        <v>130</v>
      </c>
      <c r="C7" s="1466"/>
      <c r="D7" s="1466"/>
      <c r="E7" s="1466"/>
      <c r="F7" s="1466"/>
      <c r="G7" s="1466"/>
      <c r="H7" s="4" t="s">
        <v>103</v>
      </c>
      <c r="I7" s="1475" t="str">
        <f>IF(項目一覧②!$G$257=1,"",INDEX(主要用途!$D$2:$D$63,項目一覧②!$G$257))</f>
        <v/>
      </c>
      <c r="J7" s="1476"/>
      <c r="K7" s="1476"/>
      <c r="L7" s="1476"/>
      <c r="M7" s="1476"/>
      <c r="N7" s="1476"/>
      <c r="O7" s="1476"/>
      <c r="P7" s="1476"/>
      <c r="Q7" s="1476"/>
      <c r="R7" s="1476"/>
      <c r="S7" s="1476"/>
      <c r="T7" s="1476"/>
      <c r="U7" s="1476"/>
      <c r="V7" s="1476"/>
      <c r="W7" s="1476"/>
      <c r="X7" s="1476"/>
      <c r="Y7" s="1476"/>
      <c r="Z7" s="1476"/>
      <c r="AA7" s="1476"/>
      <c r="AB7" s="1476"/>
      <c r="AC7" s="1477"/>
      <c r="AG7" s="178" t="s">
        <v>97</v>
      </c>
      <c r="AH7" s="4"/>
      <c r="AI7" s="4"/>
      <c r="AJ7" s="4"/>
      <c r="AK7" s="4"/>
      <c r="AL7" s="1444"/>
      <c r="AM7" s="1444"/>
      <c r="AN7" s="1444"/>
      <c r="AO7" s="1444"/>
      <c r="AP7" s="1444"/>
      <c r="AQ7" s="1444"/>
      <c r="AR7" s="1444"/>
      <c r="AS7" s="1444"/>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474"/>
      <c r="E11" s="1474"/>
      <c r="F11" s="1474"/>
      <c r="G11" s="1474"/>
      <c r="H11" s="1474"/>
      <c r="I11" s="1474"/>
      <c r="J11" s="1474"/>
      <c r="K11" s="1474"/>
      <c r="L11" s="1474"/>
      <c r="M11" s="1474"/>
      <c r="N11" s="4"/>
      <c r="O11" s="4"/>
      <c r="P11" s="4"/>
      <c r="Q11" s="4"/>
      <c r="R11" s="1474"/>
      <c r="S11" s="1474"/>
      <c r="T11" s="1474"/>
      <c r="U11" s="1474"/>
      <c r="V11" s="1474"/>
      <c r="W11" s="1474"/>
      <c r="X11" s="1474"/>
      <c r="Y11" s="1474"/>
      <c r="Z11" s="1474"/>
      <c r="AA11" s="1474"/>
      <c r="AB11" s="4"/>
      <c r="AC11" s="4"/>
    </row>
    <row r="12" spans="1:59" ht="10"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10"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2831</v>
      </c>
      <c r="C14" s="319"/>
      <c r="D14" s="4" t="s">
        <v>2827</v>
      </c>
      <c r="E14" s="4"/>
      <c r="F14" s="4"/>
      <c r="G14" s="4" t="s">
        <v>3193</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2827</v>
      </c>
      <c r="E15" s="4"/>
      <c r="F15" s="4"/>
      <c r="G15" s="4" t="s">
        <v>3194</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3211</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2828</v>
      </c>
      <c r="E17" s="4"/>
      <c r="F17" s="4"/>
      <c r="G17" s="4"/>
      <c r="I17" s="4"/>
      <c r="J17" s="210"/>
      <c r="K17" s="1499"/>
      <c r="L17" s="1499"/>
      <c r="M17" s="4"/>
      <c r="N17" s="4"/>
      <c r="O17" s="4"/>
      <c r="P17" s="4"/>
      <c r="Q17" s="4"/>
      <c r="R17" s="4"/>
      <c r="S17" s="4"/>
      <c r="T17" s="4"/>
      <c r="U17" s="4"/>
      <c r="V17" s="4"/>
      <c r="W17" s="4"/>
      <c r="X17" s="4"/>
      <c r="Y17" s="4"/>
      <c r="Z17" s="4"/>
      <c r="AA17" s="4"/>
      <c r="AB17" s="4"/>
      <c r="AC17" s="310"/>
    </row>
    <row r="18" spans="1:42" ht="18" customHeight="1">
      <c r="A18" s="188"/>
      <c r="B18" s="189"/>
      <c r="C18" s="319"/>
      <c r="D18" s="4" t="s">
        <v>2829</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2830</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2918</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10"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10"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2832</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2833</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2834</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3195</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2835</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2918</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2920</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10"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10"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2931</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2924</v>
      </c>
      <c r="E33" s="4"/>
      <c r="F33" s="4"/>
      <c r="G33" s="4"/>
      <c r="H33" s="4"/>
      <c r="I33" s="319"/>
      <c r="J33" s="4" t="s">
        <v>2836</v>
      </c>
      <c r="K33" s="4"/>
      <c r="L33" s="4"/>
      <c r="M33" s="4"/>
      <c r="N33" s="4"/>
      <c r="O33" s="4"/>
      <c r="P33" s="319"/>
      <c r="Q33" s="4" t="s">
        <v>2923</v>
      </c>
      <c r="R33" s="4"/>
      <c r="S33" s="4"/>
      <c r="T33" s="4"/>
      <c r="U33" s="4"/>
      <c r="V33" s="319"/>
      <c r="W33" s="4" t="s">
        <v>2889</v>
      </c>
      <c r="X33" s="4"/>
      <c r="Y33" s="4"/>
      <c r="Z33" s="310"/>
    </row>
    <row r="34" spans="1:57" ht="18" customHeight="1">
      <c r="A34" s="188"/>
      <c r="B34" s="189"/>
      <c r="C34" s="319"/>
      <c r="D34" s="4" t="s">
        <v>1977</v>
      </c>
      <c r="E34" s="4"/>
      <c r="F34" s="4"/>
      <c r="G34" s="4"/>
      <c r="H34" s="4"/>
      <c r="I34" s="319"/>
      <c r="J34" s="4" t="s">
        <v>2922</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2875</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2721</v>
      </c>
      <c r="C37" s="4"/>
      <c r="D37" s="1493"/>
      <c r="E37" s="1493"/>
      <c r="F37" s="1493"/>
      <c r="G37" s="1493"/>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2722</v>
      </c>
      <c r="C38" s="4"/>
      <c r="D38" s="1493"/>
      <c r="E38" s="1493"/>
      <c r="F38" s="1493"/>
      <c r="G38" s="1493"/>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444"/>
      <c r="AK38" s="1445"/>
      <c r="AL38" s="1445"/>
      <c r="AM38" s="1445"/>
      <c r="AN38" s="1445"/>
      <c r="AO38" s="1445"/>
      <c r="AP38" s="1445"/>
      <c r="AQ38" s="1445"/>
      <c r="AR38" s="1445"/>
      <c r="AS38" s="1445"/>
      <c r="AT38" s="1445"/>
      <c r="AU38" s="1445"/>
      <c r="AV38" s="1445"/>
      <c r="AW38" s="1445"/>
      <c r="AX38" s="1445"/>
      <c r="AY38" s="1445"/>
      <c r="AZ38" s="1445"/>
      <c r="BA38" s="1445"/>
      <c r="BB38" s="1445"/>
      <c r="BC38" s="1445"/>
      <c r="BD38" s="1445"/>
      <c r="BE38" s="1445"/>
    </row>
    <row r="39" spans="1:57" ht="18" customHeight="1">
      <c r="B39" s="178" t="s">
        <v>2723</v>
      </c>
      <c r="C39" s="4"/>
      <c r="D39" s="1493"/>
      <c r="E39" s="1493"/>
      <c r="F39" s="1493"/>
      <c r="G39" s="1493"/>
      <c r="H39" s="218"/>
      <c r="I39" s="4"/>
      <c r="J39" s="4"/>
      <c r="K39" s="4"/>
      <c r="L39" s="4"/>
      <c r="M39" s="4"/>
      <c r="N39" s="4"/>
      <c r="O39" s="4"/>
      <c r="P39" s="4"/>
      <c r="Q39" s="4"/>
      <c r="R39" s="4"/>
      <c r="S39" s="4"/>
      <c r="T39" s="4"/>
      <c r="U39" s="4"/>
      <c r="V39" s="4"/>
      <c r="W39" s="4"/>
      <c r="X39" s="4"/>
      <c r="Y39" s="4"/>
      <c r="Z39" s="4"/>
      <c r="AA39" s="4"/>
      <c r="AE39" s="178" t="s">
        <v>98</v>
      </c>
      <c r="AF39" s="4"/>
      <c r="AG39" s="4"/>
      <c r="AH39" s="4"/>
      <c r="AJ39" s="1444"/>
      <c r="AK39" s="1445"/>
      <c r="AL39" s="1445"/>
      <c r="AM39" s="1445"/>
      <c r="AN39" s="1445"/>
      <c r="AO39" s="1445"/>
      <c r="AP39" s="1445"/>
      <c r="AQ39" s="1445"/>
      <c r="AR39" s="1445"/>
      <c r="AS39" s="1445"/>
      <c r="AT39" s="1445"/>
      <c r="AU39" s="1445"/>
      <c r="AV39" s="1445"/>
      <c r="AW39" s="1445"/>
      <c r="AX39" s="1445"/>
      <c r="AY39" s="1445"/>
      <c r="AZ39" s="1445"/>
      <c r="BA39" s="1445"/>
      <c r="BB39" s="1445"/>
      <c r="BC39" s="1445"/>
      <c r="BD39" s="1445"/>
      <c r="BE39" s="1445"/>
    </row>
    <row r="40" spans="1:57" ht="18" customHeight="1">
      <c r="B40" s="178" t="s">
        <v>2724</v>
      </c>
      <c r="C40" s="4"/>
      <c r="D40" s="1493"/>
      <c r="E40" s="1493"/>
      <c r="F40" s="1493"/>
      <c r="G40" s="1493"/>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444"/>
      <c r="AK40" s="1444"/>
      <c r="AL40" s="1444"/>
      <c r="AM40" s="1444"/>
      <c r="AN40" s="1444"/>
      <c r="AO40" s="1444"/>
      <c r="AP40" s="1444"/>
      <c r="AQ40" s="1444"/>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2876</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2716</v>
      </c>
      <c r="C43" s="4"/>
      <c r="D43" s="1622"/>
      <c r="E43" s="1623"/>
      <c r="F43" s="1623"/>
      <c r="G43" s="1624"/>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2725</v>
      </c>
      <c r="C44" s="4"/>
      <c r="D44" s="1622"/>
      <c r="E44" s="1623"/>
      <c r="F44" s="1623"/>
      <c r="G44" s="1624"/>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2909</v>
      </c>
      <c r="C46" s="4"/>
      <c r="D46" s="1503"/>
      <c r="E46" s="1504"/>
      <c r="F46" s="1504"/>
      <c r="G46" s="1504"/>
      <c r="H46" s="1504"/>
      <c r="I46" s="1504"/>
      <c r="J46" s="1504"/>
      <c r="K46" s="1504"/>
      <c r="L46" s="1504"/>
      <c r="M46" s="1504"/>
      <c r="N46" s="1504"/>
      <c r="O46" s="1504"/>
      <c r="P46" s="1504"/>
      <c r="Q46" s="1504"/>
      <c r="R46" s="1504"/>
      <c r="S46" s="1504"/>
      <c r="T46" s="1504"/>
      <c r="U46" s="1504"/>
      <c r="V46" s="1504"/>
      <c r="W46" s="1504"/>
      <c r="X46" s="1504"/>
      <c r="Y46" s="1504"/>
      <c r="Z46" s="1504"/>
      <c r="AA46" s="1504"/>
      <c r="AB46" s="1504"/>
      <c r="AC46" s="1505"/>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2878</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3587</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3613</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3783</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3784</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3614</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3615</v>
      </c>
      <c r="E55" s="178"/>
      <c r="F55" s="178"/>
      <c r="G55" s="1506"/>
      <c r="H55" s="1506"/>
      <c r="I55" s="1506"/>
      <c r="J55" s="1506"/>
      <c r="K55" s="1506"/>
      <c r="L55" s="4"/>
      <c r="M55" s="1499"/>
      <c r="N55" s="1499"/>
      <c r="O55" s="1499"/>
      <c r="P55" s="1499"/>
      <c r="Q55" s="1499"/>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3616</v>
      </c>
      <c r="E56" s="178"/>
      <c r="F56" s="178"/>
      <c r="G56" s="178"/>
      <c r="H56" s="178"/>
      <c r="I56" s="178"/>
      <c r="J56" s="178"/>
      <c r="K56" s="178"/>
      <c r="L56" s="4"/>
      <c r="M56" s="1506"/>
      <c r="N56" s="1506"/>
      <c r="O56" s="1506"/>
      <c r="P56" s="1506"/>
      <c r="Q56" s="1506"/>
      <c r="R56" s="4" t="s">
        <v>2437</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3654</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3655</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513"/>
      <c r="R59" s="1514"/>
      <c r="S59" s="1514"/>
      <c r="T59" s="1514"/>
      <c r="U59" s="1514"/>
      <c r="V59" s="1514"/>
      <c r="W59" s="1514"/>
      <c r="X59" s="1514"/>
      <c r="Y59" s="1514"/>
      <c r="Z59" s="1514"/>
      <c r="AA59" s="1514"/>
      <c r="AB59" s="1515"/>
      <c r="AC59" s="218" t="s">
        <v>113</v>
      </c>
    </row>
    <row r="60" spans="1:41" ht="18" customHeight="1">
      <c r="B60" s="178" t="s">
        <v>3656</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513"/>
      <c r="R61" s="1514"/>
      <c r="S61" s="1514"/>
      <c r="T61" s="1514"/>
      <c r="U61" s="1514"/>
      <c r="V61" s="1514"/>
      <c r="W61" s="1514"/>
      <c r="X61" s="1514"/>
      <c r="Y61" s="1514"/>
      <c r="Z61" s="1514"/>
      <c r="AA61" s="1514"/>
      <c r="AB61" s="1515"/>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3611</v>
      </c>
      <c r="C63" s="178"/>
      <c r="D63" s="178"/>
      <c r="E63" s="178"/>
      <c r="F63" s="178"/>
      <c r="G63" s="178"/>
      <c r="H63" s="178"/>
      <c r="I63" s="178"/>
      <c r="J63" s="178"/>
      <c r="K63" s="178"/>
      <c r="L63" s="4"/>
      <c r="M63" s="4"/>
      <c r="N63" s="4"/>
      <c r="O63" s="4"/>
      <c r="P63" s="4"/>
      <c r="Q63" s="319"/>
      <c r="R63" s="178" t="s">
        <v>2352</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2353</v>
      </c>
      <c r="S64" s="318"/>
      <c r="T64" s="318"/>
      <c r="U64" s="318"/>
      <c r="V64" s="318"/>
      <c r="W64" s="318"/>
      <c r="X64" s="318"/>
      <c r="Y64" s="318"/>
      <c r="Z64" s="318"/>
      <c r="AA64" s="318"/>
      <c r="AB64" s="318"/>
      <c r="AC64" s="218"/>
    </row>
    <row r="65" spans="1:59" ht="18" customHeight="1">
      <c r="B65" s="178" t="s">
        <v>3612</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513"/>
      <c r="R66" s="1514"/>
      <c r="S66" s="1514"/>
      <c r="T66" s="1514"/>
      <c r="U66" s="1514"/>
      <c r="V66" s="1514"/>
      <c r="W66" s="1514"/>
      <c r="X66" s="1514"/>
      <c r="Y66" s="1635"/>
      <c r="Z66" s="1635"/>
      <c r="AA66" s="1635"/>
      <c r="AB66" s="1636"/>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2879</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3082</v>
      </c>
      <c r="C69" s="4"/>
      <c r="D69" s="4"/>
      <c r="E69" s="4"/>
      <c r="F69" s="4"/>
      <c r="G69" s="4"/>
      <c r="H69" s="4"/>
      <c r="I69" s="218" t="s">
        <v>71</v>
      </c>
      <c r="J69" s="1499" t="s">
        <v>107</v>
      </c>
      <c r="K69" s="1499"/>
      <c r="L69" s="1499"/>
      <c r="M69" s="1499"/>
      <c r="N69" s="1499"/>
      <c r="O69" s="218" t="s">
        <v>70</v>
      </c>
      <c r="P69" s="1499" t="s">
        <v>106</v>
      </c>
      <c r="Q69" s="1499"/>
      <c r="R69" s="1499"/>
      <c r="S69" s="1499"/>
      <c r="T69" s="1499"/>
      <c r="U69" s="218" t="s">
        <v>70</v>
      </c>
      <c r="V69" s="1499" t="s">
        <v>105</v>
      </c>
      <c r="W69" s="1499"/>
      <c r="X69" s="1499"/>
      <c r="Y69" s="1499"/>
      <c r="Z69" s="1499"/>
      <c r="AA69" s="218" t="s">
        <v>103</v>
      </c>
      <c r="AB69" s="4"/>
      <c r="AC69" s="4"/>
    </row>
    <row r="70" spans="1:59" ht="17.25" customHeight="1">
      <c r="B70" s="178"/>
      <c r="C70" s="218" t="s">
        <v>71</v>
      </c>
      <c r="D70" s="1483"/>
      <c r="E70" s="1483"/>
      <c r="F70" s="1483"/>
      <c r="G70" s="1483"/>
      <c r="H70" s="218" t="s">
        <v>94</v>
      </c>
      <c r="I70" s="218" t="s">
        <v>71</v>
      </c>
      <c r="J70" s="1496"/>
      <c r="K70" s="1497"/>
      <c r="L70" s="1497"/>
      <c r="M70" s="1498"/>
      <c r="N70" s="218" t="s">
        <v>69</v>
      </c>
      <c r="O70" s="218" t="s">
        <v>70</v>
      </c>
      <c r="P70" s="1496"/>
      <c r="Q70" s="1497"/>
      <c r="R70" s="1497"/>
      <c r="S70" s="1498"/>
      <c r="T70" s="218" t="s">
        <v>69</v>
      </c>
      <c r="U70" s="218" t="s">
        <v>70</v>
      </c>
      <c r="V70" s="1508">
        <f t="shared" ref="V70:V75" si="0">J70+P70</f>
        <v>0</v>
      </c>
      <c r="W70" s="1508"/>
      <c r="X70" s="1508"/>
      <c r="Y70" s="1508"/>
      <c r="Z70" s="218" t="s">
        <v>69</v>
      </c>
      <c r="AA70" s="218" t="s">
        <v>103</v>
      </c>
      <c r="AB70" s="4"/>
      <c r="AC70" s="4"/>
      <c r="AF70" s="202" t="s">
        <v>100</v>
      </c>
      <c r="AG70" s="4"/>
    </row>
    <row r="71" spans="1:59" ht="17.25" customHeight="1">
      <c r="B71" s="178"/>
      <c r="C71" s="218" t="s">
        <v>71</v>
      </c>
      <c r="D71" s="1483"/>
      <c r="E71" s="1483"/>
      <c r="F71" s="1483"/>
      <c r="G71" s="1483"/>
      <c r="H71" s="218" t="s">
        <v>94</v>
      </c>
      <c r="I71" s="218" t="s">
        <v>71</v>
      </c>
      <c r="J71" s="1496"/>
      <c r="K71" s="1497"/>
      <c r="L71" s="1497"/>
      <c r="M71" s="1498"/>
      <c r="N71" s="218" t="s">
        <v>69</v>
      </c>
      <c r="O71" s="218" t="s">
        <v>70</v>
      </c>
      <c r="P71" s="1496"/>
      <c r="Q71" s="1497"/>
      <c r="R71" s="1497"/>
      <c r="S71" s="1498"/>
      <c r="T71" s="218" t="s">
        <v>69</v>
      </c>
      <c r="U71" s="218" t="s">
        <v>70</v>
      </c>
      <c r="V71" s="1508">
        <f t="shared" si="0"/>
        <v>0</v>
      </c>
      <c r="W71" s="1508"/>
      <c r="X71" s="1508"/>
      <c r="Y71" s="1508"/>
      <c r="Z71" s="218" t="s">
        <v>69</v>
      </c>
      <c r="AA71" s="218" t="s">
        <v>103</v>
      </c>
      <c r="AB71" s="4"/>
      <c r="AC71" s="4"/>
      <c r="AG71" s="191" t="s">
        <v>99</v>
      </c>
      <c r="AH71" s="191"/>
      <c r="AI71" s="191"/>
      <c r="AJ71" s="191"/>
      <c r="AK71" s="4"/>
      <c r="AL71" s="1444"/>
      <c r="AM71" s="1445"/>
      <c r="AN71" s="1445"/>
      <c r="AO71" s="1445"/>
      <c r="AP71" s="1445"/>
      <c r="AQ71" s="1445"/>
      <c r="AR71" s="1445"/>
      <c r="AS71" s="1445"/>
      <c r="AT71" s="1445"/>
      <c r="AU71" s="1445"/>
      <c r="AV71" s="1445"/>
      <c r="AW71" s="1445"/>
      <c r="AX71" s="1445"/>
      <c r="AY71" s="1445"/>
      <c r="AZ71" s="1445"/>
      <c r="BA71" s="1445"/>
      <c r="BB71" s="1445"/>
      <c r="BC71" s="1445"/>
      <c r="BD71" s="1445"/>
      <c r="BE71" s="1445"/>
      <c r="BF71" s="1445"/>
      <c r="BG71" s="1445"/>
    </row>
    <row r="72" spans="1:59" ht="17.25" customHeight="1">
      <c r="B72" s="178"/>
      <c r="C72" s="218" t="s">
        <v>71</v>
      </c>
      <c r="D72" s="1483"/>
      <c r="E72" s="1483"/>
      <c r="F72" s="1483"/>
      <c r="G72" s="1483"/>
      <c r="H72" s="218" t="s">
        <v>94</v>
      </c>
      <c r="I72" s="218" t="s">
        <v>71</v>
      </c>
      <c r="J72" s="1496"/>
      <c r="K72" s="1497"/>
      <c r="L72" s="1497"/>
      <c r="M72" s="1498"/>
      <c r="N72" s="218" t="s">
        <v>69</v>
      </c>
      <c r="O72" s="218" t="s">
        <v>70</v>
      </c>
      <c r="P72" s="1496"/>
      <c r="Q72" s="1497"/>
      <c r="R72" s="1497"/>
      <c r="S72" s="1498"/>
      <c r="T72" s="218" t="s">
        <v>69</v>
      </c>
      <c r="U72" s="218" t="s">
        <v>70</v>
      </c>
      <c r="V72" s="1508">
        <f t="shared" si="0"/>
        <v>0</v>
      </c>
      <c r="W72" s="1508"/>
      <c r="X72" s="1508"/>
      <c r="Y72" s="1508"/>
      <c r="Z72" s="218" t="s">
        <v>69</v>
      </c>
      <c r="AA72" s="218" t="s">
        <v>103</v>
      </c>
      <c r="AB72" s="4"/>
      <c r="AC72" s="4"/>
      <c r="AG72" s="178" t="s">
        <v>98</v>
      </c>
      <c r="AH72" s="4"/>
      <c r="AI72" s="4"/>
      <c r="AJ72" s="4"/>
      <c r="AL72" s="1444"/>
      <c r="AM72" s="1445"/>
      <c r="AN72" s="1445"/>
      <c r="AO72" s="1445"/>
      <c r="AP72" s="1445"/>
      <c r="AQ72" s="1445"/>
      <c r="AR72" s="1445"/>
      <c r="AS72" s="1445"/>
      <c r="AT72" s="1445"/>
      <c r="AU72" s="1445"/>
      <c r="AV72" s="1445"/>
      <c r="AW72" s="1445"/>
      <c r="AX72" s="1445"/>
      <c r="AY72" s="1445"/>
      <c r="AZ72" s="1445"/>
      <c r="BA72" s="1445"/>
      <c r="BB72" s="1445"/>
      <c r="BC72" s="1445"/>
      <c r="BD72" s="1445"/>
      <c r="BE72" s="1445"/>
      <c r="BF72" s="1445"/>
      <c r="BG72" s="1445"/>
    </row>
    <row r="73" spans="1:59" ht="17.25" customHeight="1">
      <c r="B73" s="178"/>
      <c r="C73" s="218" t="s">
        <v>71</v>
      </c>
      <c r="D73" s="1483"/>
      <c r="E73" s="1483"/>
      <c r="F73" s="1483"/>
      <c r="G73" s="1483"/>
      <c r="H73" s="218" t="s">
        <v>94</v>
      </c>
      <c r="I73" s="218" t="s">
        <v>71</v>
      </c>
      <c r="J73" s="1496"/>
      <c r="K73" s="1497"/>
      <c r="L73" s="1497"/>
      <c r="M73" s="1498"/>
      <c r="N73" s="218" t="s">
        <v>69</v>
      </c>
      <c r="O73" s="218" t="s">
        <v>70</v>
      </c>
      <c r="P73" s="1496"/>
      <c r="Q73" s="1497"/>
      <c r="R73" s="1497"/>
      <c r="S73" s="1498"/>
      <c r="T73" s="218" t="s">
        <v>69</v>
      </c>
      <c r="U73" s="218" t="s">
        <v>70</v>
      </c>
      <c r="V73" s="1508">
        <f t="shared" si="0"/>
        <v>0</v>
      </c>
      <c r="W73" s="1508"/>
      <c r="X73" s="1508"/>
      <c r="Y73" s="1508"/>
      <c r="Z73" s="218" t="s">
        <v>69</v>
      </c>
      <c r="AA73" s="218" t="s">
        <v>103</v>
      </c>
      <c r="AB73" s="4"/>
      <c r="AC73" s="4"/>
      <c r="AG73" s="178" t="s">
        <v>97</v>
      </c>
      <c r="AH73" s="4"/>
      <c r="AI73" s="4"/>
      <c r="AJ73" s="4"/>
      <c r="AK73" s="4"/>
      <c r="AL73" s="1444"/>
      <c r="AM73" s="1444"/>
      <c r="AN73" s="1444"/>
      <c r="AO73" s="1444"/>
      <c r="AP73" s="1444"/>
      <c r="AQ73" s="1444"/>
      <c r="AR73" s="1444"/>
      <c r="AS73" s="1444"/>
    </row>
    <row r="74" spans="1:59" ht="17.25" customHeight="1">
      <c r="B74" s="178"/>
      <c r="C74" s="218" t="s">
        <v>71</v>
      </c>
      <c r="D74" s="1483"/>
      <c r="E74" s="1483"/>
      <c r="F74" s="1483"/>
      <c r="G74" s="1483"/>
      <c r="H74" s="218" t="s">
        <v>94</v>
      </c>
      <c r="I74" s="218" t="s">
        <v>71</v>
      </c>
      <c r="J74" s="1496"/>
      <c r="K74" s="1497"/>
      <c r="L74" s="1497"/>
      <c r="M74" s="1498"/>
      <c r="N74" s="218" t="s">
        <v>69</v>
      </c>
      <c r="O74" s="218" t="s">
        <v>70</v>
      </c>
      <c r="P74" s="1496"/>
      <c r="Q74" s="1497"/>
      <c r="R74" s="1497"/>
      <c r="S74" s="1498"/>
      <c r="T74" s="218" t="s">
        <v>69</v>
      </c>
      <c r="U74" s="218" t="s">
        <v>70</v>
      </c>
      <c r="V74" s="1508">
        <f t="shared" si="0"/>
        <v>0</v>
      </c>
      <c r="W74" s="1508"/>
      <c r="X74" s="1508"/>
      <c r="Y74" s="1508"/>
      <c r="Z74" s="218" t="s">
        <v>69</v>
      </c>
      <c r="AA74" s="218" t="s">
        <v>103</v>
      </c>
      <c r="AB74" s="4"/>
      <c r="AC74" s="4"/>
    </row>
    <row r="75" spans="1:59" ht="17.25" customHeight="1">
      <c r="B75" s="178"/>
      <c r="C75" s="218" t="s">
        <v>71</v>
      </c>
      <c r="D75" s="1483"/>
      <c r="E75" s="1483"/>
      <c r="F75" s="1483"/>
      <c r="G75" s="1483"/>
      <c r="H75" s="218" t="s">
        <v>94</v>
      </c>
      <c r="I75" s="218" t="s">
        <v>71</v>
      </c>
      <c r="J75" s="1496"/>
      <c r="K75" s="1497"/>
      <c r="L75" s="1497"/>
      <c r="M75" s="1498"/>
      <c r="N75" s="218" t="s">
        <v>69</v>
      </c>
      <c r="O75" s="218" t="s">
        <v>70</v>
      </c>
      <c r="P75" s="1496"/>
      <c r="Q75" s="1497"/>
      <c r="R75" s="1497"/>
      <c r="S75" s="1498"/>
      <c r="T75" s="218" t="s">
        <v>69</v>
      </c>
      <c r="U75" s="218" t="s">
        <v>70</v>
      </c>
      <c r="V75" s="1508">
        <f t="shared" si="0"/>
        <v>0</v>
      </c>
      <c r="W75" s="1508"/>
      <c r="X75" s="1508"/>
      <c r="Y75" s="1508"/>
      <c r="Z75" s="218" t="s">
        <v>69</v>
      </c>
      <c r="AA75" s="218" t="s">
        <v>103</v>
      </c>
      <c r="AB75" s="4"/>
      <c r="AC75" s="4"/>
    </row>
    <row r="76" spans="1:59" ht="17.25" customHeight="1">
      <c r="B76" s="178"/>
      <c r="C76" s="218" t="s">
        <v>71</v>
      </c>
      <c r="D76" s="1483"/>
      <c r="E76" s="1483"/>
      <c r="F76" s="1483"/>
      <c r="G76" s="1483"/>
      <c r="H76" s="218" t="s">
        <v>67</v>
      </c>
      <c r="I76" s="218" t="s">
        <v>71</v>
      </c>
      <c r="J76" s="1496"/>
      <c r="K76" s="1497"/>
      <c r="L76" s="1497"/>
      <c r="M76" s="1498"/>
      <c r="N76" s="218" t="s">
        <v>69</v>
      </c>
      <c r="O76" s="218" t="s">
        <v>70</v>
      </c>
      <c r="P76" s="1496"/>
      <c r="Q76" s="1497"/>
      <c r="R76" s="1497"/>
      <c r="S76" s="1498"/>
      <c r="T76" s="218" t="s">
        <v>69</v>
      </c>
      <c r="U76" s="218" t="s">
        <v>70</v>
      </c>
      <c r="V76" s="1508">
        <f t="shared" ref="V76" si="1">J76+P76</f>
        <v>0</v>
      </c>
      <c r="W76" s="1508"/>
      <c r="X76" s="1508"/>
      <c r="Y76" s="1508"/>
      <c r="Z76" s="218" t="s">
        <v>69</v>
      </c>
      <c r="AA76" s="218" t="s">
        <v>103</v>
      </c>
      <c r="AB76" s="4"/>
      <c r="AC76" s="4"/>
    </row>
    <row r="77" spans="1:59" ht="17.25" customHeight="1">
      <c r="B77" s="178"/>
      <c r="C77" s="218" t="s">
        <v>71</v>
      </c>
      <c r="D77" s="1483"/>
      <c r="E77" s="1483"/>
      <c r="F77" s="1483"/>
      <c r="G77" s="1483"/>
      <c r="H77" s="218" t="s">
        <v>67</v>
      </c>
      <c r="I77" s="218" t="s">
        <v>71</v>
      </c>
      <c r="J77" s="1496"/>
      <c r="K77" s="1497"/>
      <c r="L77" s="1497"/>
      <c r="M77" s="1498"/>
      <c r="N77" s="218" t="s">
        <v>69</v>
      </c>
      <c r="O77" s="218" t="s">
        <v>70</v>
      </c>
      <c r="P77" s="1496"/>
      <c r="Q77" s="1497"/>
      <c r="R77" s="1497"/>
      <c r="S77" s="1498"/>
      <c r="T77" s="218" t="s">
        <v>69</v>
      </c>
      <c r="U77" s="218" t="s">
        <v>70</v>
      </c>
      <c r="V77" s="1508">
        <f t="shared" ref="V77" si="2">J77+P77</f>
        <v>0</v>
      </c>
      <c r="W77" s="1508"/>
      <c r="X77" s="1508"/>
      <c r="Y77" s="1508"/>
      <c r="Z77" s="218" t="s">
        <v>69</v>
      </c>
      <c r="AA77" s="218" t="s">
        <v>103</v>
      </c>
      <c r="AB77" s="4"/>
      <c r="AC77" s="4"/>
    </row>
    <row r="78" spans="1:59" ht="15.75" customHeight="1">
      <c r="B78" s="178" t="s">
        <v>3083</v>
      </c>
      <c r="C78" s="4"/>
      <c r="D78" s="4"/>
      <c r="E78" s="4"/>
      <c r="F78" s="4"/>
      <c r="G78" s="4"/>
      <c r="H78" s="4"/>
      <c r="I78" s="218" t="s">
        <v>71</v>
      </c>
      <c r="J78" s="1508">
        <f>SUM(J70:M77)</f>
        <v>0</v>
      </c>
      <c r="K78" s="1508"/>
      <c r="L78" s="1508"/>
      <c r="M78" s="1508"/>
      <c r="N78" s="218" t="s">
        <v>69</v>
      </c>
      <c r="O78" s="218" t="s">
        <v>70</v>
      </c>
      <c r="P78" s="1508">
        <f>SUM(P70:S77)</f>
        <v>0</v>
      </c>
      <c r="Q78" s="1508"/>
      <c r="R78" s="1508"/>
      <c r="S78" s="1508"/>
      <c r="T78" s="218" t="s">
        <v>69</v>
      </c>
      <c r="U78" s="218" t="s">
        <v>70</v>
      </c>
      <c r="V78" s="1508">
        <f>SUM(V70:Y77)</f>
        <v>0</v>
      </c>
      <c r="W78" s="1508"/>
      <c r="X78" s="1508"/>
      <c r="Y78" s="1508"/>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2880</v>
      </c>
      <c r="C81" s="4"/>
      <c r="D81" s="1503"/>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5"/>
    </row>
    <row r="82" spans="1:42" ht="18" customHeight="1">
      <c r="A82" s="241" t="s">
        <v>102</v>
      </c>
      <c r="B82" s="189" t="s">
        <v>2881</v>
      </c>
      <c r="C82" s="4"/>
      <c r="D82" s="1503"/>
      <c r="E82" s="1504"/>
      <c r="F82" s="1504"/>
      <c r="G82" s="1504"/>
      <c r="H82" s="1504"/>
      <c r="I82" s="1504"/>
      <c r="J82" s="1504"/>
      <c r="K82" s="1504"/>
      <c r="L82" s="1504"/>
      <c r="M82" s="1504"/>
      <c r="N82" s="1504"/>
      <c r="O82" s="1504"/>
      <c r="P82" s="1504"/>
      <c r="Q82" s="1504"/>
      <c r="R82" s="1504"/>
      <c r="S82" s="1504"/>
      <c r="T82" s="1504"/>
      <c r="U82" s="1504"/>
      <c r="V82" s="1504"/>
      <c r="W82" s="1504"/>
      <c r="X82" s="1504"/>
      <c r="Y82" s="1504"/>
      <c r="Z82" s="1504"/>
      <c r="AA82" s="1504"/>
      <c r="AB82" s="1504"/>
      <c r="AC82" s="1505"/>
    </row>
    <row r="83" spans="1:42" ht="18" customHeight="1">
      <c r="A83" s="241" t="s">
        <v>102</v>
      </c>
      <c r="B83" s="189" t="s">
        <v>2882</v>
      </c>
      <c r="C83" s="4"/>
      <c r="D83" s="1503"/>
      <c r="E83" s="1504"/>
      <c r="F83" s="1504"/>
      <c r="G83" s="1504"/>
      <c r="H83" s="1504"/>
      <c r="I83" s="1504"/>
      <c r="J83" s="1504"/>
      <c r="K83" s="1504"/>
      <c r="L83" s="1504"/>
      <c r="M83" s="1504"/>
      <c r="N83" s="1504"/>
      <c r="O83" s="1504"/>
      <c r="P83" s="1504"/>
      <c r="Q83" s="1504"/>
      <c r="R83" s="1504"/>
      <c r="S83" s="1504"/>
      <c r="T83" s="1504"/>
      <c r="U83" s="1504"/>
      <c r="V83" s="1504"/>
      <c r="W83" s="1504"/>
      <c r="X83" s="1504"/>
      <c r="Y83" s="1504"/>
      <c r="Z83" s="1504"/>
      <c r="AA83" s="1504"/>
      <c r="AB83" s="1504"/>
      <c r="AC83" s="1505"/>
    </row>
    <row r="84" spans="1:42" ht="18" customHeight="1">
      <c r="A84" s="241" t="s">
        <v>102</v>
      </c>
      <c r="B84" s="189" t="s">
        <v>2910</v>
      </c>
      <c r="C84" s="4"/>
      <c r="D84" s="1622"/>
      <c r="E84" s="1623"/>
      <c r="F84" s="1623"/>
      <c r="G84" s="1623"/>
      <c r="H84" s="1624"/>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2884</v>
      </c>
      <c r="C85" s="4"/>
      <c r="D85" s="1474"/>
      <c r="E85" s="1444"/>
      <c r="F85" s="1444"/>
      <c r="G85" s="1444"/>
      <c r="H85" s="1444"/>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2885</v>
      </c>
      <c r="C87" s="4"/>
      <c r="D87" s="1468"/>
      <c r="E87" s="1544"/>
      <c r="F87" s="1544"/>
      <c r="G87" s="1544"/>
      <c r="H87" s="1544"/>
      <c r="I87" s="1544"/>
      <c r="J87" s="1544"/>
      <c r="K87" s="1544"/>
      <c r="L87" s="1544"/>
      <c r="M87" s="1544"/>
      <c r="N87" s="1544"/>
      <c r="O87" s="1544"/>
      <c r="P87" s="1544"/>
      <c r="Q87" s="1544"/>
      <c r="R87" s="1544"/>
      <c r="S87" s="1544"/>
      <c r="T87" s="1544"/>
      <c r="U87" s="1544"/>
      <c r="V87" s="1544"/>
      <c r="W87" s="1544"/>
      <c r="X87" s="1544"/>
      <c r="Y87" s="1545"/>
      <c r="Z87" s="4"/>
      <c r="AA87" s="4"/>
    </row>
    <row r="88" spans="1:42" ht="18" customHeight="1">
      <c r="A88" s="241"/>
      <c r="B88" s="173"/>
      <c r="D88" s="1546"/>
      <c r="E88" s="1547"/>
      <c r="F88" s="1547"/>
      <c r="G88" s="1547"/>
      <c r="H88" s="1547"/>
      <c r="I88" s="1547"/>
      <c r="J88" s="1547"/>
      <c r="K88" s="1547"/>
      <c r="L88" s="1547"/>
      <c r="M88" s="1547"/>
      <c r="N88" s="1547"/>
      <c r="O88" s="1547"/>
      <c r="P88" s="1547"/>
      <c r="Q88" s="1547"/>
      <c r="R88" s="1547"/>
      <c r="S88" s="1547"/>
      <c r="T88" s="1547"/>
      <c r="U88" s="1547"/>
      <c r="V88" s="1547"/>
      <c r="W88" s="1547"/>
      <c r="X88" s="1547"/>
      <c r="Y88" s="1548"/>
    </row>
    <row r="89" spans="1:42" ht="18" customHeight="1">
      <c r="A89" s="241" t="s">
        <v>102</v>
      </c>
      <c r="B89" s="189" t="s">
        <v>2886</v>
      </c>
      <c r="C89" s="4"/>
      <c r="D89" s="1468"/>
      <c r="E89" s="1544"/>
      <c r="F89" s="1544"/>
      <c r="G89" s="1544"/>
      <c r="H89" s="1544"/>
      <c r="I89" s="1544"/>
      <c r="J89" s="1544"/>
      <c r="K89" s="1544"/>
      <c r="L89" s="1544"/>
      <c r="M89" s="1544"/>
      <c r="N89" s="1544"/>
      <c r="O89" s="1544"/>
      <c r="P89" s="1544"/>
      <c r="Q89" s="1544"/>
      <c r="R89" s="1544"/>
      <c r="S89" s="1544"/>
      <c r="T89" s="1544"/>
      <c r="U89" s="1544"/>
      <c r="V89" s="1544"/>
      <c r="W89" s="1544"/>
      <c r="X89" s="1544"/>
      <c r="Y89" s="1545"/>
      <c r="Z89" s="4"/>
      <c r="AA89" s="4"/>
    </row>
    <row r="90" spans="1:42" ht="18" customHeight="1">
      <c r="D90" s="1546"/>
      <c r="E90" s="1547"/>
      <c r="F90" s="1547"/>
      <c r="G90" s="1547"/>
      <c r="H90" s="1547"/>
      <c r="I90" s="1547"/>
      <c r="J90" s="1547"/>
      <c r="K90" s="1547"/>
      <c r="L90" s="1547"/>
      <c r="M90" s="1547"/>
      <c r="N90" s="1547"/>
      <c r="O90" s="1547"/>
      <c r="P90" s="1547"/>
      <c r="Q90" s="1547"/>
      <c r="R90" s="1547"/>
      <c r="S90" s="1547"/>
      <c r="T90" s="1547"/>
      <c r="U90" s="1547"/>
      <c r="V90" s="1547"/>
      <c r="W90" s="1547"/>
      <c r="X90" s="1547"/>
      <c r="Y90" s="1548"/>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2726</v>
      </c>
      <c r="C94" s="247"/>
      <c r="D94" s="248"/>
      <c r="E94" s="1513">
        <f>$D$3</f>
        <v>2</v>
      </c>
      <c r="F94" s="1514"/>
      <c r="G94" s="1514"/>
      <c r="H94" s="1515"/>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2727</v>
      </c>
      <c r="C95" s="247"/>
      <c r="D95" s="248"/>
      <c r="E95" s="1631"/>
      <c r="F95" s="1632"/>
      <c r="G95" s="1632"/>
      <c r="H95" s="1633"/>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2728</v>
      </c>
      <c r="C96" s="247"/>
      <c r="D96" s="248"/>
      <c r="E96" s="1622"/>
      <c r="F96" s="1623"/>
      <c r="G96" s="1623"/>
      <c r="H96" s="1624"/>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2729</v>
      </c>
      <c r="C97" s="247"/>
      <c r="D97" s="248"/>
      <c r="E97" s="1622"/>
      <c r="F97" s="1623"/>
      <c r="G97" s="1623"/>
      <c r="H97" s="1624"/>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2730</v>
      </c>
      <c r="C98" s="247"/>
      <c r="D98" s="248"/>
      <c r="E98" s="1622"/>
      <c r="F98" s="1623"/>
      <c r="G98" s="1623"/>
      <c r="H98" s="1624"/>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2731</v>
      </c>
      <c r="C99" s="247"/>
      <c r="D99" s="248"/>
      <c r="E99" s="1622"/>
      <c r="F99" s="1623"/>
      <c r="G99" s="1623"/>
      <c r="H99" s="1624"/>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2732</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2733</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507" t="s">
        <v>82</v>
      </c>
      <c r="F102" s="1507"/>
      <c r="G102" s="1507"/>
      <c r="H102" s="1507"/>
      <c r="I102" s="1507"/>
      <c r="J102" s="218" t="s">
        <v>70</v>
      </c>
      <c r="K102" s="1507" t="s">
        <v>81</v>
      </c>
      <c r="L102" s="1507"/>
      <c r="M102" s="1507"/>
      <c r="N102" s="1507"/>
      <c r="O102" s="1507"/>
      <c r="P102" s="1507"/>
      <c r="Q102" s="1507"/>
      <c r="R102" s="1507"/>
      <c r="S102" s="1507"/>
      <c r="T102" s="1507"/>
      <c r="U102" s="218" t="s">
        <v>70</v>
      </c>
      <c r="V102" s="1507" t="s">
        <v>80</v>
      </c>
      <c r="W102" s="1507"/>
      <c r="X102" s="1507"/>
      <c r="Y102" s="1507"/>
      <c r="Z102" s="1499"/>
      <c r="AA102" s="262" t="s">
        <v>94</v>
      </c>
      <c r="AB102" s="262"/>
      <c r="AC102" s="4"/>
      <c r="AD102" s="4"/>
    </row>
    <row r="103" spans="1:59" ht="18" customHeight="1">
      <c r="A103" s="178"/>
      <c r="B103" s="261" t="s">
        <v>3084</v>
      </c>
      <c r="C103" s="248"/>
      <c r="D103" s="262" t="s">
        <v>71</v>
      </c>
      <c r="E103" s="1483"/>
      <c r="F103" s="1483"/>
      <c r="G103" s="1483"/>
      <c r="H103" s="1483"/>
      <c r="I103" s="1483"/>
      <c r="J103" s="218" t="s">
        <v>70</v>
      </c>
      <c r="K103" s="1538" t="str">
        <f>IF(項目一覧②!$G$320=1,"",INDEX(主要用途!$D$2:$D$72,項目一覧②!$G$320))</f>
        <v/>
      </c>
      <c r="L103" s="1539"/>
      <c r="M103" s="1539"/>
      <c r="N103" s="1539"/>
      <c r="O103" s="1539"/>
      <c r="P103" s="1539"/>
      <c r="Q103" s="1539"/>
      <c r="R103" s="1539"/>
      <c r="S103" s="1539"/>
      <c r="T103" s="1540"/>
      <c r="U103" s="218" t="s">
        <v>70</v>
      </c>
      <c r="V103" s="1496"/>
      <c r="W103" s="1497"/>
      <c r="X103" s="1497"/>
      <c r="Y103" s="1498"/>
      <c r="Z103" s="260" t="s">
        <v>69</v>
      </c>
      <c r="AA103" s="262" t="s">
        <v>94</v>
      </c>
      <c r="AB103" s="256"/>
      <c r="AC103" s="262"/>
      <c r="AD103" s="4"/>
      <c r="AF103" s="202" t="s">
        <v>100</v>
      </c>
      <c r="AG103" s="4"/>
    </row>
    <row r="104" spans="1:59" ht="18" customHeight="1">
      <c r="A104" s="178"/>
      <c r="B104" s="261" t="s">
        <v>3085</v>
      </c>
      <c r="C104" s="248"/>
      <c r="D104" s="262" t="s">
        <v>71</v>
      </c>
      <c r="E104" s="1483"/>
      <c r="F104" s="1483"/>
      <c r="G104" s="1483"/>
      <c r="H104" s="1483"/>
      <c r="I104" s="1483"/>
      <c r="J104" s="218" t="s">
        <v>70</v>
      </c>
      <c r="K104" s="1538" t="str">
        <f>IF(項目一覧②!$G$321=1,"",INDEX(主要用途!$D$2:$D$72,項目一覧②!$G$321))</f>
        <v/>
      </c>
      <c r="L104" s="1539"/>
      <c r="M104" s="1539"/>
      <c r="N104" s="1539"/>
      <c r="O104" s="1539"/>
      <c r="P104" s="1539"/>
      <c r="Q104" s="1539"/>
      <c r="R104" s="1539"/>
      <c r="S104" s="1539"/>
      <c r="T104" s="1540"/>
      <c r="U104" s="218" t="s">
        <v>70</v>
      </c>
      <c r="V104" s="1496"/>
      <c r="W104" s="1497"/>
      <c r="X104" s="1497"/>
      <c r="Y104" s="1498"/>
      <c r="Z104" s="260" t="s">
        <v>69</v>
      </c>
      <c r="AA104" s="262" t="s">
        <v>94</v>
      </c>
      <c r="AB104" s="256"/>
      <c r="AC104" s="262"/>
      <c r="AD104" s="4"/>
      <c r="AG104" s="191" t="s">
        <v>99</v>
      </c>
      <c r="AH104" s="191"/>
      <c r="AI104" s="191"/>
      <c r="AJ104" s="191"/>
      <c r="AK104" s="236"/>
      <c r="AL104" s="1444"/>
      <c r="AM104" s="1445"/>
      <c r="AN104" s="1445"/>
      <c r="AO104" s="1445"/>
      <c r="AP104" s="1445"/>
      <c r="AQ104" s="1445"/>
      <c r="AR104" s="1445"/>
      <c r="AS104" s="1445"/>
      <c r="AT104" s="1445"/>
      <c r="AU104" s="1445"/>
      <c r="AV104" s="1445"/>
      <c r="AW104" s="1445"/>
      <c r="AX104" s="1445"/>
      <c r="AY104" s="1445"/>
      <c r="AZ104" s="1445"/>
      <c r="BA104" s="1445"/>
      <c r="BB104" s="1445"/>
      <c r="BC104" s="1445"/>
      <c r="BD104" s="1445"/>
      <c r="BE104" s="1445"/>
      <c r="BF104" s="1445"/>
      <c r="BG104" s="1445"/>
    </row>
    <row r="105" spans="1:59" ht="18" customHeight="1">
      <c r="A105" s="178"/>
      <c r="B105" s="261" t="s">
        <v>3086</v>
      </c>
      <c r="C105" s="248"/>
      <c r="D105" s="262" t="s">
        <v>71</v>
      </c>
      <c r="E105" s="1483"/>
      <c r="F105" s="1483"/>
      <c r="G105" s="1483"/>
      <c r="H105" s="1483"/>
      <c r="I105" s="1483"/>
      <c r="J105" s="218" t="s">
        <v>70</v>
      </c>
      <c r="K105" s="1538" t="str">
        <f>IF(項目一覧②!$G$322=1,"",INDEX(主要用途!$D$2:$D$72,項目一覧②!$G$322))</f>
        <v/>
      </c>
      <c r="L105" s="1539"/>
      <c r="M105" s="1539"/>
      <c r="N105" s="1539"/>
      <c r="O105" s="1539"/>
      <c r="P105" s="1539"/>
      <c r="Q105" s="1539"/>
      <c r="R105" s="1539"/>
      <c r="S105" s="1539"/>
      <c r="T105" s="1540"/>
      <c r="U105" s="218" t="s">
        <v>70</v>
      </c>
      <c r="V105" s="1496"/>
      <c r="W105" s="1497"/>
      <c r="X105" s="1497"/>
      <c r="Y105" s="1498"/>
      <c r="Z105" s="260" t="s">
        <v>69</v>
      </c>
      <c r="AA105" s="262" t="s">
        <v>94</v>
      </c>
      <c r="AB105" s="256"/>
      <c r="AC105" s="262"/>
      <c r="AD105" s="4"/>
      <c r="AG105" s="178" t="s">
        <v>98</v>
      </c>
      <c r="AH105" s="4"/>
      <c r="AI105" s="4"/>
      <c r="AJ105" s="4"/>
      <c r="AL105" s="1444"/>
      <c r="AM105" s="1445"/>
      <c r="AN105" s="1445"/>
      <c r="AO105" s="1445"/>
      <c r="AP105" s="1445"/>
      <c r="AQ105" s="1445"/>
      <c r="AR105" s="1445"/>
      <c r="AS105" s="1445"/>
      <c r="AT105" s="1445"/>
      <c r="AU105" s="1445"/>
      <c r="AV105" s="1445"/>
      <c r="AW105" s="1445"/>
      <c r="AX105" s="1445"/>
      <c r="AY105" s="1445"/>
      <c r="AZ105" s="1445"/>
      <c r="BA105" s="1445"/>
      <c r="BB105" s="1445"/>
      <c r="BC105" s="1445"/>
      <c r="BD105" s="1445"/>
      <c r="BE105" s="1445"/>
      <c r="BF105" s="1445"/>
      <c r="BG105" s="1445"/>
    </row>
    <row r="106" spans="1:59" ht="18" customHeight="1">
      <c r="A106" s="178"/>
      <c r="B106" s="261" t="s">
        <v>3087</v>
      </c>
      <c r="C106" s="248"/>
      <c r="D106" s="262" t="s">
        <v>71</v>
      </c>
      <c r="E106" s="1483"/>
      <c r="F106" s="1483"/>
      <c r="G106" s="1483"/>
      <c r="H106" s="1483"/>
      <c r="I106" s="1483"/>
      <c r="J106" s="218" t="s">
        <v>70</v>
      </c>
      <c r="K106" s="1538" t="str">
        <f>IF(項目一覧②!$G$323=1,"",INDEX(主要用途!$D$2:$D$72,項目一覧②!$G$323))</f>
        <v/>
      </c>
      <c r="L106" s="1539"/>
      <c r="M106" s="1539"/>
      <c r="N106" s="1539"/>
      <c r="O106" s="1539"/>
      <c r="P106" s="1539"/>
      <c r="Q106" s="1539"/>
      <c r="R106" s="1539"/>
      <c r="S106" s="1539"/>
      <c r="T106" s="1540"/>
      <c r="U106" s="218" t="s">
        <v>70</v>
      </c>
      <c r="V106" s="1496"/>
      <c r="W106" s="1497"/>
      <c r="X106" s="1497"/>
      <c r="Y106" s="1498"/>
      <c r="Z106" s="260" t="s">
        <v>69</v>
      </c>
      <c r="AA106" s="262" t="s">
        <v>94</v>
      </c>
      <c r="AB106" s="256"/>
      <c r="AC106" s="262"/>
      <c r="AD106" s="4"/>
      <c r="AG106" s="178" t="s">
        <v>97</v>
      </c>
      <c r="AH106" s="4"/>
      <c r="AI106" s="4"/>
      <c r="AJ106" s="4"/>
      <c r="AK106" s="4"/>
      <c r="AL106" s="1444"/>
      <c r="AM106" s="1444"/>
      <c r="AN106" s="1444"/>
      <c r="AO106" s="1444"/>
      <c r="AP106" s="1444"/>
      <c r="AQ106" s="1444"/>
      <c r="AR106" s="1444"/>
      <c r="AS106" s="1444"/>
    </row>
    <row r="107" spans="1:59" ht="18" customHeight="1">
      <c r="A107" s="178"/>
      <c r="B107" s="261" t="s">
        <v>3088</v>
      </c>
      <c r="C107" s="248"/>
      <c r="D107" s="262" t="s">
        <v>71</v>
      </c>
      <c r="E107" s="1483"/>
      <c r="F107" s="1483"/>
      <c r="G107" s="1483"/>
      <c r="H107" s="1483"/>
      <c r="I107" s="1483"/>
      <c r="J107" s="218" t="s">
        <v>70</v>
      </c>
      <c r="K107" s="1538" t="str">
        <f>IF(項目一覧②!$G$324=1,"",INDEX(主要用途!$D$2:$D$72,項目一覧②!$G$324))</f>
        <v/>
      </c>
      <c r="L107" s="1539"/>
      <c r="M107" s="1539"/>
      <c r="N107" s="1539"/>
      <c r="O107" s="1539"/>
      <c r="P107" s="1539"/>
      <c r="Q107" s="1539"/>
      <c r="R107" s="1539"/>
      <c r="S107" s="1539"/>
      <c r="T107" s="1540"/>
      <c r="U107" s="218" t="s">
        <v>70</v>
      </c>
      <c r="V107" s="1496"/>
      <c r="W107" s="1497"/>
      <c r="X107" s="1497"/>
      <c r="Y107" s="1498"/>
      <c r="Z107" s="260" t="s">
        <v>69</v>
      </c>
      <c r="AA107" s="262" t="s">
        <v>94</v>
      </c>
      <c r="AB107" s="256"/>
      <c r="AC107" s="262"/>
      <c r="AD107" s="4"/>
    </row>
    <row r="108" spans="1:59" ht="18" customHeight="1">
      <c r="A108" s="178"/>
      <c r="B108" s="261" t="s">
        <v>3089</v>
      </c>
      <c r="C108" s="248"/>
      <c r="D108" s="262" t="s">
        <v>71</v>
      </c>
      <c r="E108" s="1483"/>
      <c r="F108" s="1483"/>
      <c r="G108" s="1483"/>
      <c r="H108" s="1483"/>
      <c r="I108" s="1483"/>
      <c r="J108" s="218" t="s">
        <v>70</v>
      </c>
      <c r="K108" s="1637" t="str">
        <f>IF(項目一覧②!$G$325=1,"",INDEX(主要用途!$D$2:$D$72,項目一覧②!$G$325))</f>
        <v/>
      </c>
      <c r="L108" s="1638"/>
      <c r="M108" s="1638"/>
      <c r="N108" s="1638"/>
      <c r="O108" s="1638"/>
      <c r="P108" s="1638"/>
      <c r="Q108" s="1638"/>
      <c r="R108" s="1638"/>
      <c r="S108" s="1638"/>
      <c r="T108" s="1639"/>
      <c r="U108" s="218" t="s">
        <v>70</v>
      </c>
      <c r="V108" s="1496"/>
      <c r="W108" s="1497"/>
      <c r="X108" s="1497"/>
      <c r="Y108" s="1498"/>
      <c r="Z108" s="260" t="s">
        <v>69</v>
      </c>
      <c r="AA108" s="262" t="s">
        <v>94</v>
      </c>
      <c r="AB108" s="256"/>
      <c r="AC108" s="262"/>
      <c r="AD108" s="4"/>
    </row>
    <row r="109" spans="1:59" ht="15" customHeight="1">
      <c r="A109" s="178"/>
      <c r="B109" s="247" t="s">
        <v>2734</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537"/>
      <c r="F110" s="152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4"/>
      <c r="AA110" s="263"/>
      <c r="AB110" s="263"/>
      <c r="AC110" s="263"/>
      <c r="AD110" s="256"/>
    </row>
    <row r="111" spans="1:59" ht="18" customHeight="1">
      <c r="A111" s="178"/>
      <c r="B111" s="247"/>
      <c r="C111" s="248"/>
      <c r="D111" s="248"/>
      <c r="E111" s="1525"/>
      <c r="F111" s="1526"/>
      <c r="G111" s="1526"/>
      <c r="H111" s="1526"/>
      <c r="I111" s="1526"/>
      <c r="J111" s="1526"/>
      <c r="K111" s="1526"/>
      <c r="L111" s="1526"/>
      <c r="M111" s="1526"/>
      <c r="N111" s="1526"/>
      <c r="O111" s="1526"/>
      <c r="P111" s="1526"/>
      <c r="Q111" s="1526"/>
      <c r="R111" s="1526"/>
      <c r="S111" s="1526"/>
      <c r="T111" s="1526"/>
      <c r="U111" s="1526"/>
      <c r="V111" s="1526"/>
      <c r="W111" s="1526"/>
      <c r="X111" s="1526"/>
      <c r="Y111" s="1526"/>
      <c r="Z111" s="1527"/>
      <c r="AA111" s="263"/>
      <c r="AB111" s="263"/>
      <c r="AC111" s="263"/>
      <c r="AD111" s="256"/>
    </row>
    <row r="112" spans="1:59" ht="15" customHeight="1">
      <c r="A112" s="178"/>
      <c r="B112" s="247" t="s">
        <v>2735</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537"/>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4"/>
      <c r="AA113" s="263"/>
      <c r="AB113" s="263"/>
      <c r="AC113" s="263"/>
      <c r="AD113" s="256"/>
    </row>
    <row r="114" spans="1:42" ht="18" customHeight="1">
      <c r="A114" s="178"/>
      <c r="B114" s="247"/>
      <c r="C114" s="248"/>
      <c r="D114" s="248"/>
      <c r="E114" s="1525"/>
      <c r="F114" s="1526"/>
      <c r="G114" s="1526"/>
      <c r="H114" s="1526"/>
      <c r="I114" s="1526"/>
      <c r="J114" s="1526"/>
      <c r="K114" s="1526"/>
      <c r="L114" s="1526"/>
      <c r="M114" s="1526"/>
      <c r="N114" s="1526"/>
      <c r="O114" s="1526"/>
      <c r="P114" s="1526"/>
      <c r="Q114" s="1526"/>
      <c r="R114" s="1526"/>
      <c r="S114" s="1526"/>
      <c r="T114" s="1526"/>
      <c r="U114" s="1526"/>
      <c r="V114" s="1526"/>
      <c r="W114" s="1526"/>
      <c r="X114" s="1526"/>
      <c r="Y114" s="1526"/>
      <c r="Z114" s="1527"/>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2726</v>
      </c>
      <c r="C117" s="248"/>
      <c r="D117" s="248"/>
      <c r="E117" s="1513">
        <f>$D$3</f>
        <v>2</v>
      </c>
      <c r="F117" s="1514"/>
      <c r="G117" s="1514"/>
      <c r="H117" s="1515"/>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2727</v>
      </c>
      <c r="C118" s="248"/>
      <c r="D118" s="248"/>
      <c r="E118" s="1631"/>
      <c r="F118" s="1632"/>
      <c r="G118" s="1632"/>
      <c r="H118" s="1633"/>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2728</v>
      </c>
      <c r="C119" s="248"/>
      <c r="D119" s="248"/>
      <c r="E119" s="1622"/>
      <c r="F119" s="1623"/>
      <c r="G119" s="1623"/>
      <c r="H119" s="1624"/>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2729</v>
      </c>
      <c r="C120" s="248"/>
      <c r="D120" s="248"/>
      <c r="E120" s="1622"/>
      <c r="F120" s="1623"/>
      <c r="G120" s="1623"/>
      <c r="H120" s="1624"/>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2730</v>
      </c>
      <c r="C121" s="248"/>
      <c r="D121" s="248"/>
      <c r="E121" s="1622"/>
      <c r="F121" s="1623"/>
      <c r="G121" s="1623"/>
      <c r="H121" s="1624"/>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2731</v>
      </c>
      <c r="C122" s="247"/>
      <c r="D122" s="248"/>
      <c r="E122" s="1622"/>
      <c r="F122" s="1623"/>
      <c r="G122" s="1623"/>
      <c r="H122" s="1624"/>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2732</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2733</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507" t="s">
        <v>82</v>
      </c>
      <c r="F125" s="1507"/>
      <c r="G125" s="1507"/>
      <c r="H125" s="1507"/>
      <c r="I125" s="1507"/>
      <c r="J125" s="218" t="s">
        <v>70</v>
      </c>
      <c r="K125" s="1507" t="s">
        <v>81</v>
      </c>
      <c r="L125" s="1507"/>
      <c r="M125" s="1507"/>
      <c r="N125" s="1507"/>
      <c r="O125" s="1507"/>
      <c r="P125" s="1507"/>
      <c r="Q125" s="1507"/>
      <c r="R125" s="1507"/>
      <c r="S125" s="1507"/>
      <c r="T125" s="1507"/>
      <c r="U125" s="218" t="s">
        <v>70</v>
      </c>
      <c r="V125" s="1507" t="s">
        <v>80</v>
      </c>
      <c r="W125" s="1507"/>
      <c r="X125" s="1507"/>
      <c r="Y125" s="1507"/>
      <c r="Z125" s="1499"/>
      <c r="AA125" s="262" t="s">
        <v>94</v>
      </c>
      <c r="AB125" s="262"/>
      <c r="AC125" s="4"/>
      <c r="AD125" s="4"/>
    </row>
    <row r="126" spans="1:42" ht="18" customHeight="1">
      <c r="A126" s="178"/>
      <c r="B126" s="261" t="s">
        <v>3084</v>
      </c>
      <c r="C126" s="248"/>
      <c r="D126" s="262" t="s">
        <v>71</v>
      </c>
      <c r="E126" s="1483"/>
      <c r="F126" s="1483"/>
      <c r="G126" s="1483"/>
      <c r="H126" s="1483"/>
      <c r="I126" s="1483"/>
      <c r="J126" s="218" t="s">
        <v>70</v>
      </c>
      <c r="K126" s="1538" t="str">
        <f>IF(項目一覧②!$G$347=1,"",INDEX(主要用途!$D$2:$D$72,項目一覧②!$G$347))</f>
        <v/>
      </c>
      <c r="L126" s="1539"/>
      <c r="M126" s="1539"/>
      <c r="N126" s="1539"/>
      <c r="O126" s="1539"/>
      <c r="P126" s="1539"/>
      <c r="Q126" s="1539"/>
      <c r="R126" s="1539"/>
      <c r="S126" s="1539"/>
      <c r="T126" s="1540"/>
      <c r="U126" s="218" t="s">
        <v>70</v>
      </c>
      <c r="V126" s="1496"/>
      <c r="W126" s="1497"/>
      <c r="X126" s="1497"/>
      <c r="Y126" s="1498"/>
      <c r="Z126" s="260" t="s">
        <v>69</v>
      </c>
      <c r="AA126" s="262" t="s">
        <v>94</v>
      </c>
      <c r="AB126" s="256"/>
      <c r="AC126" s="262"/>
      <c r="AD126" s="4"/>
    </row>
    <row r="127" spans="1:42" ht="18" customHeight="1">
      <c r="A127" s="178"/>
      <c r="B127" s="261" t="s">
        <v>3085</v>
      </c>
      <c r="C127" s="248"/>
      <c r="D127" s="262" t="s">
        <v>71</v>
      </c>
      <c r="E127" s="1483"/>
      <c r="F127" s="1483"/>
      <c r="G127" s="1483"/>
      <c r="H127" s="1483"/>
      <c r="I127" s="1483"/>
      <c r="J127" s="218" t="s">
        <v>70</v>
      </c>
      <c r="K127" s="1538" t="str">
        <f>IF(項目一覧②!$G$348=1,"",INDEX(主要用途!$D$2:$D$72,項目一覧②!$G$348))</f>
        <v/>
      </c>
      <c r="L127" s="1539"/>
      <c r="M127" s="1539"/>
      <c r="N127" s="1539"/>
      <c r="O127" s="1539"/>
      <c r="P127" s="1539"/>
      <c r="Q127" s="1539"/>
      <c r="R127" s="1539"/>
      <c r="S127" s="1539"/>
      <c r="T127" s="1540"/>
      <c r="U127" s="218" t="s">
        <v>70</v>
      </c>
      <c r="V127" s="1496"/>
      <c r="W127" s="1497"/>
      <c r="X127" s="1497"/>
      <c r="Y127" s="1498"/>
      <c r="Z127" s="260" t="s">
        <v>69</v>
      </c>
      <c r="AA127" s="262" t="s">
        <v>94</v>
      </c>
      <c r="AB127" s="256"/>
      <c r="AC127" s="262"/>
      <c r="AD127" s="4"/>
    </row>
    <row r="128" spans="1:42" ht="18" customHeight="1">
      <c r="A128" s="178"/>
      <c r="B128" s="261" t="s">
        <v>3086</v>
      </c>
      <c r="C128" s="248"/>
      <c r="D128" s="262" t="s">
        <v>71</v>
      </c>
      <c r="E128" s="1483"/>
      <c r="F128" s="1483"/>
      <c r="G128" s="1483"/>
      <c r="H128" s="1483"/>
      <c r="I128" s="1483"/>
      <c r="J128" s="218" t="s">
        <v>70</v>
      </c>
      <c r="K128" s="1538" t="str">
        <f>IF(項目一覧②!$G$349=1,"",INDEX(主要用途!$D$2:$D$72,項目一覧②!$G$349))</f>
        <v/>
      </c>
      <c r="L128" s="1539"/>
      <c r="M128" s="1539"/>
      <c r="N128" s="1539"/>
      <c r="O128" s="1539"/>
      <c r="P128" s="1539"/>
      <c r="Q128" s="1539"/>
      <c r="R128" s="1539"/>
      <c r="S128" s="1539"/>
      <c r="T128" s="1540"/>
      <c r="U128" s="218" t="s">
        <v>70</v>
      </c>
      <c r="V128" s="1496"/>
      <c r="W128" s="1497"/>
      <c r="X128" s="1497"/>
      <c r="Y128" s="1498"/>
      <c r="Z128" s="260" t="s">
        <v>69</v>
      </c>
      <c r="AA128" s="262" t="s">
        <v>94</v>
      </c>
      <c r="AB128" s="256"/>
      <c r="AC128" s="262"/>
      <c r="AD128" s="4"/>
    </row>
    <row r="129" spans="1:42" ht="18" customHeight="1">
      <c r="A129" s="178"/>
      <c r="B129" s="261" t="s">
        <v>3087</v>
      </c>
      <c r="C129" s="248"/>
      <c r="D129" s="262" t="s">
        <v>71</v>
      </c>
      <c r="E129" s="1483"/>
      <c r="F129" s="1483"/>
      <c r="G129" s="1483"/>
      <c r="H129" s="1483"/>
      <c r="I129" s="1483"/>
      <c r="J129" s="218" t="s">
        <v>70</v>
      </c>
      <c r="K129" s="1538">
        <f>IF(項目一覧②!$G$3526=1,"",INDEX(主要用途!$D$2:$D$72,項目一覧②!$G$350))</f>
        <v>0</v>
      </c>
      <c r="L129" s="1539"/>
      <c r="M129" s="1539"/>
      <c r="N129" s="1539"/>
      <c r="O129" s="1539"/>
      <c r="P129" s="1539"/>
      <c r="Q129" s="1539"/>
      <c r="R129" s="1539"/>
      <c r="S129" s="1539"/>
      <c r="T129" s="1540"/>
      <c r="U129" s="218" t="s">
        <v>70</v>
      </c>
      <c r="V129" s="1496"/>
      <c r="W129" s="1497"/>
      <c r="X129" s="1497"/>
      <c r="Y129" s="1498"/>
      <c r="Z129" s="260" t="s">
        <v>69</v>
      </c>
      <c r="AA129" s="262" t="s">
        <v>94</v>
      </c>
      <c r="AB129" s="256"/>
      <c r="AC129" s="262"/>
      <c r="AD129" s="4"/>
    </row>
    <row r="130" spans="1:42" ht="18" customHeight="1">
      <c r="A130" s="178"/>
      <c r="B130" s="261" t="s">
        <v>3088</v>
      </c>
      <c r="C130" s="248"/>
      <c r="D130" s="262" t="s">
        <v>71</v>
      </c>
      <c r="E130" s="1483"/>
      <c r="F130" s="1483"/>
      <c r="G130" s="1483"/>
      <c r="H130" s="1483"/>
      <c r="I130" s="1483"/>
      <c r="J130" s="218" t="s">
        <v>70</v>
      </c>
      <c r="K130" s="1538" t="str">
        <f>IF(項目一覧②!$G$351=1,"",INDEX(主要用途!$D$2:$D$72,項目一覧②!$G$351))</f>
        <v/>
      </c>
      <c r="L130" s="1539"/>
      <c r="M130" s="1539"/>
      <c r="N130" s="1539"/>
      <c r="O130" s="1539"/>
      <c r="P130" s="1539"/>
      <c r="Q130" s="1539"/>
      <c r="R130" s="1539"/>
      <c r="S130" s="1539"/>
      <c r="T130" s="1540"/>
      <c r="U130" s="218" t="s">
        <v>70</v>
      </c>
      <c r="V130" s="1496"/>
      <c r="W130" s="1497"/>
      <c r="X130" s="1497"/>
      <c r="Y130" s="1498"/>
      <c r="Z130" s="260" t="s">
        <v>69</v>
      </c>
      <c r="AA130" s="262" t="s">
        <v>94</v>
      </c>
      <c r="AB130" s="256"/>
      <c r="AC130" s="262"/>
      <c r="AD130" s="4"/>
    </row>
    <row r="131" spans="1:42" ht="18" customHeight="1">
      <c r="A131" s="178"/>
      <c r="B131" s="261" t="s">
        <v>3089</v>
      </c>
      <c r="C131" s="248"/>
      <c r="D131" s="262" t="s">
        <v>71</v>
      </c>
      <c r="E131" s="1483"/>
      <c r="F131" s="1483"/>
      <c r="G131" s="1483"/>
      <c r="H131" s="1483"/>
      <c r="I131" s="1483"/>
      <c r="J131" s="218" t="s">
        <v>70</v>
      </c>
      <c r="K131" s="1538" t="str">
        <f>IF(項目一覧②!$G$352=1,"",INDEX(主要用途!$D$2:$D$72,項目一覧②!$G$352))</f>
        <v/>
      </c>
      <c r="L131" s="1539"/>
      <c r="M131" s="1539"/>
      <c r="N131" s="1539"/>
      <c r="O131" s="1539"/>
      <c r="P131" s="1539"/>
      <c r="Q131" s="1539"/>
      <c r="R131" s="1539"/>
      <c r="S131" s="1539"/>
      <c r="T131" s="1540"/>
      <c r="U131" s="218" t="s">
        <v>70</v>
      </c>
      <c r="V131" s="1496"/>
      <c r="W131" s="1497"/>
      <c r="X131" s="1497"/>
      <c r="Y131" s="1498"/>
      <c r="Z131" s="260" t="s">
        <v>69</v>
      </c>
      <c r="AA131" s="262" t="s">
        <v>94</v>
      </c>
      <c r="AB131" s="256"/>
      <c r="AC131" s="262"/>
      <c r="AD131" s="4"/>
    </row>
    <row r="132" spans="1:42" ht="15" customHeight="1">
      <c r="A132" s="178"/>
      <c r="B132" s="247" t="s">
        <v>2734</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537"/>
      <c r="F133" s="1523"/>
      <c r="G133" s="1523"/>
      <c r="H133" s="1523"/>
      <c r="I133" s="1523"/>
      <c r="J133" s="1523"/>
      <c r="K133" s="1523"/>
      <c r="L133" s="1523"/>
      <c r="M133" s="1523"/>
      <c r="N133" s="1523"/>
      <c r="O133" s="1523"/>
      <c r="P133" s="1523"/>
      <c r="Q133" s="1523"/>
      <c r="R133" s="1523"/>
      <c r="S133" s="1523"/>
      <c r="T133" s="1523"/>
      <c r="U133" s="1523"/>
      <c r="V133" s="1523"/>
      <c r="W133" s="1523"/>
      <c r="X133" s="1523"/>
      <c r="Y133" s="1523"/>
      <c r="Z133" s="1524"/>
      <c r="AA133" s="263"/>
      <c r="AB133" s="263"/>
      <c r="AC133" s="263"/>
      <c r="AD133" s="256"/>
    </row>
    <row r="134" spans="1:42" ht="18" customHeight="1">
      <c r="A134" s="178"/>
      <c r="B134" s="247"/>
      <c r="C134" s="248"/>
      <c r="D134" s="248"/>
      <c r="E134" s="1525"/>
      <c r="F134" s="1526"/>
      <c r="G134" s="1526"/>
      <c r="H134" s="1526"/>
      <c r="I134" s="1526"/>
      <c r="J134" s="1526"/>
      <c r="K134" s="1526"/>
      <c r="L134" s="1526"/>
      <c r="M134" s="1526"/>
      <c r="N134" s="1526"/>
      <c r="O134" s="1526"/>
      <c r="P134" s="1526"/>
      <c r="Q134" s="1526"/>
      <c r="R134" s="1526"/>
      <c r="S134" s="1526"/>
      <c r="T134" s="1526"/>
      <c r="U134" s="1526"/>
      <c r="V134" s="1526"/>
      <c r="W134" s="1526"/>
      <c r="X134" s="1526"/>
      <c r="Y134" s="1526"/>
      <c r="Z134" s="1527"/>
      <c r="AA134" s="263"/>
      <c r="AB134" s="263"/>
      <c r="AC134" s="263"/>
      <c r="AD134" s="256"/>
    </row>
    <row r="135" spans="1:42" ht="15" customHeight="1">
      <c r="A135" s="178"/>
      <c r="B135" s="247" t="s">
        <v>2735</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537"/>
      <c r="F136" s="1523"/>
      <c r="G136" s="1523"/>
      <c r="H136" s="1523"/>
      <c r="I136" s="1523"/>
      <c r="J136" s="1523"/>
      <c r="K136" s="1523"/>
      <c r="L136" s="1523"/>
      <c r="M136" s="1523"/>
      <c r="N136" s="1523"/>
      <c r="O136" s="1523"/>
      <c r="P136" s="1523"/>
      <c r="Q136" s="1523"/>
      <c r="R136" s="1523"/>
      <c r="S136" s="1523"/>
      <c r="T136" s="1523"/>
      <c r="U136" s="1523"/>
      <c r="V136" s="1523"/>
      <c r="W136" s="1523"/>
      <c r="X136" s="1523"/>
      <c r="Y136" s="1523"/>
      <c r="Z136" s="1524"/>
      <c r="AA136" s="263"/>
      <c r="AB136" s="263"/>
      <c r="AC136" s="263"/>
      <c r="AD136" s="256"/>
    </row>
    <row r="137" spans="1:42" ht="18" customHeight="1">
      <c r="A137" s="178"/>
      <c r="B137" s="247"/>
      <c r="C137" s="248"/>
      <c r="D137" s="248"/>
      <c r="E137" s="1525"/>
      <c r="F137" s="1526"/>
      <c r="G137" s="1526"/>
      <c r="H137" s="1526"/>
      <c r="I137" s="1526"/>
      <c r="J137" s="1526"/>
      <c r="K137" s="1526"/>
      <c r="L137" s="1526"/>
      <c r="M137" s="1526"/>
      <c r="N137" s="1526"/>
      <c r="O137" s="1526"/>
      <c r="P137" s="1526"/>
      <c r="Q137" s="1526"/>
      <c r="R137" s="1526"/>
      <c r="S137" s="1526"/>
      <c r="T137" s="1526"/>
      <c r="U137" s="1526"/>
      <c r="V137" s="1526"/>
      <c r="W137" s="1526"/>
      <c r="X137" s="1526"/>
      <c r="Y137" s="1526"/>
      <c r="Z137" s="1527"/>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2726</v>
      </c>
      <c r="C140" s="248"/>
      <c r="D140" s="248"/>
      <c r="E140" s="1513">
        <f>$D$3</f>
        <v>2</v>
      </c>
      <c r="F140" s="1514"/>
      <c r="G140" s="1514"/>
      <c r="H140" s="1515"/>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2727</v>
      </c>
      <c r="C141" s="248"/>
      <c r="D141" s="248"/>
      <c r="E141" s="1631"/>
      <c r="F141" s="1632"/>
      <c r="G141" s="1632"/>
      <c r="H141" s="1633"/>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2728</v>
      </c>
      <c r="C142" s="248"/>
      <c r="D142" s="248"/>
      <c r="E142" s="1622"/>
      <c r="F142" s="1623"/>
      <c r="G142" s="1623"/>
      <c r="H142" s="1624"/>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2729</v>
      </c>
      <c r="C143" s="248"/>
      <c r="D143" s="248"/>
      <c r="E143" s="1622"/>
      <c r="F143" s="1623"/>
      <c r="G143" s="1623"/>
      <c r="H143" s="1624"/>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2730</v>
      </c>
      <c r="C144" s="248"/>
      <c r="D144" s="248"/>
      <c r="E144" s="1622"/>
      <c r="F144" s="1623"/>
      <c r="G144" s="1623"/>
      <c r="H144" s="1624"/>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2731</v>
      </c>
      <c r="C145" s="247"/>
      <c r="D145" s="248"/>
      <c r="E145" s="1622"/>
      <c r="F145" s="1623"/>
      <c r="G145" s="1623"/>
      <c r="H145" s="1624"/>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2732</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2733</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507" t="s">
        <v>82</v>
      </c>
      <c r="F148" s="1507"/>
      <c r="G148" s="1507"/>
      <c r="H148" s="1507"/>
      <c r="I148" s="1507"/>
      <c r="J148" s="218" t="s">
        <v>70</v>
      </c>
      <c r="K148" s="1507" t="s">
        <v>81</v>
      </c>
      <c r="L148" s="1507"/>
      <c r="M148" s="1507"/>
      <c r="N148" s="1507"/>
      <c r="O148" s="1507"/>
      <c r="P148" s="1507"/>
      <c r="Q148" s="1507"/>
      <c r="R148" s="1507"/>
      <c r="S148" s="1507"/>
      <c r="T148" s="1507"/>
      <c r="U148" s="218" t="s">
        <v>70</v>
      </c>
      <c r="V148" s="1507" t="s">
        <v>80</v>
      </c>
      <c r="W148" s="1507"/>
      <c r="X148" s="1507"/>
      <c r="Y148" s="1507"/>
      <c r="Z148" s="1499"/>
      <c r="AA148" s="262" t="s">
        <v>94</v>
      </c>
      <c r="AB148" s="262"/>
      <c r="AC148" s="4"/>
      <c r="AD148" s="4"/>
    </row>
    <row r="149" spans="1:30" ht="18" customHeight="1">
      <c r="A149" s="178"/>
      <c r="B149" s="261" t="s">
        <v>3084</v>
      </c>
      <c r="C149" s="248"/>
      <c r="D149" s="262" t="s">
        <v>71</v>
      </c>
      <c r="E149" s="1483"/>
      <c r="F149" s="1483"/>
      <c r="G149" s="1483"/>
      <c r="H149" s="1483"/>
      <c r="I149" s="1483"/>
      <c r="J149" s="218" t="s">
        <v>70</v>
      </c>
      <c r="K149" s="1538" t="str">
        <f>IF(項目一覧②!$G$374=1,"",INDEX(主要用途!$D$2:$D$72,項目一覧②!$G$374))</f>
        <v/>
      </c>
      <c r="L149" s="1539"/>
      <c r="M149" s="1539"/>
      <c r="N149" s="1539"/>
      <c r="O149" s="1539"/>
      <c r="P149" s="1539"/>
      <c r="Q149" s="1539"/>
      <c r="R149" s="1539"/>
      <c r="S149" s="1539"/>
      <c r="T149" s="1540"/>
      <c r="U149" s="218" t="s">
        <v>70</v>
      </c>
      <c r="V149" s="1496"/>
      <c r="W149" s="1497"/>
      <c r="X149" s="1497"/>
      <c r="Y149" s="1498"/>
      <c r="Z149" s="260" t="s">
        <v>69</v>
      </c>
      <c r="AA149" s="262" t="s">
        <v>94</v>
      </c>
      <c r="AB149" s="256"/>
      <c r="AC149" s="262"/>
      <c r="AD149" s="4"/>
    </row>
    <row r="150" spans="1:30" ht="18" customHeight="1">
      <c r="A150" s="178"/>
      <c r="B150" s="261" t="s">
        <v>3085</v>
      </c>
      <c r="C150" s="248"/>
      <c r="D150" s="262" t="s">
        <v>71</v>
      </c>
      <c r="E150" s="1483"/>
      <c r="F150" s="1483"/>
      <c r="G150" s="1483"/>
      <c r="H150" s="1483"/>
      <c r="I150" s="1483"/>
      <c r="J150" s="218" t="s">
        <v>70</v>
      </c>
      <c r="K150" s="1538" t="str">
        <f>IF(項目一覧②!$G$375=1,"",INDEX(主要用途!$D$2:$D$72,項目一覧②!$G$375))</f>
        <v/>
      </c>
      <c r="L150" s="1539"/>
      <c r="M150" s="1539"/>
      <c r="N150" s="1539"/>
      <c r="O150" s="1539"/>
      <c r="P150" s="1539"/>
      <c r="Q150" s="1539"/>
      <c r="R150" s="1539"/>
      <c r="S150" s="1539"/>
      <c r="T150" s="1540"/>
      <c r="U150" s="218" t="s">
        <v>70</v>
      </c>
      <c r="V150" s="1496"/>
      <c r="W150" s="1497"/>
      <c r="X150" s="1497"/>
      <c r="Y150" s="1498"/>
      <c r="Z150" s="260" t="s">
        <v>69</v>
      </c>
      <c r="AA150" s="262" t="s">
        <v>94</v>
      </c>
      <c r="AB150" s="256"/>
      <c r="AC150" s="262"/>
      <c r="AD150" s="4"/>
    </row>
    <row r="151" spans="1:30" ht="18" customHeight="1">
      <c r="A151" s="178"/>
      <c r="B151" s="261" t="s">
        <v>3086</v>
      </c>
      <c r="C151" s="248"/>
      <c r="D151" s="262" t="s">
        <v>71</v>
      </c>
      <c r="E151" s="1483"/>
      <c r="F151" s="1483"/>
      <c r="G151" s="1483"/>
      <c r="H151" s="1483"/>
      <c r="I151" s="1483"/>
      <c r="J151" s="218" t="s">
        <v>70</v>
      </c>
      <c r="K151" s="1538" t="str">
        <f>IF(項目一覧②!$G$376=1,"",INDEX(主要用途!$D$2:$D$72,項目一覧②!$G$376))</f>
        <v/>
      </c>
      <c r="L151" s="1539"/>
      <c r="M151" s="1539"/>
      <c r="N151" s="1539"/>
      <c r="O151" s="1539"/>
      <c r="P151" s="1539"/>
      <c r="Q151" s="1539"/>
      <c r="R151" s="1539"/>
      <c r="S151" s="1539"/>
      <c r="T151" s="1540"/>
      <c r="U151" s="218" t="s">
        <v>70</v>
      </c>
      <c r="V151" s="1496"/>
      <c r="W151" s="1497"/>
      <c r="X151" s="1497"/>
      <c r="Y151" s="1498"/>
      <c r="Z151" s="260" t="s">
        <v>69</v>
      </c>
      <c r="AA151" s="262" t="s">
        <v>94</v>
      </c>
      <c r="AB151" s="256"/>
      <c r="AC151" s="262"/>
      <c r="AD151" s="4"/>
    </row>
    <row r="152" spans="1:30" ht="18" customHeight="1">
      <c r="A152" s="178"/>
      <c r="B152" s="261" t="s">
        <v>3087</v>
      </c>
      <c r="C152" s="248"/>
      <c r="D152" s="262" t="s">
        <v>71</v>
      </c>
      <c r="E152" s="1483"/>
      <c r="F152" s="1483"/>
      <c r="G152" s="1483"/>
      <c r="H152" s="1483"/>
      <c r="I152" s="1483"/>
      <c r="J152" s="218" t="s">
        <v>70</v>
      </c>
      <c r="K152" s="1538" t="str">
        <f>IF(項目一覧②!$G$377=1,"",INDEX(主要用途!$D$2:$D$72,項目一覧②!$G$377))</f>
        <v/>
      </c>
      <c r="L152" s="1539"/>
      <c r="M152" s="1539"/>
      <c r="N152" s="1539"/>
      <c r="O152" s="1539"/>
      <c r="P152" s="1539"/>
      <c r="Q152" s="1539"/>
      <c r="R152" s="1539"/>
      <c r="S152" s="1539"/>
      <c r="T152" s="1540"/>
      <c r="U152" s="218" t="s">
        <v>70</v>
      </c>
      <c r="V152" s="1496"/>
      <c r="W152" s="1497"/>
      <c r="X152" s="1497"/>
      <c r="Y152" s="1498"/>
      <c r="Z152" s="260" t="s">
        <v>69</v>
      </c>
      <c r="AA152" s="262" t="s">
        <v>94</v>
      </c>
      <c r="AB152" s="256"/>
      <c r="AC152" s="262"/>
      <c r="AD152" s="4"/>
    </row>
    <row r="153" spans="1:30" ht="18" customHeight="1">
      <c r="A153" s="178"/>
      <c r="B153" s="261" t="s">
        <v>3088</v>
      </c>
      <c r="C153" s="248"/>
      <c r="D153" s="262" t="s">
        <v>71</v>
      </c>
      <c r="E153" s="1483"/>
      <c r="F153" s="1483"/>
      <c r="G153" s="1483"/>
      <c r="H153" s="1483"/>
      <c r="I153" s="1483"/>
      <c r="J153" s="218" t="s">
        <v>70</v>
      </c>
      <c r="K153" s="1538" t="str">
        <f>IF(項目一覧②!$G$378=1,"",INDEX(主要用途!$D$2:$D$72,項目一覧②!$G$378))</f>
        <v/>
      </c>
      <c r="L153" s="1539"/>
      <c r="M153" s="1539"/>
      <c r="N153" s="1539"/>
      <c r="O153" s="1539"/>
      <c r="P153" s="1539"/>
      <c r="Q153" s="1539"/>
      <c r="R153" s="1539"/>
      <c r="S153" s="1539"/>
      <c r="T153" s="1540"/>
      <c r="U153" s="218" t="s">
        <v>70</v>
      </c>
      <c r="V153" s="1496"/>
      <c r="W153" s="1497"/>
      <c r="X153" s="1497"/>
      <c r="Y153" s="1498"/>
      <c r="Z153" s="260" t="s">
        <v>69</v>
      </c>
      <c r="AA153" s="262" t="s">
        <v>94</v>
      </c>
      <c r="AB153" s="256"/>
      <c r="AC153" s="262"/>
      <c r="AD153" s="4"/>
    </row>
    <row r="154" spans="1:30" ht="18" customHeight="1">
      <c r="A154" s="178"/>
      <c r="B154" s="261" t="s">
        <v>3089</v>
      </c>
      <c r="C154" s="248"/>
      <c r="D154" s="262" t="s">
        <v>71</v>
      </c>
      <c r="E154" s="1483"/>
      <c r="F154" s="1483"/>
      <c r="G154" s="1483"/>
      <c r="H154" s="1483"/>
      <c r="I154" s="1483"/>
      <c r="J154" s="218" t="s">
        <v>70</v>
      </c>
      <c r="K154" s="1538" t="str">
        <f>IF(項目一覧②!$G$379=1,"",INDEX(主要用途!$D$2:$D$72,項目一覧②!$G$379))</f>
        <v/>
      </c>
      <c r="L154" s="1539"/>
      <c r="M154" s="1539"/>
      <c r="N154" s="1539"/>
      <c r="O154" s="1539"/>
      <c r="P154" s="1539"/>
      <c r="Q154" s="1539"/>
      <c r="R154" s="1539"/>
      <c r="S154" s="1539"/>
      <c r="T154" s="1540"/>
      <c r="U154" s="218" t="s">
        <v>70</v>
      </c>
      <c r="V154" s="1496"/>
      <c r="W154" s="1497"/>
      <c r="X154" s="1497"/>
      <c r="Y154" s="1498"/>
      <c r="Z154" s="260" t="s">
        <v>69</v>
      </c>
      <c r="AA154" s="262" t="s">
        <v>94</v>
      </c>
      <c r="AB154" s="256"/>
      <c r="AC154" s="262"/>
      <c r="AD154" s="4"/>
    </row>
    <row r="155" spans="1:30" ht="15" customHeight="1">
      <c r="A155" s="178"/>
      <c r="B155" s="247" t="s">
        <v>2734</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537"/>
      <c r="F156" s="1523"/>
      <c r="G156" s="1523"/>
      <c r="H156" s="1523"/>
      <c r="I156" s="1523"/>
      <c r="J156" s="1523"/>
      <c r="K156" s="1523"/>
      <c r="L156" s="1523"/>
      <c r="M156" s="1523"/>
      <c r="N156" s="1523"/>
      <c r="O156" s="1523"/>
      <c r="P156" s="1523"/>
      <c r="Q156" s="1523"/>
      <c r="R156" s="1523"/>
      <c r="S156" s="1523"/>
      <c r="T156" s="1523"/>
      <c r="U156" s="1523"/>
      <c r="V156" s="1523"/>
      <c r="W156" s="1523"/>
      <c r="X156" s="1523"/>
      <c r="Y156" s="1523"/>
      <c r="Z156" s="1524"/>
      <c r="AA156" s="263"/>
      <c r="AB156" s="263"/>
      <c r="AC156" s="263"/>
      <c r="AD156" s="256"/>
    </row>
    <row r="157" spans="1:30" ht="18" customHeight="1">
      <c r="A157" s="178"/>
      <c r="B157" s="247"/>
      <c r="C157" s="248"/>
      <c r="D157" s="248"/>
      <c r="E157" s="1525"/>
      <c r="F157" s="1526"/>
      <c r="G157" s="1526"/>
      <c r="H157" s="1526"/>
      <c r="I157" s="1526"/>
      <c r="J157" s="1526"/>
      <c r="K157" s="1526"/>
      <c r="L157" s="1526"/>
      <c r="M157" s="1526"/>
      <c r="N157" s="1526"/>
      <c r="O157" s="1526"/>
      <c r="P157" s="1526"/>
      <c r="Q157" s="1526"/>
      <c r="R157" s="1526"/>
      <c r="S157" s="1526"/>
      <c r="T157" s="1526"/>
      <c r="U157" s="1526"/>
      <c r="V157" s="1526"/>
      <c r="W157" s="1526"/>
      <c r="X157" s="1526"/>
      <c r="Y157" s="1526"/>
      <c r="Z157" s="1527"/>
      <c r="AA157" s="263"/>
      <c r="AB157" s="263"/>
      <c r="AC157" s="263"/>
      <c r="AD157" s="256"/>
    </row>
    <row r="158" spans="1:30" ht="14.25" customHeight="1">
      <c r="A158" s="178"/>
      <c r="B158" s="247" t="s">
        <v>2735</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537"/>
      <c r="F159" s="1523"/>
      <c r="G159" s="1523"/>
      <c r="H159" s="1523"/>
      <c r="I159" s="1523"/>
      <c r="J159" s="1523"/>
      <c r="K159" s="1523"/>
      <c r="L159" s="1523"/>
      <c r="M159" s="1523"/>
      <c r="N159" s="1523"/>
      <c r="O159" s="1523"/>
      <c r="P159" s="1523"/>
      <c r="Q159" s="1523"/>
      <c r="R159" s="1523"/>
      <c r="S159" s="1523"/>
      <c r="T159" s="1523"/>
      <c r="U159" s="1523"/>
      <c r="V159" s="1523"/>
      <c r="W159" s="1523"/>
      <c r="X159" s="1523"/>
      <c r="Y159" s="1523"/>
      <c r="Z159" s="1524"/>
      <c r="AA159" s="263"/>
      <c r="AB159" s="263"/>
      <c r="AC159" s="263"/>
      <c r="AD159" s="256"/>
    </row>
    <row r="160" spans="1:30" ht="18" customHeight="1">
      <c r="A160" s="178"/>
      <c r="B160" s="247"/>
      <c r="C160" s="248"/>
      <c r="D160" s="248"/>
      <c r="E160" s="1525"/>
      <c r="F160" s="1526"/>
      <c r="G160" s="1526"/>
      <c r="H160" s="1526"/>
      <c r="I160" s="1526"/>
      <c r="J160" s="1526"/>
      <c r="K160" s="1526"/>
      <c r="L160" s="1526"/>
      <c r="M160" s="1526"/>
      <c r="N160" s="1526"/>
      <c r="O160" s="1526"/>
      <c r="P160" s="1526"/>
      <c r="Q160" s="1526"/>
      <c r="R160" s="1526"/>
      <c r="S160" s="1526"/>
      <c r="T160" s="1526"/>
      <c r="U160" s="1526"/>
      <c r="V160" s="1526"/>
      <c r="W160" s="1526"/>
      <c r="X160" s="1526"/>
      <c r="Y160" s="1526"/>
      <c r="Z160" s="1527"/>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2726</v>
      </c>
      <c r="C163" s="248"/>
      <c r="D163" s="248"/>
      <c r="E163" s="1513">
        <f>$D$3</f>
        <v>2</v>
      </c>
      <c r="F163" s="1514"/>
      <c r="G163" s="1514"/>
      <c r="H163" s="1515"/>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2727</v>
      </c>
      <c r="C164" s="248"/>
      <c r="D164" s="248"/>
      <c r="E164" s="1631"/>
      <c r="F164" s="1632"/>
      <c r="G164" s="1632"/>
      <c r="H164" s="1633"/>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2728</v>
      </c>
      <c r="C165" s="248"/>
      <c r="D165" s="248"/>
      <c r="E165" s="1622"/>
      <c r="F165" s="1623"/>
      <c r="G165" s="1623"/>
      <c r="H165" s="1624"/>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2729</v>
      </c>
      <c r="C166" s="248"/>
      <c r="D166" s="248"/>
      <c r="E166" s="1622"/>
      <c r="F166" s="1623"/>
      <c r="G166" s="1623"/>
      <c r="H166" s="1624"/>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2730</v>
      </c>
      <c r="C167" s="248"/>
      <c r="D167" s="248"/>
      <c r="E167" s="1622"/>
      <c r="F167" s="1623"/>
      <c r="G167" s="1623"/>
      <c r="H167" s="1624"/>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2731</v>
      </c>
      <c r="C168" s="247"/>
      <c r="D168" s="248"/>
      <c r="E168" s="1622"/>
      <c r="F168" s="1623"/>
      <c r="G168" s="1623"/>
      <c r="H168" s="1624"/>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2732</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2733</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507" t="s">
        <v>82</v>
      </c>
      <c r="F171" s="1507"/>
      <c r="G171" s="1507"/>
      <c r="H171" s="1507"/>
      <c r="I171" s="1507"/>
      <c r="J171" s="218" t="s">
        <v>70</v>
      </c>
      <c r="K171" s="1507" t="s">
        <v>81</v>
      </c>
      <c r="L171" s="1507"/>
      <c r="M171" s="1507"/>
      <c r="N171" s="1507"/>
      <c r="O171" s="1507"/>
      <c r="P171" s="1507"/>
      <c r="Q171" s="1507"/>
      <c r="R171" s="1507"/>
      <c r="S171" s="1507"/>
      <c r="T171" s="1507"/>
      <c r="U171" s="218" t="s">
        <v>70</v>
      </c>
      <c r="V171" s="1507" t="s">
        <v>80</v>
      </c>
      <c r="W171" s="1507"/>
      <c r="X171" s="1507"/>
      <c r="Y171" s="1507"/>
      <c r="Z171" s="1499"/>
      <c r="AA171" s="262" t="s">
        <v>94</v>
      </c>
      <c r="AB171" s="262"/>
      <c r="AC171" s="4"/>
      <c r="AD171" s="4"/>
    </row>
    <row r="172" spans="1:43" ht="18" customHeight="1">
      <c r="A172" s="178"/>
      <c r="B172" s="261" t="s">
        <v>3084</v>
      </c>
      <c r="C172" s="248"/>
      <c r="D172" s="262" t="s">
        <v>71</v>
      </c>
      <c r="E172" s="1483"/>
      <c r="F172" s="1483"/>
      <c r="G172" s="1483"/>
      <c r="H172" s="1483"/>
      <c r="I172" s="1483"/>
      <c r="J172" s="218" t="s">
        <v>70</v>
      </c>
      <c r="K172" s="1538" t="str">
        <f>IF(項目一覧②!$G$401=1,"",INDEX(主要用途!$D$2:$D$72,項目一覧②!$G$401))</f>
        <v/>
      </c>
      <c r="L172" s="1539"/>
      <c r="M172" s="1539"/>
      <c r="N172" s="1539"/>
      <c r="O172" s="1539"/>
      <c r="P172" s="1539"/>
      <c r="Q172" s="1539"/>
      <c r="R172" s="1539"/>
      <c r="S172" s="1539"/>
      <c r="T172" s="1540"/>
      <c r="U172" s="218" t="s">
        <v>70</v>
      </c>
      <c r="V172" s="1496"/>
      <c r="W172" s="1497"/>
      <c r="X172" s="1497"/>
      <c r="Y172" s="1498"/>
      <c r="Z172" s="260" t="s">
        <v>69</v>
      </c>
      <c r="AA172" s="262" t="s">
        <v>94</v>
      </c>
      <c r="AB172" s="256"/>
      <c r="AC172" s="262"/>
      <c r="AD172" s="4"/>
    </row>
    <row r="173" spans="1:43" ht="18" customHeight="1">
      <c r="A173" s="178"/>
      <c r="B173" s="261" t="s">
        <v>3085</v>
      </c>
      <c r="C173" s="248"/>
      <c r="D173" s="262" t="s">
        <v>71</v>
      </c>
      <c r="E173" s="1483"/>
      <c r="F173" s="1483"/>
      <c r="G173" s="1483"/>
      <c r="H173" s="1483"/>
      <c r="I173" s="1483"/>
      <c r="J173" s="218" t="s">
        <v>70</v>
      </c>
      <c r="K173" s="1538" t="str">
        <f>IF(項目一覧②!$G$402=1,"",INDEX(主要用途!$D$2:$D$72,項目一覧②!$G$402))</f>
        <v/>
      </c>
      <c r="L173" s="1539"/>
      <c r="M173" s="1539"/>
      <c r="N173" s="1539"/>
      <c r="O173" s="1539"/>
      <c r="P173" s="1539"/>
      <c r="Q173" s="1539"/>
      <c r="R173" s="1539"/>
      <c r="S173" s="1539"/>
      <c r="T173" s="1540"/>
      <c r="U173" s="218" t="s">
        <v>70</v>
      </c>
      <c r="V173" s="1496"/>
      <c r="W173" s="1497"/>
      <c r="X173" s="1497"/>
      <c r="Y173" s="1498"/>
      <c r="Z173" s="260" t="s">
        <v>69</v>
      </c>
      <c r="AA173" s="262" t="s">
        <v>94</v>
      </c>
      <c r="AB173" s="256"/>
      <c r="AC173" s="262"/>
      <c r="AD173" s="4"/>
    </row>
    <row r="174" spans="1:43" ht="18" customHeight="1">
      <c r="A174" s="178"/>
      <c r="B174" s="261" t="s">
        <v>3086</v>
      </c>
      <c r="C174" s="248"/>
      <c r="D174" s="262" t="s">
        <v>71</v>
      </c>
      <c r="E174" s="1483"/>
      <c r="F174" s="1483"/>
      <c r="G174" s="1483"/>
      <c r="H174" s="1483"/>
      <c r="I174" s="1483"/>
      <c r="J174" s="218" t="s">
        <v>70</v>
      </c>
      <c r="K174" s="1538" t="str">
        <f>IF(項目一覧②!$G$403=1,"",INDEX(主要用途!$D$2:$D$72,項目一覧②!$G$403))</f>
        <v/>
      </c>
      <c r="L174" s="1539"/>
      <c r="M174" s="1539"/>
      <c r="N174" s="1539"/>
      <c r="O174" s="1539"/>
      <c r="P174" s="1539"/>
      <c r="Q174" s="1539"/>
      <c r="R174" s="1539"/>
      <c r="S174" s="1539"/>
      <c r="T174" s="1540"/>
      <c r="U174" s="218" t="s">
        <v>70</v>
      </c>
      <c r="V174" s="1496"/>
      <c r="W174" s="1497"/>
      <c r="X174" s="1497"/>
      <c r="Y174" s="1498"/>
      <c r="Z174" s="260" t="s">
        <v>69</v>
      </c>
      <c r="AA174" s="262" t="s">
        <v>94</v>
      </c>
      <c r="AB174" s="256"/>
      <c r="AC174" s="262"/>
      <c r="AD174" s="4"/>
    </row>
    <row r="175" spans="1:43" ht="18" customHeight="1">
      <c r="A175" s="178"/>
      <c r="B175" s="261" t="s">
        <v>3087</v>
      </c>
      <c r="C175" s="248"/>
      <c r="D175" s="262" t="s">
        <v>71</v>
      </c>
      <c r="E175" s="1483"/>
      <c r="F175" s="1483"/>
      <c r="G175" s="1483"/>
      <c r="H175" s="1483"/>
      <c r="I175" s="1483"/>
      <c r="J175" s="218" t="s">
        <v>70</v>
      </c>
      <c r="K175" s="1538" t="str">
        <f>IF(項目一覧②!$G$404=1,"",INDEX(主要用途!$D$2:$D$72,項目一覧②!$G$404))</f>
        <v/>
      </c>
      <c r="L175" s="1539"/>
      <c r="M175" s="1539"/>
      <c r="N175" s="1539"/>
      <c r="O175" s="1539"/>
      <c r="P175" s="1539"/>
      <c r="Q175" s="1539"/>
      <c r="R175" s="1539"/>
      <c r="S175" s="1539"/>
      <c r="T175" s="1540"/>
      <c r="U175" s="218" t="s">
        <v>70</v>
      </c>
      <c r="V175" s="1496"/>
      <c r="W175" s="1497"/>
      <c r="X175" s="1497"/>
      <c r="Y175" s="1498"/>
      <c r="Z175" s="260" t="s">
        <v>69</v>
      </c>
      <c r="AA175" s="262" t="s">
        <v>94</v>
      </c>
      <c r="AB175" s="256"/>
      <c r="AC175" s="262"/>
      <c r="AD175" s="4"/>
    </row>
    <row r="176" spans="1:43" ht="18" customHeight="1">
      <c r="A176" s="178"/>
      <c r="B176" s="261" t="s">
        <v>3088</v>
      </c>
      <c r="C176" s="248"/>
      <c r="D176" s="262" t="s">
        <v>71</v>
      </c>
      <c r="E176" s="1483"/>
      <c r="F176" s="1483"/>
      <c r="G176" s="1483"/>
      <c r="H176" s="1483"/>
      <c r="I176" s="1483"/>
      <c r="J176" s="218" t="s">
        <v>70</v>
      </c>
      <c r="K176" s="1538" t="str">
        <f>IF(項目一覧②!$G$405=1,"",INDEX(主要用途!$D$2:$D$72,項目一覧②!$G$405))</f>
        <v/>
      </c>
      <c r="L176" s="1539"/>
      <c r="M176" s="1539"/>
      <c r="N176" s="1539"/>
      <c r="O176" s="1539"/>
      <c r="P176" s="1539"/>
      <c r="Q176" s="1539"/>
      <c r="R176" s="1539"/>
      <c r="S176" s="1539"/>
      <c r="T176" s="1540"/>
      <c r="U176" s="218" t="s">
        <v>70</v>
      </c>
      <c r="V176" s="1496"/>
      <c r="W176" s="1497"/>
      <c r="X176" s="1497"/>
      <c r="Y176" s="1498"/>
      <c r="Z176" s="260" t="s">
        <v>69</v>
      </c>
      <c r="AA176" s="262" t="s">
        <v>94</v>
      </c>
      <c r="AB176" s="256"/>
      <c r="AC176" s="262"/>
      <c r="AD176" s="4"/>
    </row>
    <row r="177" spans="1:43" ht="18" customHeight="1">
      <c r="A177" s="178"/>
      <c r="B177" s="261" t="s">
        <v>3089</v>
      </c>
      <c r="C177" s="248"/>
      <c r="D177" s="262" t="s">
        <v>71</v>
      </c>
      <c r="E177" s="1483"/>
      <c r="F177" s="1483"/>
      <c r="G177" s="1483"/>
      <c r="H177" s="1483"/>
      <c r="I177" s="1483"/>
      <c r="J177" s="218" t="s">
        <v>70</v>
      </c>
      <c r="K177" s="1538" t="str">
        <f>IF(項目一覧②!$G$406=1,"",INDEX(主要用途!$D$2:$D$72,項目一覧②!$G$406))</f>
        <v/>
      </c>
      <c r="L177" s="1539"/>
      <c r="M177" s="1539"/>
      <c r="N177" s="1539"/>
      <c r="O177" s="1539"/>
      <c r="P177" s="1539"/>
      <c r="Q177" s="1539"/>
      <c r="R177" s="1539"/>
      <c r="S177" s="1539"/>
      <c r="T177" s="1540"/>
      <c r="U177" s="218" t="s">
        <v>70</v>
      </c>
      <c r="V177" s="1496"/>
      <c r="W177" s="1497"/>
      <c r="X177" s="1497"/>
      <c r="Y177" s="1498"/>
      <c r="Z177" s="260" t="s">
        <v>69</v>
      </c>
      <c r="AA177" s="262" t="s">
        <v>94</v>
      </c>
      <c r="AB177" s="256"/>
      <c r="AC177" s="262"/>
      <c r="AD177" s="4"/>
    </row>
    <row r="178" spans="1:43" ht="15" customHeight="1">
      <c r="A178" s="178"/>
      <c r="B178" s="247" t="s">
        <v>2734</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537"/>
      <c r="F179" s="1523"/>
      <c r="G179" s="1523"/>
      <c r="H179" s="1523"/>
      <c r="I179" s="1523"/>
      <c r="J179" s="1523"/>
      <c r="K179" s="1523"/>
      <c r="L179" s="1523"/>
      <c r="M179" s="1523"/>
      <c r="N179" s="1523"/>
      <c r="O179" s="1523"/>
      <c r="P179" s="1523"/>
      <c r="Q179" s="1523"/>
      <c r="R179" s="1523"/>
      <c r="S179" s="1523"/>
      <c r="T179" s="1523"/>
      <c r="U179" s="1523"/>
      <c r="V179" s="1523"/>
      <c r="W179" s="1523"/>
      <c r="X179" s="1523"/>
      <c r="Y179" s="1523"/>
      <c r="Z179" s="1524"/>
      <c r="AA179" s="263"/>
      <c r="AB179" s="263"/>
      <c r="AC179" s="263"/>
      <c r="AD179" s="256"/>
    </row>
    <row r="180" spans="1:43" ht="18" customHeight="1">
      <c r="A180" s="178"/>
      <c r="B180" s="247"/>
      <c r="C180" s="248"/>
      <c r="D180" s="248"/>
      <c r="E180" s="1525"/>
      <c r="F180" s="1526"/>
      <c r="G180" s="1526"/>
      <c r="H180" s="1526"/>
      <c r="I180" s="1526"/>
      <c r="J180" s="1526"/>
      <c r="K180" s="1526"/>
      <c r="L180" s="1526"/>
      <c r="M180" s="1526"/>
      <c r="N180" s="1526"/>
      <c r="O180" s="1526"/>
      <c r="P180" s="1526"/>
      <c r="Q180" s="1526"/>
      <c r="R180" s="1526"/>
      <c r="S180" s="1526"/>
      <c r="T180" s="1526"/>
      <c r="U180" s="1526"/>
      <c r="V180" s="1526"/>
      <c r="W180" s="1526"/>
      <c r="X180" s="1526"/>
      <c r="Y180" s="1526"/>
      <c r="Z180" s="1527"/>
      <c r="AA180" s="263"/>
      <c r="AB180" s="263"/>
      <c r="AC180" s="263"/>
      <c r="AD180" s="256"/>
    </row>
    <row r="181" spans="1:43" ht="15" customHeight="1">
      <c r="A181" s="178"/>
      <c r="B181" s="247" t="s">
        <v>2735</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537"/>
      <c r="F182" s="1523"/>
      <c r="G182" s="1523"/>
      <c r="H182" s="1523"/>
      <c r="I182" s="1523"/>
      <c r="J182" s="1523"/>
      <c r="K182" s="1523"/>
      <c r="L182" s="1523"/>
      <c r="M182" s="1523"/>
      <c r="N182" s="1523"/>
      <c r="O182" s="1523"/>
      <c r="P182" s="1523"/>
      <c r="Q182" s="1523"/>
      <c r="R182" s="1523"/>
      <c r="S182" s="1523"/>
      <c r="T182" s="1523"/>
      <c r="U182" s="1523"/>
      <c r="V182" s="1523"/>
      <c r="W182" s="1523"/>
      <c r="X182" s="1523"/>
      <c r="Y182" s="1523"/>
      <c r="Z182" s="1524"/>
      <c r="AA182" s="263"/>
      <c r="AB182" s="263"/>
      <c r="AC182" s="263"/>
      <c r="AD182" s="256"/>
    </row>
    <row r="183" spans="1:43" ht="18" customHeight="1">
      <c r="A183" s="178"/>
      <c r="B183" s="247"/>
      <c r="C183" s="248"/>
      <c r="D183" s="248"/>
      <c r="E183" s="1525"/>
      <c r="F183" s="1526"/>
      <c r="G183" s="1526"/>
      <c r="H183" s="1526"/>
      <c r="I183" s="1526"/>
      <c r="J183" s="1526"/>
      <c r="K183" s="1526"/>
      <c r="L183" s="1526"/>
      <c r="M183" s="1526"/>
      <c r="N183" s="1526"/>
      <c r="O183" s="1526"/>
      <c r="P183" s="1526"/>
      <c r="Q183" s="1526"/>
      <c r="R183" s="1526"/>
      <c r="S183" s="1526"/>
      <c r="T183" s="1526"/>
      <c r="U183" s="1526"/>
      <c r="V183" s="1526"/>
      <c r="W183" s="1526"/>
      <c r="X183" s="1526"/>
      <c r="Y183" s="1526"/>
      <c r="Z183" s="1527"/>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2726</v>
      </c>
      <c r="C186" s="248"/>
      <c r="D186" s="248"/>
      <c r="E186" s="1513">
        <f>$D$3</f>
        <v>2</v>
      </c>
      <c r="F186" s="1514"/>
      <c r="G186" s="1514"/>
      <c r="H186" s="1515"/>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2727</v>
      </c>
      <c r="C187" s="248"/>
      <c r="D187" s="248"/>
      <c r="E187" s="1631"/>
      <c r="F187" s="1632"/>
      <c r="G187" s="1632"/>
      <c r="H187" s="1633"/>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2728</v>
      </c>
      <c r="C188" s="248"/>
      <c r="D188" s="248"/>
      <c r="E188" s="1622"/>
      <c r="F188" s="1623"/>
      <c r="G188" s="1623"/>
      <c r="H188" s="1624"/>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2729</v>
      </c>
      <c r="C189" s="248"/>
      <c r="D189" s="248"/>
      <c r="E189" s="1622"/>
      <c r="F189" s="1623"/>
      <c r="G189" s="1623"/>
      <c r="H189" s="1624"/>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2730</v>
      </c>
      <c r="C190" s="248"/>
      <c r="D190" s="248"/>
      <c r="E190" s="1622"/>
      <c r="F190" s="1623"/>
      <c r="G190" s="1623"/>
      <c r="H190" s="1624"/>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2731</v>
      </c>
      <c r="C191" s="247"/>
      <c r="D191" s="248"/>
      <c r="E191" s="1622"/>
      <c r="F191" s="1623"/>
      <c r="G191" s="1623"/>
      <c r="H191" s="1624"/>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2732</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2733</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507" t="s">
        <v>82</v>
      </c>
      <c r="F194" s="1507"/>
      <c r="G194" s="1507"/>
      <c r="H194" s="1507"/>
      <c r="I194" s="1507"/>
      <c r="J194" s="218" t="s">
        <v>70</v>
      </c>
      <c r="K194" s="1507" t="s">
        <v>81</v>
      </c>
      <c r="L194" s="1507"/>
      <c r="M194" s="1507"/>
      <c r="N194" s="1507"/>
      <c r="O194" s="1507"/>
      <c r="P194" s="1507"/>
      <c r="Q194" s="1507"/>
      <c r="R194" s="1507"/>
      <c r="S194" s="1507"/>
      <c r="T194" s="1507"/>
      <c r="U194" s="218" t="s">
        <v>70</v>
      </c>
      <c r="V194" s="1507" t="s">
        <v>80</v>
      </c>
      <c r="W194" s="1507"/>
      <c r="X194" s="1507"/>
      <c r="Y194" s="1507"/>
      <c r="Z194" s="1499"/>
      <c r="AA194" s="262" t="s">
        <v>94</v>
      </c>
      <c r="AB194" s="262"/>
      <c r="AC194" s="4"/>
      <c r="AD194" s="4"/>
    </row>
    <row r="195" spans="1:35" ht="18" customHeight="1">
      <c r="A195" s="178"/>
      <c r="B195" s="261" t="s">
        <v>3084</v>
      </c>
      <c r="C195" s="248"/>
      <c r="D195" s="262" t="s">
        <v>71</v>
      </c>
      <c r="E195" s="1483"/>
      <c r="F195" s="1483"/>
      <c r="G195" s="1483"/>
      <c r="H195" s="1483"/>
      <c r="I195" s="1483"/>
      <c r="J195" s="218" t="s">
        <v>70</v>
      </c>
      <c r="K195" s="1538" t="str">
        <f>IF(項目一覧②!$G$428=1,"",INDEX(主要用途!$D$2:$D$72,項目一覧②!$G$428))</f>
        <v/>
      </c>
      <c r="L195" s="1539"/>
      <c r="M195" s="1539"/>
      <c r="N195" s="1539"/>
      <c r="O195" s="1539"/>
      <c r="P195" s="1539"/>
      <c r="Q195" s="1539"/>
      <c r="R195" s="1539"/>
      <c r="S195" s="1539"/>
      <c r="T195" s="1540"/>
      <c r="U195" s="218" t="s">
        <v>70</v>
      </c>
      <c r="V195" s="1496"/>
      <c r="W195" s="1497"/>
      <c r="X195" s="1497"/>
      <c r="Y195" s="1498"/>
      <c r="Z195" s="260" t="s">
        <v>69</v>
      </c>
      <c r="AA195" s="262" t="s">
        <v>94</v>
      </c>
      <c r="AB195" s="256"/>
      <c r="AC195" s="262"/>
      <c r="AD195" s="4"/>
    </row>
    <row r="196" spans="1:35" ht="18" customHeight="1">
      <c r="A196" s="178"/>
      <c r="B196" s="261" t="s">
        <v>3085</v>
      </c>
      <c r="C196" s="248"/>
      <c r="D196" s="262" t="s">
        <v>71</v>
      </c>
      <c r="E196" s="1483"/>
      <c r="F196" s="1483"/>
      <c r="G196" s="1483"/>
      <c r="H196" s="1483"/>
      <c r="I196" s="1483"/>
      <c r="J196" s="218" t="s">
        <v>70</v>
      </c>
      <c r="K196" s="1538" t="str">
        <f>IF(項目一覧②!$G$429=1,"",INDEX(主要用途!$D$2:$D$72,項目一覧②!$G$429))</f>
        <v/>
      </c>
      <c r="L196" s="1539"/>
      <c r="M196" s="1539"/>
      <c r="N196" s="1539"/>
      <c r="O196" s="1539"/>
      <c r="P196" s="1539"/>
      <c r="Q196" s="1539"/>
      <c r="R196" s="1539"/>
      <c r="S196" s="1539"/>
      <c r="T196" s="1540"/>
      <c r="U196" s="218" t="s">
        <v>70</v>
      </c>
      <c r="V196" s="1496"/>
      <c r="W196" s="1497"/>
      <c r="X196" s="1497"/>
      <c r="Y196" s="1498"/>
      <c r="Z196" s="260" t="s">
        <v>69</v>
      </c>
      <c r="AA196" s="262" t="s">
        <v>94</v>
      </c>
      <c r="AB196" s="256"/>
      <c r="AC196" s="262"/>
      <c r="AD196" s="4"/>
    </row>
    <row r="197" spans="1:35" ht="18" customHeight="1">
      <c r="A197" s="178"/>
      <c r="B197" s="261" t="s">
        <v>3086</v>
      </c>
      <c r="C197" s="248"/>
      <c r="D197" s="262" t="s">
        <v>71</v>
      </c>
      <c r="E197" s="1483"/>
      <c r="F197" s="1483"/>
      <c r="G197" s="1483"/>
      <c r="H197" s="1483"/>
      <c r="I197" s="1483"/>
      <c r="J197" s="218" t="s">
        <v>70</v>
      </c>
      <c r="K197" s="1538" t="str">
        <f>IF(項目一覧②!$G$430=1,"",INDEX(主要用途!$D$2:$D$72,項目一覧②!$G$430))</f>
        <v/>
      </c>
      <c r="L197" s="1539"/>
      <c r="M197" s="1539"/>
      <c r="N197" s="1539"/>
      <c r="O197" s="1539"/>
      <c r="P197" s="1539"/>
      <c r="Q197" s="1539"/>
      <c r="R197" s="1539"/>
      <c r="S197" s="1539"/>
      <c r="T197" s="1540"/>
      <c r="U197" s="218" t="s">
        <v>70</v>
      </c>
      <c r="V197" s="1496"/>
      <c r="W197" s="1497"/>
      <c r="X197" s="1497"/>
      <c r="Y197" s="1498"/>
      <c r="Z197" s="260" t="s">
        <v>69</v>
      </c>
      <c r="AA197" s="262" t="s">
        <v>94</v>
      </c>
      <c r="AB197" s="256"/>
      <c r="AC197" s="262"/>
      <c r="AD197" s="4"/>
    </row>
    <row r="198" spans="1:35" ht="18" customHeight="1">
      <c r="A198" s="178"/>
      <c r="B198" s="261" t="s">
        <v>3087</v>
      </c>
      <c r="C198" s="248"/>
      <c r="D198" s="262" t="s">
        <v>71</v>
      </c>
      <c r="E198" s="1483"/>
      <c r="F198" s="1483"/>
      <c r="G198" s="1483"/>
      <c r="H198" s="1483"/>
      <c r="I198" s="1483"/>
      <c r="J198" s="218" t="s">
        <v>70</v>
      </c>
      <c r="K198" s="1538" t="str">
        <f>IF(項目一覧②!$G$431=1,"",INDEX(主要用途!$D$2:$D$72,項目一覧②!$G$431))</f>
        <v/>
      </c>
      <c r="L198" s="1539"/>
      <c r="M198" s="1539"/>
      <c r="N198" s="1539"/>
      <c r="O198" s="1539"/>
      <c r="P198" s="1539"/>
      <c r="Q198" s="1539"/>
      <c r="R198" s="1539"/>
      <c r="S198" s="1539"/>
      <c r="T198" s="1540"/>
      <c r="U198" s="218" t="s">
        <v>70</v>
      </c>
      <c r="V198" s="1496"/>
      <c r="W198" s="1497"/>
      <c r="X198" s="1497"/>
      <c r="Y198" s="1498"/>
      <c r="Z198" s="260" t="s">
        <v>69</v>
      </c>
      <c r="AA198" s="262" t="s">
        <v>94</v>
      </c>
      <c r="AB198" s="256"/>
      <c r="AC198" s="262"/>
      <c r="AD198" s="4"/>
    </row>
    <row r="199" spans="1:35" ht="18" customHeight="1">
      <c r="A199" s="178"/>
      <c r="B199" s="261" t="s">
        <v>3088</v>
      </c>
      <c r="C199" s="248"/>
      <c r="D199" s="262" t="s">
        <v>71</v>
      </c>
      <c r="E199" s="1483"/>
      <c r="F199" s="1483"/>
      <c r="G199" s="1483"/>
      <c r="H199" s="1483"/>
      <c r="I199" s="1483"/>
      <c r="J199" s="218" t="s">
        <v>70</v>
      </c>
      <c r="K199" s="1538" t="str">
        <f>IF(項目一覧②!$G$432=1,"",INDEX(主要用途!$D$2:$D$72,項目一覧②!$G$432))</f>
        <v/>
      </c>
      <c r="L199" s="1539"/>
      <c r="M199" s="1539"/>
      <c r="N199" s="1539"/>
      <c r="O199" s="1539"/>
      <c r="P199" s="1539"/>
      <c r="Q199" s="1539"/>
      <c r="R199" s="1539"/>
      <c r="S199" s="1539"/>
      <c r="T199" s="1540"/>
      <c r="U199" s="218" t="s">
        <v>70</v>
      </c>
      <c r="V199" s="1496"/>
      <c r="W199" s="1497"/>
      <c r="X199" s="1497"/>
      <c r="Y199" s="1498"/>
      <c r="Z199" s="260" t="s">
        <v>69</v>
      </c>
      <c r="AA199" s="262" t="s">
        <v>94</v>
      </c>
      <c r="AB199" s="256"/>
      <c r="AC199" s="262"/>
      <c r="AD199" s="4"/>
    </row>
    <row r="200" spans="1:35" ht="18" customHeight="1">
      <c r="A200" s="178"/>
      <c r="B200" s="261" t="s">
        <v>3089</v>
      </c>
      <c r="C200" s="248"/>
      <c r="D200" s="262" t="s">
        <v>71</v>
      </c>
      <c r="E200" s="1483"/>
      <c r="F200" s="1483"/>
      <c r="G200" s="1483"/>
      <c r="H200" s="1483"/>
      <c r="I200" s="1483"/>
      <c r="J200" s="218" t="s">
        <v>70</v>
      </c>
      <c r="K200" s="1538" t="str">
        <f>IF(項目一覧②!$G$433=1,"",INDEX(主要用途!$D$2:$D$72,項目一覧②!$G$433))</f>
        <v/>
      </c>
      <c r="L200" s="1539"/>
      <c r="M200" s="1539"/>
      <c r="N200" s="1539"/>
      <c r="O200" s="1539"/>
      <c r="P200" s="1539"/>
      <c r="Q200" s="1539"/>
      <c r="R200" s="1539"/>
      <c r="S200" s="1539"/>
      <c r="T200" s="1540"/>
      <c r="U200" s="218" t="s">
        <v>70</v>
      </c>
      <c r="V200" s="1496"/>
      <c r="W200" s="1497"/>
      <c r="X200" s="1497"/>
      <c r="Y200" s="1498"/>
      <c r="Z200" s="260" t="s">
        <v>69</v>
      </c>
      <c r="AA200" s="262" t="s">
        <v>94</v>
      </c>
      <c r="AB200" s="256"/>
      <c r="AC200" s="262"/>
      <c r="AD200" s="4"/>
    </row>
    <row r="201" spans="1:35" ht="15" customHeight="1">
      <c r="A201" s="178"/>
      <c r="B201" s="247" t="s">
        <v>2734</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537"/>
      <c r="F202" s="1523"/>
      <c r="G202" s="1523"/>
      <c r="H202" s="1523"/>
      <c r="I202" s="1523"/>
      <c r="J202" s="1523"/>
      <c r="K202" s="1523"/>
      <c r="L202" s="1523"/>
      <c r="M202" s="1523"/>
      <c r="N202" s="1523"/>
      <c r="O202" s="1523"/>
      <c r="P202" s="1523"/>
      <c r="Q202" s="1523"/>
      <c r="R202" s="1523"/>
      <c r="S202" s="1523"/>
      <c r="T202" s="1523"/>
      <c r="U202" s="1523"/>
      <c r="V202" s="1523"/>
      <c r="W202" s="1523"/>
      <c r="X202" s="1523"/>
      <c r="Y202" s="1523"/>
      <c r="Z202" s="1524"/>
      <c r="AA202" s="263"/>
      <c r="AB202" s="263"/>
      <c r="AC202" s="263"/>
      <c r="AD202" s="256"/>
    </row>
    <row r="203" spans="1:35" ht="18" customHeight="1">
      <c r="A203" s="178"/>
      <c r="B203" s="247"/>
      <c r="C203" s="248"/>
      <c r="D203" s="248"/>
      <c r="E203" s="1525"/>
      <c r="F203" s="1526"/>
      <c r="G203" s="1526"/>
      <c r="H203" s="1526"/>
      <c r="I203" s="1526"/>
      <c r="J203" s="1526"/>
      <c r="K203" s="1526"/>
      <c r="L203" s="1526"/>
      <c r="M203" s="1526"/>
      <c r="N203" s="1526"/>
      <c r="O203" s="1526"/>
      <c r="P203" s="1526"/>
      <c r="Q203" s="1526"/>
      <c r="R203" s="1526"/>
      <c r="S203" s="1526"/>
      <c r="T203" s="1526"/>
      <c r="U203" s="1526"/>
      <c r="V203" s="1526"/>
      <c r="W203" s="1526"/>
      <c r="X203" s="1526"/>
      <c r="Y203" s="1526"/>
      <c r="Z203" s="1527"/>
      <c r="AA203" s="263"/>
      <c r="AB203" s="263"/>
      <c r="AC203" s="263"/>
      <c r="AD203" s="256"/>
    </row>
    <row r="204" spans="1:35" ht="15" customHeight="1">
      <c r="A204" s="178"/>
      <c r="B204" s="247" t="s">
        <v>2735</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537"/>
      <c r="F205" s="1523"/>
      <c r="G205" s="1523"/>
      <c r="H205" s="1523"/>
      <c r="I205" s="1523"/>
      <c r="J205" s="1523"/>
      <c r="K205" s="1523"/>
      <c r="L205" s="1523"/>
      <c r="M205" s="1523"/>
      <c r="N205" s="1523"/>
      <c r="O205" s="1523"/>
      <c r="P205" s="1523"/>
      <c r="Q205" s="1523"/>
      <c r="R205" s="1523"/>
      <c r="S205" s="1523"/>
      <c r="T205" s="1523"/>
      <c r="U205" s="1523"/>
      <c r="V205" s="1523"/>
      <c r="W205" s="1523"/>
      <c r="X205" s="1523"/>
      <c r="Y205" s="1523"/>
      <c r="Z205" s="1524"/>
      <c r="AA205" s="263"/>
      <c r="AB205" s="263"/>
      <c r="AC205" s="263"/>
      <c r="AD205" s="256"/>
    </row>
    <row r="206" spans="1:35" ht="18" customHeight="1">
      <c r="A206" s="178"/>
      <c r="B206" s="247"/>
      <c r="C206" s="248"/>
      <c r="D206" s="248"/>
      <c r="E206" s="1525"/>
      <c r="F206" s="1526"/>
      <c r="G206" s="1526"/>
      <c r="H206" s="1526"/>
      <c r="I206" s="1526"/>
      <c r="J206" s="1526"/>
      <c r="K206" s="1526"/>
      <c r="L206" s="1526"/>
      <c r="M206" s="1526"/>
      <c r="N206" s="1526"/>
      <c r="O206" s="1526"/>
      <c r="P206" s="1526"/>
      <c r="Q206" s="1526"/>
      <c r="R206" s="1526"/>
      <c r="S206" s="1526"/>
      <c r="T206" s="1526"/>
      <c r="U206" s="1526"/>
      <c r="V206" s="1526"/>
      <c r="W206" s="1526"/>
      <c r="X206" s="1526"/>
      <c r="Y206" s="1526"/>
      <c r="Z206" s="1527"/>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2726</v>
      </c>
      <c r="C209" s="248"/>
      <c r="D209" s="248"/>
      <c r="E209" s="1513">
        <f>$D$3</f>
        <v>2</v>
      </c>
      <c r="F209" s="1514"/>
      <c r="G209" s="1514"/>
      <c r="H209" s="1515"/>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2727</v>
      </c>
      <c r="C210" s="248"/>
      <c r="D210" s="248"/>
      <c r="E210" s="1631"/>
      <c r="F210" s="1632"/>
      <c r="G210" s="1632"/>
      <c r="H210" s="1633"/>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2728</v>
      </c>
      <c r="C211" s="248"/>
      <c r="D211" s="248"/>
      <c r="E211" s="1622"/>
      <c r="F211" s="1623"/>
      <c r="G211" s="1623"/>
      <c r="H211" s="1624"/>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2729</v>
      </c>
      <c r="C212" s="248"/>
      <c r="D212" s="248"/>
      <c r="E212" s="1622"/>
      <c r="F212" s="1623"/>
      <c r="G212" s="1623"/>
      <c r="H212" s="1624"/>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2730</v>
      </c>
      <c r="C213" s="248"/>
      <c r="D213" s="248"/>
      <c r="E213" s="1622"/>
      <c r="F213" s="1623"/>
      <c r="G213" s="1623"/>
      <c r="H213" s="1624"/>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2731</v>
      </c>
      <c r="C214" s="247"/>
      <c r="D214" s="248"/>
      <c r="E214" s="1622"/>
      <c r="F214" s="1623"/>
      <c r="G214" s="1623"/>
      <c r="H214" s="1624"/>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2732</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2733</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507" t="s">
        <v>82</v>
      </c>
      <c r="F217" s="1507"/>
      <c r="G217" s="1507"/>
      <c r="H217" s="1507"/>
      <c r="I217" s="1507"/>
      <c r="J217" s="218" t="s">
        <v>70</v>
      </c>
      <c r="K217" s="1634" t="s">
        <v>81</v>
      </c>
      <c r="L217" s="1634"/>
      <c r="M217" s="1634"/>
      <c r="N217" s="1634"/>
      <c r="O217" s="1634"/>
      <c r="P217" s="1634"/>
      <c r="Q217" s="1634"/>
      <c r="R217" s="1634"/>
      <c r="S217" s="1634"/>
      <c r="T217" s="1634"/>
      <c r="U217" s="218" t="s">
        <v>70</v>
      </c>
      <c r="V217" s="1507" t="s">
        <v>80</v>
      </c>
      <c r="W217" s="1507"/>
      <c r="X217" s="1507"/>
      <c r="Y217" s="1507"/>
      <c r="Z217" s="1507"/>
      <c r="AA217" s="262" t="s">
        <v>67</v>
      </c>
      <c r="AB217" s="262"/>
      <c r="AC217" s="4"/>
      <c r="AD217" s="4"/>
    </row>
    <row r="218" spans="1:30" ht="18" customHeight="1">
      <c r="A218" s="178"/>
      <c r="B218" s="261" t="s">
        <v>3084</v>
      </c>
      <c r="C218" s="248"/>
      <c r="D218" s="262" t="s">
        <v>71</v>
      </c>
      <c r="E218" s="1483"/>
      <c r="F218" s="1483"/>
      <c r="G218" s="1483"/>
      <c r="H218" s="1483"/>
      <c r="I218" s="1483"/>
      <c r="J218" s="218" t="s">
        <v>70</v>
      </c>
      <c r="K218" s="1538" t="str">
        <f>IF(項目一覧②!$G$455=1,"",INDEX(主要用途!$D$2:$D$72,項目一覧②!$G$455))</f>
        <v/>
      </c>
      <c r="L218" s="1539"/>
      <c r="M218" s="1539"/>
      <c r="N218" s="1539"/>
      <c r="O218" s="1539"/>
      <c r="P218" s="1539"/>
      <c r="Q218" s="1539"/>
      <c r="R218" s="1539"/>
      <c r="S218" s="1539"/>
      <c r="T218" s="1540"/>
      <c r="U218" s="218" t="s">
        <v>70</v>
      </c>
      <c r="V218" s="1496"/>
      <c r="W218" s="1497"/>
      <c r="X218" s="1497"/>
      <c r="Y218" s="1498"/>
      <c r="Z218" s="260" t="s">
        <v>69</v>
      </c>
      <c r="AA218" s="262" t="s">
        <v>67</v>
      </c>
      <c r="AB218" s="256"/>
      <c r="AC218" s="262"/>
      <c r="AD218" s="4"/>
    </row>
    <row r="219" spans="1:30" ht="18" customHeight="1">
      <c r="A219" s="178"/>
      <c r="B219" s="261" t="s">
        <v>3085</v>
      </c>
      <c r="C219" s="248"/>
      <c r="D219" s="262" t="s">
        <v>71</v>
      </c>
      <c r="E219" s="1483"/>
      <c r="F219" s="1483"/>
      <c r="G219" s="1483"/>
      <c r="H219" s="1483"/>
      <c r="I219" s="1483"/>
      <c r="J219" s="218" t="s">
        <v>70</v>
      </c>
      <c r="K219" s="1538" t="str">
        <f>IF(項目一覧②!$G$456=1,"",INDEX(主要用途!$D$2:$D$72,項目一覧②!$G$456))</f>
        <v/>
      </c>
      <c r="L219" s="1539"/>
      <c r="M219" s="1539"/>
      <c r="N219" s="1539"/>
      <c r="O219" s="1539"/>
      <c r="P219" s="1539"/>
      <c r="Q219" s="1539"/>
      <c r="R219" s="1539"/>
      <c r="S219" s="1539"/>
      <c r="T219" s="1540"/>
      <c r="U219" s="218" t="s">
        <v>70</v>
      </c>
      <c r="V219" s="1496"/>
      <c r="W219" s="1497"/>
      <c r="X219" s="1497"/>
      <c r="Y219" s="1498"/>
      <c r="Z219" s="260" t="s">
        <v>69</v>
      </c>
      <c r="AA219" s="262" t="s">
        <v>67</v>
      </c>
      <c r="AB219" s="256"/>
      <c r="AC219" s="262"/>
      <c r="AD219" s="4"/>
    </row>
    <row r="220" spans="1:30" ht="18" customHeight="1">
      <c r="A220" s="178"/>
      <c r="B220" s="261" t="s">
        <v>3086</v>
      </c>
      <c r="C220" s="248"/>
      <c r="D220" s="262" t="s">
        <v>71</v>
      </c>
      <c r="E220" s="1483"/>
      <c r="F220" s="1483"/>
      <c r="G220" s="1483"/>
      <c r="H220" s="1483"/>
      <c r="I220" s="1483"/>
      <c r="J220" s="218" t="s">
        <v>70</v>
      </c>
      <c r="K220" s="1538" t="str">
        <f>IF(項目一覧②!$G$457=1,"",INDEX(主要用途!$D$2:$D$72,項目一覧②!$G$457))</f>
        <v/>
      </c>
      <c r="L220" s="1539"/>
      <c r="M220" s="1539"/>
      <c r="N220" s="1539"/>
      <c r="O220" s="1539"/>
      <c r="P220" s="1539"/>
      <c r="Q220" s="1539"/>
      <c r="R220" s="1539"/>
      <c r="S220" s="1539"/>
      <c r="T220" s="1540"/>
      <c r="U220" s="218" t="s">
        <v>70</v>
      </c>
      <c r="V220" s="1496"/>
      <c r="W220" s="1497"/>
      <c r="X220" s="1497"/>
      <c r="Y220" s="1498"/>
      <c r="Z220" s="260" t="s">
        <v>69</v>
      </c>
      <c r="AA220" s="262" t="s">
        <v>67</v>
      </c>
      <c r="AB220" s="256"/>
      <c r="AC220" s="262"/>
      <c r="AD220" s="4"/>
    </row>
    <row r="221" spans="1:30" ht="18" customHeight="1">
      <c r="A221" s="178"/>
      <c r="B221" s="261" t="s">
        <v>3087</v>
      </c>
      <c r="C221" s="248"/>
      <c r="D221" s="262" t="s">
        <v>71</v>
      </c>
      <c r="E221" s="1483"/>
      <c r="F221" s="1483"/>
      <c r="G221" s="1483"/>
      <c r="H221" s="1483"/>
      <c r="I221" s="1483"/>
      <c r="J221" s="218" t="s">
        <v>70</v>
      </c>
      <c r="K221" s="1538" t="str">
        <f>IF(項目一覧②!$G$458=1,"",INDEX(主要用途!$D$2:$D$72,項目一覧②!$G$458))</f>
        <v/>
      </c>
      <c r="L221" s="1539"/>
      <c r="M221" s="1539"/>
      <c r="N221" s="1539"/>
      <c r="O221" s="1539"/>
      <c r="P221" s="1539"/>
      <c r="Q221" s="1539"/>
      <c r="R221" s="1539"/>
      <c r="S221" s="1539"/>
      <c r="T221" s="1540"/>
      <c r="U221" s="218" t="s">
        <v>70</v>
      </c>
      <c r="V221" s="1496"/>
      <c r="W221" s="1497"/>
      <c r="X221" s="1497"/>
      <c r="Y221" s="1498"/>
      <c r="Z221" s="260" t="s">
        <v>69</v>
      </c>
      <c r="AA221" s="262" t="s">
        <v>67</v>
      </c>
      <c r="AB221" s="256"/>
      <c r="AC221" s="262"/>
      <c r="AD221" s="4"/>
    </row>
    <row r="222" spans="1:30" ht="18" customHeight="1">
      <c r="A222" s="178"/>
      <c r="B222" s="261" t="s">
        <v>3088</v>
      </c>
      <c r="C222" s="248"/>
      <c r="D222" s="262" t="s">
        <v>71</v>
      </c>
      <c r="E222" s="1483"/>
      <c r="F222" s="1483"/>
      <c r="G222" s="1483"/>
      <c r="H222" s="1483"/>
      <c r="I222" s="1483"/>
      <c r="J222" s="218" t="s">
        <v>70</v>
      </c>
      <c r="K222" s="1538" t="str">
        <f>IF(項目一覧②!$G$459=1,"",INDEX(主要用途!$D$2:$D$72,項目一覧②!$G$459))</f>
        <v/>
      </c>
      <c r="L222" s="1539"/>
      <c r="M222" s="1539"/>
      <c r="N222" s="1539"/>
      <c r="O222" s="1539"/>
      <c r="P222" s="1539"/>
      <c r="Q222" s="1539"/>
      <c r="R222" s="1539"/>
      <c r="S222" s="1539"/>
      <c r="T222" s="1540"/>
      <c r="U222" s="218" t="s">
        <v>70</v>
      </c>
      <c r="V222" s="1496"/>
      <c r="W222" s="1497"/>
      <c r="X222" s="1497"/>
      <c r="Y222" s="1498"/>
      <c r="Z222" s="260" t="s">
        <v>69</v>
      </c>
      <c r="AA222" s="262" t="s">
        <v>67</v>
      </c>
      <c r="AB222" s="256"/>
      <c r="AC222" s="262"/>
      <c r="AD222" s="4"/>
    </row>
    <row r="223" spans="1:30" ht="18" customHeight="1">
      <c r="A223" s="178"/>
      <c r="B223" s="261" t="s">
        <v>3089</v>
      </c>
      <c r="C223" s="248"/>
      <c r="D223" s="262" t="s">
        <v>71</v>
      </c>
      <c r="E223" s="1483"/>
      <c r="F223" s="1483"/>
      <c r="G223" s="1483"/>
      <c r="H223" s="1483"/>
      <c r="I223" s="1483"/>
      <c r="J223" s="218" t="s">
        <v>70</v>
      </c>
      <c r="K223" s="1538" t="str">
        <f>IF(項目一覧②!$G$460=1,"",INDEX(主要用途!$D$2:$D$72,項目一覧②!$G$460))</f>
        <v/>
      </c>
      <c r="L223" s="1539"/>
      <c r="M223" s="1539"/>
      <c r="N223" s="1539"/>
      <c r="O223" s="1539"/>
      <c r="P223" s="1539"/>
      <c r="Q223" s="1539"/>
      <c r="R223" s="1539"/>
      <c r="S223" s="1539"/>
      <c r="T223" s="1540"/>
      <c r="U223" s="218" t="s">
        <v>70</v>
      </c>
      <c r="V223" s="1496"/>
      <c r="W223" s="1497"/>
      <c r="X223" s="1497"/>
      <c r="Y223" s="1498"/>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2734</v>
      </c>
      <c r="C225" s="248"/>
      <c r="D225" s="248"/>
      <c r="E225" s="1537"/>
      <c r="F225" s="1523"/>
      <c r="G225" s="1523"/>
      <c r="H225" s="1523"/>
      <c r="I225" s="1523"/>
      <c r="J225" s="1523"/>
      <c r="K225" s="1523"/>
      <c r="L225" s="1523"/>
      <c r="M225" s="1523"/>
      <c r="N225" s="1523"/>
      <c r="O225" s="1523"/>
      <c r="P225" s="1523"/>
      <c r="Q225" s="1523"/>
      <c r="R225" s="1523"/>
      <c r="S225" s="1523"/>
      <c r="T225" s="1523"/>
      <c r="U225" s="1523"/>
      <c r="V225" s="1523"/>
      <c r="W225" s="1523"/>
      <c r="X225" s="1523"/>
      <c r="Y225" s="1523"/>
      <c r="Z225" s="1524"/>
      <c r="AA225" s="263"/>
      <c r="AB225" s="263"/>
      <c r="AC225" s="263"/>
      <c r="AD225" s="256"/>
    </row>
    <row r="226" spans="1:35" ht="18" customHeight="1">
      <c r="A226" s="178"/>
      <c r="B226" s="247"/>
      <c r="C226" s="248"/>
      <c r="D226" s="248"/>
      <c r="E226" s="1525"/>
      <c r="F226" s="1526"/>
      <c r="G226" s="1526"/>
      <c r="H226" s="1526"/>
      <c r="I226" s="1526"/>
      <c r="J226" s="1526"/>
      <c r="K226" s="1526"/>
      <c r="L226" s="1526"/>
      <c r="M226" s="1526"/>
      <c r="N226" s="1526"/>
      <c r="O226" s="1526"/>
      <c r="P226" s="1526"/>
      <c r="Q226" s="1526"/>
      <c r="R226" s="1526"/>
      <c r="S226" s="1526"/>
      <c r="T226" s="1526"/>
      <c r="U226" s="1526"/>
      <c r="V226" s="1526"/>
      <c r="W226" s="1526"/>
      <c r="X226" s="1526"/>
      <c r="Y226" s="1526"/>
      <c r="Z226" s="1527"/>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2735</v>
      </c>
      <c r="C228" s="248"/>
      <c r="D228" s="248"/>
      <c r="E228" s="1537"/>
      <c r="F228" s="1523"/>
      <c r="G228" s="1523"/>
      <c r="H228" s="1523"/>
      <c r="I228" s="1523"/>
      <c r="J228" s="1523"/>
      <c r="K228" s="1523"/>
      <c r="L228" s="1523"/>
      <c r="M228" s="1523"/>
      <c r="N228" s="1523"/>
      <c r="O228" s="1523"/>
      <c r="P228" s="1523"/>
      <c r="Q228" s="1523"/>
      <c r="R228" s="1523"/>
      <c r="S228" s="1523"/>
      <c r="T228" s="1523"/>
      <c r="U228" s="1523"/>
      <c r="V228" s="1523"/>
      <c r="W228" s="1523"/>
      <c r="X228" s="1523"/>
      <c r="Y228" s="1523"/>
      <c r="Z228" s="1524"/>
      <c r="AA228" s="263"/>
      <c r="AB228" s="263"/>
      <c r="AC228" s="263"/>
      <c r="AD228" s="256"/>
    </row>
    <row r="229" spans="1:35" ht="18" customHeight="1">
      <c r="A229" s="178"/>
      <c r="B229" s="247"/>
      <c r="C229" s="248"/>
      <c r="D229" s="248"/>
      <c r="E229" s="1525"/>
      <c r="F229" s="1526"/>
      <c r="G229" s="1526"/>
      <c r="H229" s="1526"/>
      <c r="I229" s="1526"/>
      <c r="J229" s="1526"/>
      <c r="K229" s="1526"/>
      <c r="L229" s="1526"/>
      <c r="M229" s="1526"/>
      <c r="N229" s="1526"/>
      <c r="O229" s="1526"/>
      <c r="P229" s="1526"/>
      <c r="Q229" s="1526"/>
      <c r="R229" s="1526"/>
      <c r="S229" s="1526"/>
      <c r="T229" s="1526"/>
      <c r="U229" s="1526"/>
      <c r="V229" s="1526"/>
      <c r="W229" s="1526"/>
      <c r="X229" s="1526"/>
      <c r="Y229" s="1526"/>
      <c r="Z229" s="1527"/>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2726</v>
      </c>
      <c r="C232" s="248"/>
      <c r="D232" s="248"/>
      <c r="E232" s="1513">
        <f>$D$3</f>
        <v>2</v>
      </c>
      <c r="F232" s="1514"/>
      <c r="G232" s="1514"/>
      <c r="H232" s="1515"/>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2727</v>
      </c>
      <c r="C233" s="248"/>
      <c r="D233" s="248"/>
      <c r="E233" s="1631"/>
      <c r="F233" s="1632"/>
      <c r="G233" s="1632"/>
      <c r="H233" s="1633"/>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2728</v>
      </c>
      <c r="C234" s="248"/>
      <c r="D234" s="248"/>
      <c r="E234" s="1622"/>
      <c r="F234" s="1623"/>
      <c r="G234" s="1623"/>
      <c r="H234" s="1624"/>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2729</v>
      </c>
      <c r="C235" s="248"/>
      <c r="D235" s="248"/>
      <c r="E235" s="1622"/>
      <c r="F235" s="1623"/>
      <c r="G235" s="1623"/>
      <c r="H235" s="1624"/>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2730</v>
      </c>
      <c r="C236" s="248"/>
      <c r="D236" s="248"/>
      <c r="E236" s="1622"/>
      <c r="F236" s="1623"/>
      <c r="G236" s="1623"/>
      <c r="H236" s="1624"/>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2731</v>
      </c>
      <c r="C237" s="247"/>
      <c r="D237" s="248"/>
      <c r="E237" s="1622"/>
      <c r="F237" s="1623"/>
      <c r="G237" s="1623"/>
      <c r="H237" s="1624"/>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2732</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2733</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507" t="s">
        <v>82</v>
      </c>
      <c r="F240" s="1507"/>
      <c r="G240" s="1507"/>
      <c r="H240" s="1507"/>
      <c r="I240" s="1507"/>
      <c r="J240" s="218" t="s">
        <v>70</v>
      </c>
      <c r="K240" s="1634" t="s">
        <v>81</v>
      </c>
      <c r="L240" s="1634"/>
      <c r="M240" s="1634"/>
      <c r="N240" s="1634"/>
      <c r="O240" s="1634"/>
      <c r="P240" s="1634"/>
      <c r="Q240" s="1634"/>
      <c r="R240" s="1634"/>
      <c r="S240" s="1634"/>
      <c r="T240" s="1634"/>
      <c r="U240" s="218" t="s">
        <v>70</v>
      </c>
      <c r="V240" s="1507" t="s">
        <v>80</v>
      </c>
      <c r="W240" s="1507"/>
      <c r="X240" s="1507"/>
      <c r="Y240" s="1507"/>
      <c r="Z240" s="1507"/>
      <c r="AA240" s="262" t="s">
        <v>67</v>
      </c>
      <c r="AB240" s="262"/>
      <c r="AC240" s="4"/>
      <c r="AD240" s="4"/>
    </row>
    <row r="241" spans="1:35" ht="18" customHeight="1">
      <c r="A241" s="178"/>
      <c r="B241" s="261" t="s">
        <v>3084</v>
      </c>
      <c r="C241" s="248"/>
      <c r="D241" s="262" t="s">
        <v>71</v>
      </c>
      <c r="E241" s="1483"/>
      <c r="F241" s="1483"/>
      <c r="G241" s="1483"/>
      <c r="H241" s="1483"/>
      <c r="I241" s="1483"/>
      <c r="J241" s="218" t="s">
        <v>70</v>
      </c>
      <c r="K241" s="1538" t="str">
        <f>IF(項目一覧②!$G$482=1,"",INDEX(主要用途!$D$2:$D$72,項目一覧②!$G$482))</f>
        <v/>
      </c>
      <c r="L241" s="1539"/>
      <c r="M241" s="1539"/>
      <c r="N241" s="1539"/>
      <c r="O241" s="1539"/>
      <c r="P241" s="1539"/>
      <c r="Q241" s="1539"/>
      <c r="R241" s="1539"/>
      <c r="S241" s="1539"/>
      <c r="T241" s="1540"/>
      <c r="U241" s="218" t="s">
        <v>70</v>
      </c>
      <c r="V241" s="1496"/>
      <c r="W241" s="1497"/>
      <c r="X241" s="1497"/>
      <c r="Y241" s="1498"/>
      <c r="Z241" s="260" t="s">
        <v>69</v>
      </c>
      <c r="AA241" s="262" t="s">
        <v>67</v>
      </c>
      <c r="AB241" s="256"/>
      <c r="AC241" s="262"/>
      <c r="AD241" s="4"/>
    </row>
    <row r="242" spans="1:35" ht="18" customHeight="1">
      <c r="A242" s="178"/>
      <c r="B242" s="261" t="s">
        <v>3085</v>
      </c>
      <c r="C242" s="248"/>
      <c r="D242" s="262" t="s">
        <v>71</v>
      </c>
      <c r="E242" s="1483"/>
      <c r="F242" s="1483"/>
      <c r="G242" s="1483"/>
      <c r="H242" s="1483"/>
      <c r="I242" s="1483"/>
      <c r="J242" s="218" t="s">
        <v>70</v>
      </c>
      <c r="K242" s="1538" t="str">
        <f>IF(項目一覧②!$G$483=1,"",INDEX(主要用途!$D$2:$D$72,項目一覧②!$G$483))</f>
        <v/>
      </c>
      <c r="L242" s="1539"/>
      <c r="M242" s="1539"/>
      <c r="N242" s="1539"/>
      <c r="O242" s="1539"/>
      <c r="P242" s="1539"/>
      <c r="Q242" s="1539"/>
      <c r="R242" s="1539"/>
      <c r="S242" s="1539"/>
      <c r="T242" s="1540"/>
      <c r="U242" s="218" t="s">
        <v>70</v>
      </c>
      <c r="V242" s="1496"/>
      <c r="W242" s="1497"/>
      <c r="X242" s="1497"/>
      <c r="Y242" s="1498"/>
      <c r="Z242" s="260" t="s">
        <v>69</v>
      </c>
      <c r="AA242" s="262" t="s">
        <v>67</v>
      </c>
      <c r="AB242" s="256"/>
      <c r="AC242" s="262"/>
      <c r="AD242" s="4"/>
    </row>
    <row r="243" spans="1:35" ht="18" customHeight="1">
      <c r="A243" s="178"/>
      <c r="B243" s="261" t="s">
        <v>3086</v>
      </c>
      <c r="C243" s="248"/>
      <c r="D243" s="262" t="s">
        <v>71</v>
      </c>
      <c r="E243" s="1483"/>
      <c r="F243" s="1483"/>
      <c r="G243" s="1483"/>
      <c r="H243" s="1483"/>
      <c r="I243" s="1483"/>
      <c r="J243" s="218" t="s">
        <v>70</v>
      </c>
      <c r="K243" s="1538" t="str">
        <f>IF(項目一覧②!$G$484=1,"",INDEX(主要用途!$D$2:$D$72,項目一覧②!$G$484))</f>
        <v/>
      </c>
      <c r="L243" s="1539"/>
      <c r="M243" s="1539"/>
      <c r="N243" s="1539"/>
      <c r="O243" s="1539"/>
      <c r="P243" s="1539"/>
      <c r="Q243" s="1539"/>
      <c r="R243" s="1539"/>
      <c r="S243" s="1539"/>
      <c r="T243" s="1540"/>
      <c r="U243" s="218" t="s">
        <v>70</v>
      </c>
      <c r="V243" s="1496"/>
      <c r="W243" s="1497"/>
      <c r="X243" s="1497"/>
      <c r="Y243" s="1498"/>
      <c r="Z243" s="260" t="s">
        <v>69</v>
      </c>
      <c r="AA243" s="262" t="s">
        <v>67</v>
      </c>
      <c r="AB243" s="256"/>
      <c r="AC243" s="262"/>
      <c r="AD243" s="4"/>
    </row>
    <row r="244" spans="1:35" ht="18" customHeight="1">
      <c r="A244" s="178"/>
      <c r="B244" s="261" t="s">
        <v>3087</v>
      </c>
      <c r="C244" s="248"/>
      <c r="D244" s="262" t="s">
        <v>71</v>
      </c>
      <c r="E244" s="1483"/>
      <c r="F244" s="1483"/>
      <c r="G244" s="1483"/>
      <c r="H244" s="1483"/>
      <c r="I244" s="1483"/>
      <c r="J244" s="218" t="s">
        <v>70</v>
      </c>
      <c r="K244" s="1538" t="str">
        <f>IF(項目一覧②!$G$485=1,"",INDEX(主要用途!$D$2:$D$72,項目一覧②!$G$485))</f>
        <v/>
      </c>
      <c r="L244" s="1539"/>
      <c r="M244" s="1539"/>
      <c r="N244" s="1539"/>
      <c r="O244" s="1539"/>
      <c r="P244" s="1539"/>
      <c r="Q244" s="1539"/>
      <c r="R244" s="1539"/>
      <c r="S244" s="1539"/>
      <c r="T244" s="1540"/>
      <c r="U244" s="218" t="s">
        <v>70</v>
      </c>
      <c r="V244" s="1496"/>
      <c r="W244" s="1497"/>
      <c r="X244" s="1497"/>
      <c r="Y244" s="1498"/>
      <c r="Z244" s="260" t="s">
        <v>69</v>
      </c>
      <c r="AA244" s="262" t="s">
        <v>67</v>
      </c>
      <c r="AB244" s="256"/>
      <c r="AC244" s="262"/>
      <c r="AD244" s="4"/>
    </row>
    <row r="245" spans="1:35" ht="18" customHeight="1">
      <c r="A245" s="178"/>
      <c r="B245" s="261" t="s">
        <v>3088</v>
      </c>
      <c r="C245" s="248"/>
      <c r="D245" s="262" t="s">
        <v>71</v>
      </c>
      <c r="E245" s="1483"/>
      <c r="F245" s="1483"/>
      <c r="G245" s="1483"/>
      <c r="H245" s="1483"/>
      <c r="I245" s="1483"/>
      <c r="J245" s="218" t="s">
        <v>70</v>
      </c>
      <c r="K245" s="1538" t="str">
        <f>IF(項目一覧②!$G$486=1,"",INDEX(主要用途!$D$2:$D$72,項目一覧②!$G$486))</f>
        <v/>
      </c>
      <c r="L245" s="1539"/>
      <c r="M245" s="1539"/>
      <c r="N245" s="1539"/>
      <c r="O245" s="1539"/>
      <c r="P245" s="1539"/>
      <c r="Q245" s="1539"/>
      <c r="R245" s="1539"/>
      <c r="S245" s="1539"/>
      <c r="T245" s="1540"/>
      <c r="U245" s="218" t="s">
        <v>70</v>
      </c>
      <c r="V245" s="1496"/>
      <c r="W245" s="1497"/>
      <c r="X245" s="1497"/>
      <c r="Y245" s="1498"/>
      <c r="Z245" s="260" t="s">
        <v>69</v>
      </c>
      <c r="AA245" s="262" t="s">
        <v>67</v>
      </c>
      <c r="AB245" s="256"/>
      <c r="AC245" s="262"/>
      <c r="AD245" s="4"/>
    </row>
    <row r="246" spans="1:35" ht="18" customHeight="1">
      <c r="A246" s="178"/>
      <c r="B246" s="261" t="s">
        <v>3089</v>
      </c>
      <c r="C246" s="248"/>
      <c r="D246" s="262" t="s">
        <v>71</v>
      </c>
      <c r="E246" s="1483"/>
      <c r="F246" s="1483"/>
      <c r="G246" s="1483"/>
      <c r="H246" s="1483"/>
      <c r="I246" s="1483"/>
      <c r="J246" s="218" t="s">
        <v>70</v>
      </c>
      <c r="K246" s="1538" t="str">
        <f>IF(項目一覧②!$G$487=1,"",INDEX(主要用途!$D$2:$D$72,項目一覧②!$G$487))</f>
        <v/>
      </c>
      <c r="L246" s="1539"/>
      <c r="M246" s="1539"/>
      <c r="N246" s="1539"/>
      <c r="O246" s="1539"/>
      <c r="P246" s="1539"/>
      <c r="Q246" s="1539"/>
      <c r="R246" s="1539"/>
      <c r="S246" s="1539"/>
      <c r="T246" s="1540"/>
      <c r="U246" s="218" t="s">
        <v>70</v>
      </c>
      <c r="V246" s="1496"/>
      <c r="W246" s="1497"/>
      <c r="X246" s="1497"/>
      <c r="Y246" s="1498"/>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2734</v>
      </c>
      <c r="C248" s="248"/>
      <c r="D248" s="248"/>
      <c r="E248" s="1537"/>
      <c r="F248" s="1523"/>
      <c r="G248" s="1523"/>
      <c r="H248" s="1523"/>
      <c r="I248" s="1523"/>
      <c r="J248" s="1523"/>
      <c r="K248" s="1523"/>
      <c r="L248" s="1523"/>
      <c r="M248" s="1523"/>
      <c r="N248" s="1523"/>
      <c r="O248" s="1523"/>
      <c r="P248" s="1523"/>
      <c r="Q248" s="1523"/>
      <c r="R248" s="1523"/>
      <c r="S248" s="1523"/>
      <c r="T248" s="1523"/>
      <c r="U248" s="1523"/>
      <c r="V248" s="1523"/>
      <c r="W248" s="1523"/>
      <c r="X248" s="1523"/>
      <c r="Y248" s="1523"/>
      <c r="Z248" s="1524"/>
      <c r="AA248" s="263"/>
      <c r="AB248" s="263"/>
      <c r="AC248" s="263"/>
      <c r="AD248" s="256"/>
    </row>
    <row r="249" spans="1:35" ht="18" customHeight="1">
      <c r="A249" s="178"/>
      <c r="B249" s="247"/>
      <c r="C249" s="248"/>
      <c r="D249" s="248"/>
      <c r="E249" s="1525"/>
      <c r="F249" s="1526"/>
      <c r="G249" s="1526"/>
      <c r="H249" s="1526"/>
      <c r="I249" s="1526"/>
      <c r="J249" s="1526"/>
      <c r="K249" s="1526"/>
      <c r="L249" s="1526"/>
      <c r="M249" s="1526"/>
      <c r="N249" s="1526"/>
      <c r="O249" s="1526"/>
      <c r="P249" s="1526"/>
      <c r="Q249" s="1526"/>
      <c r="R249" s="1526"/>
      <c r="S249" s="1526"/>
      <c r="T249" s="1526"/>
      <c r="U249" s="1526"/>
      <c r="V249" s="1526"/>
      <c r="W249" s="1526"/>
      <c r="X249" s="1526"/>
      <c r="Y249" s="1526"/>
      <c r="Z249" s="1527"/>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2735</v>
      </c>
      <c r="C251" s="248"/>
      <c r="D251" s="248"/>
      <c r="E251" s="1537"/>
      <c r="F251" s="1523"/>
      <c r="G251" s="1523"/>
      <c r="H251" s="1523"/>
      <c r="I251" s="1523"/>
      <c r="J251" s="1523"/>
      <c r="K251" s="1523"/>
      <c r="L251" s="1523"/>
      <c r="M251" s="1523"/>
      <c r="N251" s="1523"/>
      <c r="O251" s="1523"/>
      <c r="P251" s="1523"/>
      <c r="Q251" s="1523"/>
      <c r="R251" s="1523"/>
      <c r="S251" s="1523"/>
      <c r="T251" s="1523"/>
      <c r="U251" s="1523"/>
      <c r="V251" s="1523"/>
      <c r="W251" s="1523"/>
      <c r="X251" s="1523"/>
      <c r="Y251" s="1523"/>
      <c r="Z251" s="1524"/>
      <c r="AA251" s="263"/>
      <c r="AB251" s="263"/>
      <c r="AC251" s="263"/>
      <c r="AD251" s="256"/>
    </row>
    <row r="252" spans="1:35" ht="18" customHeight="1">
      <c r="A252" s="178"/>
      <c r="B252" s="247"/>
      <c r="C252" s="248"/>
      <c r="D252" s="248"/>
      <c r="E252" s="1525"/>
      <c r="F252" s="1526"/>
      <c r="G252" s="1526"/>
      <c r="H252" s="1526"/>
      <c r="I252" s="1526"/>
      <c r="J252" s="1526"/>
      <c r="K252" s="1526"/>
      <c r="L252" s="1526"/>
      <c r="M252" s="1526"/>
      <c r="N252" s="1526"/>
      <c r="O252" s="1526"/>
      <c r="P252" s="1526"/>
      <c r="Q252" s="1526"/>
      <c r="R252" s="1526"/>
      <c r="S252" s="1526"/>
      <c r="T252" s="1526"/>
      <c r="U252" s="1526"/>
      <c r="V252" s="1526"/>
      <c r="W252" s="1526"/>
      <c r="X252" s="1526"/>
      <c r="Y252" s="1526"/>
      <c r="Z252" s="1527"/>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2726</v>
      </c>
      <c r="C256" s="248"/>
      <c r="D256" s="248"/>
      <c r="E256" s="1513">
        <f>$D$3</f>
        <v>2</v>
      </c>
      <c r="F256" s="1514"/>
      <c r="G256" s="1514"/>
      <c r="H256" s="1515"/>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2727</v>
      </c>
      <c r="C257" s="248"/>
      <c r="D257" s="248"/>
      <c r="E257" s="1631"/>
      <c r="F257" s="1632"/>
      <c r="G257" s="1632"/>
      <c r="H257" s="1633"/>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2728</v>
      </c>
      <c r="C258" s="248"/>
      <c r="D258" s="248"/>
      <c r="E258" s="1622"/>
      <c r="F258" s="1623"/>
      <c r="G258" s="1623"/>
      <c r="H258" s="1624"/>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2729</v>
      </c>
      <c r="C259" s="248"/>
      <c r="D259" s="248"/>
      <c r="E259" s="1622"/>
      <c r="F259" s="1623"/>
      <c r="G259" s="1623"/>
      <c r="H259" s="1624"/>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2730</v>
      </c>
      <c r="C260" s="248"/>
      <c r="D260" s="248"/>
      <c r="E260" s="1622"/>
      <c r="F260" s="1623"/>
      <c r="G260" s="1623"/>
      <c r="H260" s="1624"/>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2731</v>
      </c>
      <c r="C261" s="247"/>
      <c r="D261" s="248"/>
      <c r="E261" s="1622"/>
      <c r="F261" s="1623"/>
      <c r="G261" s="1623"/>
      <c r="H261" s="1624"/>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2732</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2733</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507" t="s">
        <v>82</v>
      </c>
      <c r="F264" s="1507"/>
      <c r="G264" s="1507"/>
      <c r="H264" s="1507"/>
      <c r="I264" s="1507"/>
      <c r="J264" s="218" t="s">
        <v>70</v>
      </c>
      <c r="K264" s="1634" t="s">
        <v>81</v>
      </c>
      <c r="L264" s="1634"/>
      <c r="M264" s="1634"/>
      <c r="N264" s="1634"/>
      <c r="O264" s="1634"/>
      <c r="P264" s="1634"/>
      <c r="Q264" s="1634"/>
      <c r="R264" s="1634"/>
      <c r="S264" s="1634"/>
      <c r="T264" s="1634"/>
      <c r="U264" s="218" t="s">
        <v>70</v>
      </c>
      <c r="V264" s="1507" t="s">
        <v>80</v>
      </c>
      <c r="W264" s="1507"/>
      <c r="X264" s="1507"/>
      <c r="Y264" s="1507"/>
      <c r="Z264" s="1507"/>
      <c r="AA264" s="262" t="s">
        <v>67</v>
      </c>
      <c r="AB264" s="262"/>
      <c r="AC264" s="4"/>
      <c r="AD264" s="4"/>
    </row>
    <row r="265" spans="1:30" ht="18" customHeight="1">
      <c r="A265" s="178"/>
      <c r="B265" s="261" t="s">
        <v>3084</v>
      </c>
      <c r="C265" s="248"/>
      <c r="D265" s="262" t="s">
        <v>71</v>
      </c>
      <c r="E265" s="1483"/>
      <c r="F265" s="1483"/>
      <c r="G265" s="1483"/>
      <c r="H265" s="1483"/>
      <c r="I265" s="1483"/>
      <c r="J265" s="218" t="s">
        <v>70</v>
      </c>
      <c r="K265" s="1538" t="str">
        <f>IF(項目一覧②!$G$930=1,"",INDEX(主要用途!$D$2:$D$72,項目一覧②!$G$930))</f>
        <v/>
      </c>
      <c r="L265" s="1539"/>
      <c r="M265" s="1539"/>
      <c r="N265" s="1539"/>
      <c r="O265" s="1539"/>
      <c r="P265" s="1539"/>
      <c r="Q265" s="1539"/>
      <c r="R265" s="1539"/>
      <c r="S265" s="1539"/>
      <c r="T265" s="1540"/>
      <c r="U265" s="218" t="s">
        <v>70</v>
      </c>
      <c r="V265" s="1496"/>
      <c r="W265" s="1497"/>
      <c r="X265" s="1497"/>
      <c r="Y265" s="1498"/>
      <c r="Z265" s="260" t="s">
        <v>69</v>
      </c>
      <c r="AA265" s="262" t="s">
        <v>67</v>
      </c>
      <c r="AB265" s="256"/>
      <c r="AC265" s="262"/>
      <c r="AD265" s="4"/>
    </row>
    <row r="266" spans="1:30" ht="18" customHeight="1">
      <c r="A266" s="178"/>
      <c r="B266" s="261" t="s">
        <v>3085</v>
      </c>
      <c r="C266" s="248"/>
      <c r="D266" s="262" t="s">
        <v>71</v>
      </c>
      <c r="E266" s="1483"/>
      <c r="F266" s="1483"/>
      <c r="G266" s="1483"/>
      <c r="H266" s="1483"/>
      <c r="I266" s="1483"/>
      <c r="J266" s="218" t="s">
        <v>70</v>
      </c>
      <c r="K266" s="1538" t="str">
        <f>IF(項目一覧②!$G$931=1,"",INDEX(主要用途!$D$2:$D$72,項目一覧②!$G$931))</f>
        <v/>
      </c>
      <c r="L266" s="1539"/>
      <c r="M266" s="1539"/>
      <c r="N266" s="1539"/>
      <c r="O266" s="1539"/>
      <c r="P266" s="1539"/>
      <c r="Q266" s="1539"/>
      <c r="R266" s="1539"/>
      <c r="S266" s="1539"/>
      <c r="T266" s="1540"/>
      <c r="U266" s="218" t="s">
        <v>70</v>
      </c>
      <c r="V266" s="1496"/>
      <c r="W266" s="1497"/>
      <c r="X266" s="1497"/>
      <c r="Y266" s="1498"/>
      <c r="Z266" s="260" t="s">
        <v>69</v>
      </c>
      <c r="AA266" s="262" t="s">
        <v>67</v>
      </c>
      <c r="AB266" s="256"/>
      <c r="AC266" s="262"/>
      <c r="AD266" s="4"/>
    </row>
    <row r="267" spans="1:30" ht="18" customHeight="1">
      <c r="A267" s="178"/>
      <c r="B267" s="261" t="s">
        <v>3086</v>
      </c>
      <c r="C267" s="248"/>
      <c r="D267" s="262" t="s">
        <v>71</v>
      </c>
      <c r="E267" s="1483"/>
      <c r="F267" s="1483"/>
      <c r="G267" s="1483"/>
      <c r="H267" s="1483"/>
      <c r="I267" s="1483"/>
      <c r="J267" s="218" t="s">
        <v>70</v>
      </c>
      <c r="K267" s="1538" t="str">
        <f>IF(項目一覧②!$G$932=1,"",INDEX(主要用途!$D$2:$D$72,項目一覧②!$G$932))</f>
        <v/>
      </c>
      <c r="L267" s="1539"/>
      <c r="M267" s="1539"/>
      <c r="N267" s="1539"/>
      <c r="O267" s="1539"/>
      <c r="P267" s="1539"/>
      <c r="Q267" s="1539"/>
      <c r="R267" s="1539"/>
      <c r="S267" s="1539"/>
      <c r="T267" s="1540"/>
      <c r="U267" s="218" t="s">
        <v>70</v>
      </c>
      <c r="V267" s="1496"/>
      <c r="W267" s="1497"/>
      <c r="X267" s="1497"/>
      <c r="Y267" s="1498"/>
      <c r="Z267" s="260" t="s">
        <v>69</v>
      </c>
      <c r="AA267" s="262" t="s">
        <v>67</v>
      </c>
      <c r="AB267" s="256"/>
      <c r="AC267" s="262"/>
      <c r="AD267" s="4"/>
    </row>
    <row r="268" spans="1:30" ht="18" customHeight="1">
      <c r="A268" s="178"/>
      <c r="B268" s="261" t="s">
        <v>3087</v>
      </c>
      <c r="C268" s="248"/>
      <c r="D268" s="262" t="s">
        <v>71</v>
      </c>
      <c r="E268" s="1483"/>
      <c r="F268" s="1483"/>
      <c r="G268" s="1483"/>
      <c r="H268" s="1483"/>
      <c r="I268" s="1483"/>
      <c r="J268" s="218" t="s">
        <v>70</v>
      </c>
      <c r="K268" s="1538" t="str">
        <f>IF(項目一覧②!$G$933=1,"",INDEX(主要用途!$D$2:$D$72,項目一覧②!$G$933))</f>
        <v/>
      </c>
      <c r="L268" s="1539"/>
      <c r="M268" s="1539"/>
      <c r="N268" s="1539"/>
      <c r="O268" s="1539"/>
      <c r="P268" s="1539"/>
      <c r="Q268" s="1539"/>
      <c r="R268" s="1539"/>
      <c r="S268" s="1539"/>
      <c r="T268" s="1540"/>
      <c r="U268" s="218" t="s">
        <v>70</v>
      </c>
      <c r="V268" s="1496"/>
      <c r="W268" s="1497"/>
      <c r="X268" s="1497"/>
      <c r="Y268" s="1498"/>
      <c r="Z268" s="260" t="s">
        <v>69</v>
      </c>
      <c r="AA268" s="262" t="s">
        <v>67</v>
      </c>
      <c r="AB268" s="256"/>
      <c r="AC268" s="262"/>
      <c r="AD268" s="4"/>
    </row>
    <row r="269" spans="1:30" ht="18" customHeight="1">
      <c r="A269" s="178"/>
      <c r="B269" s="261" t="s">
        <v>3088</v>
      </c>
      <c r="C269" s="248"/>
      <c r="D269" s="262" t="s">
        <v>71</v>
      </c>
      <c r="E269" s="1483"/>
      <c r="F269" s="1483"/>
      <c r="G269" s="1483"/>
      <c r="H269" s="1483"/>
      <c r="I269" s="1483"/>
      <c r="J269" s="218" t="s">
        <v>70</v>
      </c>
      <c r="K269" s="1538" t="str">
        <f>IF(項目一覧②!$G$934=1,"",INDEX(主要用途!$D$2:$D$72,項目一覧②!$G$934))</f>
        <v/>
      </c>
      <c r="L269" s="1539"/>
      <c r="M269" s="1539"/>
      <c r="N269" s="1539"/>
      <c r="O269" s="1539"/>
      <c r="P269" s="1539"/>
      <c r="Q269" s="1539"/>
      <c r="R269" s="1539"/>
      <c r="S269" s="1539"/>
      <c r="T269" s="1540"/>
      <c r="U269" s="218" t="s">
        <v>70</v>
      </c>
      <c r="V269" s="1496"/>
      <c r="W269" s="1497"/>
      <c r="X269" s="1497"/>
      <c r="Y269" s="1498"/>
      <c r="Z269" s="260" t="s">
        <v>69</v>
      </c>
      <c r="AA269" s="262" t="s">
        <v>67</v>
      </c>
      <c r="AB269" s="256"/>
      <c r="AC269" s="262"/>
      <c r="AD269" s="4"/>
    </row>
    <row r="270" spans="1:30" ht="18" customHeight="1">
      <c r="A270" s="178"/>
      <c r="B270" s="261" t="s">
        <v>3089</v>
      </c>
      <c r="C270" s="248"/>
      <c r="D270" s="262" t="s">
        <v>71</v>
      </c>
      <c r="E270" s="1483"/>
      <c r="F270" s="1483"/>
      <c r="G270" s="1483"/>
      <c r="H270" s="1483"/>
      <c r="I270" s="1483"/>
      <c r="J270" s="218" t="s">
        <v>70</v>
      </c>
      <c r="K270" s="1538" t="str">
        <f>IF(項目一覧②!$G$935=1,"",INDEX(主要用途!$D$2:$D$72,項目一覧②!$G$935))</f>
        <v/>
      </c>
      <c r="L270" s="1539"/>
      <c r="M270" s="1539"/>
      <c r="N270" s="1539"/>
      <c r="O270" s="1539"/>
      <c r="P270" s="1539"/>
      <c r="Q270" s="1539"/>
      <c r="R270" s="1539"/>
      <c r="S270" s="1539"/>
      <c r="T270" s="1540"/>
      <c r="U270" s="218" t="s">
        <v>70</v>
      </c>
      <c r="V270" s="1496"/>
      <c r="W270" s="1497"/>
      <c r="X270" s="1497"/>
      <c r="Y270" s="1498"/>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2734</v>
      </c>
      <c r="C272" s="248"/>
      <c r="D272" s="248"/>
      <c r="E272" s="1537"/>
      <c r="F272" s="1523"/>
      <c r="G272" s="1523"/>
      <c r="H272" s="1523"/>
      <c r="I272" s="1523"/>
      <c r="J272" s="1523"/>
      <c r="K272" s="1523"/>
      <c r="L272" s="1523"/>
      <c r="M272" s="1523"/>
      <c r="N272" s="1523"/>
      <c r="O272" s="1523"/>
      <c r="P272" s="1523"/>
      <c r="Q272" s="1523"/>
      <c r="R272" s="1523"/>
      <c r="S272" s="1523"/>
      <c r="T272" s="1523"/>
      <c r="U272" s="1523"/>
      <c r="V272" s="1523"/>
      <c r="W272" s="1523"/>
      <c r="X272" s="1523"/>
      <c r="Y272" s="1523"/>
      <c r="Z272" s="1524"/>
      <c r="AA272" s="263"/>
      <c r="AB272" s="263"/>
      <c r="AC272" s="263"/>
      <c r="AD272" s="256"/>
    </row>
    <row r="273" spans="1:59" ht="18" customHeight="1">
      <c r="A273" s="178"/>
      <c r="B273" s="247"/>
      <c r="C273" s="248"/>
      <c r="D273" s="248"/>
      <c r="E273" s="1525"/>
      <c r="F273" s="1526"/>
      <c r="G273" s="1526"/>
      <c r="H273" s="1526"/>
      <c r="I273" s="1526"/>
      <c r="J273" s="1526"/>
      <c r="K273" s="1526"/>
      <c r="L273" s="1526"/>
      <c r="M273" s="1526"/>
      <c r="N273" s="1526"/>
      <c r="O273" s="1526"/>
      <c r="P273" s="1526"/>
      <c r="Q273" s="1526"/>
      <c r="R273" s="1526"/>
      <c r="S273" s="1526"/>
      <c r="T273" s="1526"/>
      <c r="U273" s="1526"/>
      <c r="V273" s="1526"/>
      <c r="W273" s="1526"/>
      <c r="X273" s="1526"/>
      <c r="Y273" s="1526"/>
      <c r="Z273" s="1527"/>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2735</v>
      </c>
      <c r="C275" s="248"/>
      <c r="D275" s="248"/>
      <c r="E275" s="1537"/>
      <c r="F275" s="1523"/>
      <c r="G275" s="1523"/>
      <c r="H275" s="1523"/>
      <c r="I275" s="1523"/>
      <c r="J275" s="1523"/>
      <c r="K275" s="1523"/>
      <c r="L275" s="1523"/>
      <c r="M275" s="1523"/>
      <c r="N275" s="1523"/>
      <c r="O275" s="1523"/>
      <c r="P275" s="1523"/>
      <c r="Q275" s="1523"/>
      <c r="R275" s="1523"/>
      <c r="S275" s="1523"/>
      <c r="T275" s="1523"/>
      <c r="U275" s="1523"/>
      <c r="V275" s="1523"/>
      <c r="W275" s="1523"/>
      <c r="X275" s="1523"/>
      <c r="Y275" s="1523"/>
      <c r="Z275" s="1524"/>
      <c r="AA275" s="263"/>
      <c r="AB275" s="263"/>
      <c r="AC275" s="263"/>
      <c r="AD275" s="256"/>
    </row>
    <row r="276" spans="1:59" ht="18" customHeight="1">
      <c r="A276" s="178"/>
      <c r="B276" s="247"/>
      <c r="C276" s="248"/>
      <c r="D276" s="248"/>
      <c r="E276" s="1525"/>
      <c r="F276" s="1526"/>
      <c r="G276" s="1526"/>
      <c r="H276" s="1526"/>
      <c r="I276" s="1526"/>
      <c r="J276" s="1526"/>
      <c r="K276" s="1526"/>
      <c r="L276" s="1526"/>
      <c r="M276" s="1526"/>
      <c r="N276" s="1526"/>
      <c r="O276" s="1526"/>
      <c r="P276" s="1526"/>
      <c r="Q276" s="1526"/>
      <c r="R276" s="1526"/>
      <c r="S276" s="1526"/>
      <c r="T276" s="1526"/>
      <c r="U276" s="1526"/>
      <c r="V276" s="1526"/>
      <c r="W276" s="1526"/>
      <c r="X276" s="1526"/>
      <c r="Y276" s="1526"/>
      <c r="Z276" s="1527"/>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513">
        <v>3</v>
      </c>
      <c r="E281" s="1514"/>
      <c r="F281" s="1514"/>
      <c r="G281" s="1515"/>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466"/>
      <c r="D283" s="1466"/>
      <c r="E283" s="1466"/>
      <c r="F283" s="1466"/>
      <c r="G283" s="1466"/>
      <c r="H283" s="4" t="s">
        <v>103</v>
      </c>
      <c r="I283" s="1475" t="str">
        <f>IF(項目一覧②!$G$503=1,"",INDEX(主要用途!$D$2:$D$72,項目一覧②!$G$503))</f>
        <v/>
      </c>
      <c r="J283" s="1476"/>
      <c r="K283" s="1476"/>
      <c r="L283" s="1476"/>
      <c r="M283" s="1476"/>
      <c r="N283" s="1476"/>
      <c r="O283" s="1476"/>
      <c r="P283" s="1476"/>
      <c r="Q283" s="1476"/>
      <c r="R283" s="1476"/>
      <c r="S283" s="1476"/>
      <c r="T283" s="1476"/>
      <c r="U283" s="1476"/>
      <c r="V283" s="1476"/>
      <c r="W283" s="1476"/>
      <c r="X283" s="1476"/>
      <c r="Y283" s="1476"/>
      <c r="Z283" s="1476"/>
      <c r="AA283" s="1476"/>
      <c r="AB283" s="1476"/>
      <c r="AC283" s="1477"/>
      <c r="AG283" s="191" t="s">
        <v>99</v>
      </c>
      <c r="AH283" s="191"/>
      <c r="AI283" s="191"/>
      <c r="AJ283" s="191"/>
      <c r="AK283" s="236"/>
      <c r="AL283" s="1444"/>
      <c r="AM283" s="1445"/>
      <c r="AN283" s="1445"/>
      <c r="AO283" s="1445"/>
      <c r="AP283" s="1445"/>
      <c r="AQ283" s="1445"/>
      <c r="AR283" s="1445"/>
      <c r="AS283" s="1445"/>
      <c r="AT283" s="1445"/>
      <c r="AU283" s="1445"/>
      <c r="AV283" s="1445"/>
      <c r="AW283" s="1445"/>
      <c r="AX283" s="1445"/>
      <c r="AY283" s="1445"/>
      <c r="AZ283" s="1445"/>
      <c r="BA283" s="1445"/>
      <c r="BB283" s="1445"/>
      <c r="BC283" s="1445"/>
      <c r="BD283" s="1445"/>
      <c r="BE283" s="1445"/>
      <c r="BF283" s="1445"/>
      <c r="BG283" s="1445"/>
    </row>
    <row r="284" spans="1:59" ht="18" customHeight="1">
      <c r="B284" s="193" t="s">
        <v>130</v>
      </c>
      <c r="C284" s="1466"/>
      <c r="D284" s="1466"/>
      <c r="E284" s="1466"/>
      <c r="F284" s="1466"/>
      <c r="G284" s="1466"/>
      <c r="H284" s="4" t="s">
        <v>103</v>
      </c>
      <c r="I284" s="1475" t="str">
        <f>IF(項目一覧②!$G$504=1,"",INDEX(主要用途!$D$2:$D$72,項目一覧②!$G$504))</f>
        <v/>
      </c>
      <c r="J284" s="1476"/>
      <c r="K284" s="1476"/>
      <c r="L284" s="1476"/>
      <c r="M284" s="1476"/>
      <c r="N284" s="1476"/>
      <c r="O284" s="1476"/>
      <c r="P284" s="1476"/>
      <c r="Q284" s="1476"/>
      <c r="R284" s="1476"/>
      <c r="S284" s="1476"/>
      <c r="T284" s="1476"/>
      <c r="U284" s="1476"/>
      <c r="V284" s="1476"/>
      <c r="W284" s="1476"/>
      <c r="X284" s="1476"/>
      <c r="Y284" s="1476"/>
      <c r="Z284" s="1476"/>
      <c r="AA284" s="1476"/>
      <c r="AB284" s="1476"/>
      <c r="AC284" s="1477"/>
      <c r="AG284" s="178" t="s">
        <v>98</v>
      </c>
      <c r="AH284" s="4"/>
      <c r="AI284" s="4"/>
      <c r="AJ284" s="4"/>
      <c r="AL284" s="1444"/>
      <c r="AM284" s="1445"/>
      <c r="AN284" s="1445"/>
      <c r="AO284" s="1445"/>
      <c r="AP284" s="1445"/>
      <c r="AQ284" s="1445"/>
      <c r="AR284" s="1445"/>
      <c r="AS284" s="1445"/>
      <c r="AT284" s="1445"/>
      <c r="AU284" s="1445"/>
      <c r="AV284" s="1445"/>
      <c r="AW284" s="1445"/>
      <c r="AX284" s="1445"/>
      <c r="AY284" s="1445"/>
      <c r="AZ284" s="1445"/>
      <c r="BA284" s="1445"/>
      <c r="BB284" s="1445"/>
      <c r="BC284" s="1445"/>
      <c r="BD284" s="1445"/>
      <c r="BE284" s="1445"/>
      <c r="BF284" s="1445"/>
      <c r="BG284" s="1445"/>
    </row>
    <row r="285" spans="1:59" ht="18" customHeight="1">
      <c r="B285" s="193" t="s">
        <v>130</v>
      </c>
      <c r="C285" s="1466"/>
      <c r="D285" s="1466"/>
      <c r="E285" s="1466"/>
      <c r="F285" s="1466"/>
      <c r="G285" s="1466"/>
      <c r="H285" s="4" t="s">
        <v>103</v>
      </c>
      <c r="I285" s="1475" t="str">
        <f>IF(項目一覧②!$G$505=1,"",INDEX(主要用途!$D$2:$D$72,項目一覧②!$G$505))</f>
        <v/>
      </c>
      <c r="J285" s="1476"/>
      <c r="K285" s="1476"/>
      <c r="L285" s="1476"/>
      <c r="M285" s="1476"/>
      <c r="N285" s="1476"/>
      <c r="O285" s="1476"/>
      <c r="P285" s="1476"/>
      <c r="Q285" s="1476"/>
      <c r="R285" s="1476"/>
      <c r="S285" s="1476"/>
      <c r="T285" s="1476"/>
      <c r="U285" s="1476"/>
      <c r="V285" s="1476"/>
      <c r="W285" s="1476"/>
      <c r="X285" s="1476"/>
      <c r="Y285" s="1476"/>
      <c r="Z285" s="1476"/>
      <c r="AA285" s="1476"/>
      <c r="AB285" s="1476"/>
      <c r="AC285" s="1477"/>
      <c r="AG285" s="178" t="s">
        <v>97</v>
      </c>
      <c r="AH285" s="4"/>
      <c r="AI285" s="4"/>
      <c r="AJ285" s="4"/>
      <c r="AK285" s="4"/>
      <c r="AL285" s="1444"/>
      <c r="AM285" s="1444"/>
      <c r="AN285" s="1444"/>
      <c r="AO285" s="1444"/>
      <c r="AP285" s="1444"/>
      <c r="AQ285" s="1444"/>
      <c r="AR285" s="1444"/>
      <c r="AS285" s="1444"/>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474"/>
      <c r="E289" s="1474"/>
      <c r="F289" s="1474"/>
      <c r="G289" s="1474"/>
      <c r="H289" s="1474"/>
      <c r="I289" s="1474"/>
      <c r="J289" s="1474"/>
      <c r="K289" s="1474"/>
      <c r="L289" s="1474"/>
      <c r="M289" s="1474"/>
      <c r="N289" s="4"/>
      <c r="O289" s="4"/>
      <c r="P289" s="4"/>
      <c r="Q289" s="4"/>
      <c r="R289" s="1474"/>
      <c r="S289" s="1474"/>
      <c r="T289" s="1474"/>
      <c r="U289" s="1474"/>
      <c r="V289" s="1474"/>
      <c r="W289" s="1474"/>
      <c r="X289" s="1474"/>
      <c r="Y289" s="1474"/>
      <c r="Z289" s="1474"/>
      <c r="AA289" s="1474"/>
      <c r="AB289" s="4"/>
      <c r="AC289" s="4"/>
    </row>
    <row r="290" spans="1:42" ht="10"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10"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2831</v>
      </c>
      <c r="C292" s="319"/>
      <c r="D292" s="4" t="s">
        <v>2827</v>
      </c>
      <c r="E292" s="4"/>
      <c r="F292" s="4"/>
      <c r="G292" s="4" t="s">
        <v>3193</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2827</v>
      </c>
      <c r="E293" s="4"/>
      <c r="F293" s="4"/>
      <c r="G293" s="4" t="s">
        <v>3194</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3211</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2828</v>
      </c>
      <c r="E295" s="4"/>
      <c r="F295" s="4"/>
      <c r="G295" s="4"/>
      <c r="I295" s="4"/>
      <c r="J295" s="210"/>
      <c r="K295" s="1499"/>
      <c r="L295" s="1499"/>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2829</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2830</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2918</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10"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10"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2832</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2833</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2834</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3195</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2835</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2918</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2920</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10"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10"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2931</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2924</v>
      </c>
      <c r="E311" s="4"/>
      <c r="F311" s="4"/>
      <c r="G311" s="4"/>
      <c r="H311" s="4"/>
      <c r="I311" s="319"/>
      <c r="J311" s="4" t="s">
        <v>2836</v>
      </c>
      <c r="K311" s="4"/>
      <c r="L311" s="4"/>
      <c r="M311" s="4"/>
      <c r="N311" s="4"/>
      <c r="O311" s="4"/>
      <c r="P311" s="319"/>
      <c r="Q311" s="4" t="s">
        <v>2923</v>
      </c>
      <c r="R311" s="4"/>
      <c r="S311" s="4"/>
      <c r="T311" s="4"/>
      <c r="U311" s="4"/>
      <c r="V311" s="319"/>
      <c r="W311" s="4" t="s">
        <v>2889</v>
      </c>
      <c r="X311" s="4"/>
      <c r="Y311" s="4"/>
      <c r="Z311" s="4"/>
      <c r="AA311" s="4"/>
      <c r="AB311" s="4"/>
      <c r="AC311" s="310"/>
    </row>
    <row r="312" spans="1:57" ht="18" customHeight="1">
      <c r="A312" s="188"/>
      <c r="B312" s="189"/>
      <c r="C312" s="319"/>
      <c r="D312" s="4" t="s">
        <v>1977</v>
      </c>
      <c r="E312" s="4"/>
      <c r="F312" s="4"/>
      <c r="G312" s="4"/>
      <c r="H312" s="4"/>
      <c r="I312" s="319"/>
      <c r="J312" s="4" t="s">
        <v>2922</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2837</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2721</v>
      </c>
      <c r="C315" s="4"/>
      <c r="D315" s="1493"/>
      <c r="E315" s="1493"/>
      <c r="F315" s="1493"/>
      <c r="G315" s="1493"/>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2722</v>
      </c>
      <c r="C316" s="4"/>
      <c r="D316" s="1493"/>
      <c r="E316" s="1493"/>
      <c r="F316" s="1493"/>
      <c r="G316" s="1493"/>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444"/>
      <c r="AK316" s="1445"/>
      <c r="AL316" s="1445"/>
      <c r="AM316" s="1445"/>
      <c r="AN316" s="1445"/>
      <c r="AO316" s="1445"/>
      <c r="AP316" s="1445"/>
      <c r="AQ316" s="1445"/>
      <c r="AR316" s="1445"/>
      <c r="AS316" s="1445"/>
      <c r="AT316" s="1445"/>
      <c r="AU316" s="1445"/>
      <c r="AV316" s="1445"/>
      <c r="AW316" s="1445"/>
      <c r="AX316" s="1445"/>
      <c r="AY316" s="1445"/>
      <c r="AZ316" s="1445"/>
      <c r="BA316" s="1445"/>
      <c r="BB316" s="1445"/>
      <c r="BC316" s="1445"/>
      <c r="BD316" s="1445"/>
      <c r="BE316" s="1445"/>
    </row>
    <row r="317" spans="1:57" ht="18" customHeight="1">
      <c r="B317" s="178" t="s">
        <v>2723</v>
      </c>
      <c r="C317" s="4"/>
      <c r="D317" s="1493"/>
      <c r="E317" s="1493"/>
      <c r="F317" s="1493"/>
      <c r="G317" s="1493"/>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444"/>
      <c r="AK317" s="1445"/>
      <c r="AL317" s="1445"/>
      <c r="AM317" s="1445"/>
      <c r="AN317" s="1445"/>
      <c r="AO317" s="1445"/>
      <c r="AP317" s="1445"/>
      <c r="AQ317" s="1445"/>
      <c r="AR317" s="1445"/>
      <c r="AS317" s="1445"/>
      <c r="AT317" s="1445"/>
      <c r="AU317" s="1445"/>
      <c r="AV317" s="1445"/>
      <c r="AW317" s="1445"/>
      <c r="AX317" s="1445"/>
      <c r="AY317" s="1445"/>
      <c r="AZ317" s="1445"/>
      <c r="BA317" s="1445"/>
      <c r="BB317" s="1445"/>
      <c r="BC317" s="1445"/>
      <c r="BD317" s="1445"/>
      <c r="BE317" s="1445"/>
    </row>
    <row r="318" spans="1:57" ht="18" customHeight="1">
      <c r="B318" s="178" t="s">
        <v>2724</v>
      </c>
      <c r="C318" s="4"/>
      <c r="D318" s="1493"/>
      <c r="E318" s="1493"/>
      <c r="F318" s="1493"/>
      <c r="G318" s="1493"/>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444"/>
      <c r="AK318" s="1444"/>
      <c r="AL318" s="1444"/>
      <c r="AM318" s="1444"/>
      <c r="AN318" s="1444"/>
      <c r="AO318" s="1444"/>
      <c r="AP318" s="1444"/>
      <c r="AQ318" s="1444"/>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2838</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2716</v>
      </c>
      <c r="C321" s="4"/>
      <c r="D321" s="1622"/>
      <c r="E321" s="1623"/>
      <c r="F321" s="1623"/>
      <c r="G321" s="1624"/>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2725</v>
      </c>
      <c r="C322" s="4"/>
      <c r="D322" s="1622"/>
      <c r="E322" s="1623"/>
      <c r="F322" s="1623"/>
      <c r="G322" s="1624"/>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2839</v>
      </c>
      <c r="C324" s="4"/>
      <c r="D324" s="1503"/>
      <c r="E324" s="1504"/>
      <c r="F324" s="1504"/>
      <c r="G324" s="1504"/>
      <c r="H324" s="1504"/>
      <c r="I324" s="1504"/>
      <c r="J324" s="1504"/>
      <c r="K324" s="1504"/>
      <c r="L324" s="1504"/>
      <c r="M324" s="1504"/>
      <c r="N324" s="1504"/>
      <c r="O324" s="1504"/>
      <c r="P324" s="1504"/>
      <c r="Q324" s="1504"/>
      <c r="R324" s="1504"/>
      <c r="S324" s="1504"/>
      <c r="T324" s="1504"/>
      <c r="U324" s="1504"/>
      <c r="V324" s="1504"/>
      <c r="W324" s="1504"/>
      <c r="X324" s="1504"/>
      <c r="Y324" s="1504"/>
      <c r="Z324" s="1504"/>
      <c r="AA324" s="1504"/>
      <c r="AB324" s="1504"/>
      <c r="AC324" s="1505"/>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2840</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3587</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640" t="s">
        <v>2034</v>
      </c>
      <c r="AB328" s="1640"/>
      <c r="AC328" s="1640"/>
      <c r="AD328" s="1640"/>
      <c r="AE328" s="1640"/>
      <c r="AF328" s="1640"/>
      <c r="AG328" s="1640"/>
      <c r="AH328" s="1640"/>
      <c r="AI328" s="1640"/>
      <c r="AJ328" s="1640"/>
      <c r="AK328" s="320"/>
      <c r="AL328" s="320"/>
      <c r="AM328" s="320"/>
    </row>
    <row r="329" spans="1:42" ht="10"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640"/>
      <c r="AB329" s="1640"/>
      <c r="AC329" s="1640"/>
      <c r="AD329" s="1640"/>
      <c r="AE329" s="1640"/>
      <c r="AF329" s="1640"/>
      <c r="AG329" s="1640"/>
      <c r="AH329" s="1640"/>
      <c r="AI329" s="1640"/>
      <c r="AJ329" s="1640"/>
      <c r="AK329" s="320"/>
      <c r="AL329" s="320"/>
      <c r="AM329" s="320"/>
    </row>
    <row r="330" spans="1:42" ht="18" customHeight="1">
      <c r="B330" s="178" t="s">
        <v>3613</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640"/>
      <c r="AB330" s="1640"/>
      <c r="AC330" s="1640"/>
      <c r="AD330" s="1640"/>
      <c r="AE330" s="1640"/>
      <c r="AF330" s="1640"/>
      <c r="AG330" s="1640"/>
      <c r="AH330" s="1640"/>
      <c r="AI330" s="1640"/>
      <c r="AJ330" s="1640"/>
      <c r="AK330" s="4"/>
      <c r="AL330" s="4"/>
      <c r="AM330" s="218"/>
      <c r="AO330" s="216"/>
    </row>
    <row r="331" spans="1:42" ht="18" customHeight="1">
      <c r="B331" s="178"/>
      <c r="C331" s="215"/>
      <c r="D331" s="178" t="s">
        <v>3783</v>
      </c>
      <c r="E331" s="178"/>
      <c r="F331" s="178"/>
      <c r="G331" s="178"/>
      <c r="H331" s="178"/>
      <c r="I331" s="178"/>
      <c r="J331" s="178"/>
      <c r="K331" s="178"/>
      <c r="L331" s="4"/>
      <c r="M331" s="4"/>
      <c r="N331" s="4"/>
      <c r="O331" s="4"/>
      <c r="P331" s="4"/>
      <c r="Q331" s="4"/>
      <c r="R331" s="4"/>
      <c r="S331" s="4"/>
      <c r="T331" s="4"/>
      <c r="U331" s="4"/>
      <c r="V331" s="4"/>
      <c r="W331" s="4"/>
      <c r="X331" s="4"/>
      <c r="Y331" s="4"/>
      <c r="Z331" s="4"/>
      <c r="AA331" s="1640"/>
      <c r="AB331" s="1640"/>
      <c r="AC331" s="1640"/>
      <c r="AD331" s="1640"/>
      <c r="AE331" s="1640"/>
      <c r="AF331" s="1640"/>
      <c r="AG331" s="1640"/>
      <c r="AH331" s="1640"/>
      <c r="AI331" s="1640"/>
      <c r="AJ331" s="1640"/>
      <c r="AK331" s="4"/>
      <c r="AL331" s="4"/>
      <c r="AM331" s="218"/>
      <c r="AO331" s="216"/>
    </row>
    <row r="332" spans="1:42" ht="18" customHeight="1">
      <c r="B332" s="178"/>
      <c r="C332" s="215"/>
      <c r="D332" s="178" t="s">
        <v>3784</v>
      </c>
      <c r="E332" s="178"/>
      <c r="F332" s="178"/>
      <c r="G332" s="178"/>
      <c r="H332" s="178"/>
      <c r="I332" s="178"/>
      <c r="J332" s="178"/>
      <c r="K332" s="178"/>
      <c r="L332" s="4"/>
      <c r="M332" s="4"/>
      <c r="N332" s="4"/>
      <c r="O332" s="4"/>
      <c r="P332" s="4"/>
      <c r="Q332" s="4"/>
      <c r="R332" s="4"/>
      <c r="S332" s="4"/>
      <c r="T332" s="4"/>
      <c r="U332" s="4"/>
      <c r="V332" s="4"/>
      <c r="W332" s="4"/>
      <c r="X332" s="4"/>
      <c r="Y332" s="4"/>
      <c r="Z332" s="4"/>
      <c r="AA332" s="1640"/>
      <c r="AB332" s="1640"/>
      <c r="AC332" s="1640"/>
      <c r="AD332" s="1640"/>
      <c r="AE332" s="1640"/>
      <c r="AF332" s="1640"/>
      <c r="AG332" s="1640"/>
      <c r="AH332" s="1640"/>
      <c r="AI332" s="1640"/>
      <c r="AJ332" s="1640"/>
      <c r="AK332" s="4"/>
      <c r="AL332" s="4"/>
      <c r="AM332" s="218"/>
      <c r="AO332" s="216"/>
    </row>
    <row r="333" spans="1:42" ht="18" customHeight="1">
      <c r="B333" s="178"/>
      <c r="C333" s="178"/>
      <c r="D333" s="178" t="s">
        <v>3614</v>
      </c>
      <c r="E333" s="178"/>
      <c r="F333" s="178"/>
      <c r="G333" s="178"/>
      <c r="H333" s="178"/>
      <c r="I333" s="178"/>
      <c r="J333" s="178"/>
      <c r="K333" s="178"/>
      <c r="L333" s="4"/>
      <c r="M333" s="4"/>
      <c r="N333" s="4"/>
      <c r="O333" s="4"/>
      <c r="P333" s="4"/>
      <c r="Q333" s="4"/>
      <c r="R333" s="4"/>
      <c r="S333" s="4"/>
      <c r="T333" s="4"/>
      <c r="U333" s="4"/>
      <c r="V333" s="4"/>
      <c r="W333" s="4"/>
      <c r="X333" s="4"/>
      <c r="Y333" s="4"/>
      <c r="Z333" s="4"/>
      <c r="AA333" s="1640"/>
      <c r="AB333" s="1640"/>
      <c r="AC333" s="1640"/>
      <c r="AD333" s="1640"/>
      <c r="AE333" s="1640"/>
      <c r="AF333" s="1640"/>
      <c r="AG333" s="1640"/>
      <c r="AH333" s="1640"/>
      <c r="AI333" s="1640"/>
      <c r="AJ333" s="1640"/>
      <c r="AK333" s="4"/>
      <c r="AL333" s="4"/>
      <c r="AM333" s="218"/>
      <c r="AO333" s="216"/>
    </row>
    <row r="334" spans="1:42" ht="18" customHeight="1">
      <c r="B334" s="178"/>
      <c r="C334" s="178"/>
      <c r="D334" s="178" t="s">
        <v>3615</v>
      </c>
      <c r="E334" s="178"/>
      <c r="F334" s="178"/>
      <c r="G334" s="1506"/>
      <c r="H334" s="1506"/>
      <c r="I334" s="1506"/>
      <c r="J334" s="1506"/>
      <c r="K334" s="1506"/>
      <c r="L334" s="4"/>
      <c r="M334" s="1499"/>
      <c r="N334" s="1499"/>
      <c r="O334" s="1499"/>
      <c r="P334" s="1499"/>
      <c r="Q334" s="1499"/>
      <c r="R334" s="4"/>
      <c r="S334" s="4"/>
      <c r="T334" s="4"/>
      <c r="U334" s="4"/>
      <c r="V334" s="4"/>
      <c r="W334" s="4"/>
      <c r="X334" s="4"/>
      <c r="Y334" s="4"/>
      <c r="Z334" s="4"/>
      <c r="AA334" s="1640"/>
      <c r="AB334" s="1640"/>
      <c r="AC334" s="1640"/>
      <c r="AD334" s="1640"/>
      <c r="AE334" s="1640"/>
      <c r="AF334" s="1640"/>
      <c r="AG334" s="1640"/>
      <c r="AH334" s="1640"/>
      <c r="AI334" s="1640"/>
      <c r="AJ334" s="1640"/>
      <c r="AK334" s="4"/>
      <c r="AL334" s="4"/>
      <c r="AM334" s="218"/>
      <c r="AO334" s="216"/>
    </row>
    <row r="335" spans="1:42" ht="18" customHeight="1">
      <c r="B335" s="178"/>
      <c r="C335" s="178"/>
      <c r="D335" s="178" t="s">
        <v>3616</v>
      </c>
      <c r="E335" s="178"/>
      <c r="F335" s="178"/>
      <c r="G335" s="178"/>
      <c r="H335" s="178"/>
      <c r="I335" s="178"/>
      <c r="J335" s="178"/>
      <c r="K335" s="178"/>
      <c r="L335" s="4"/>
      <c r="M335" s="1506"/>
      <c r="N335" s="1506"/>
      <c r="O335" s="1506"/>
      <c r="P335" s="1506"/>
      <c r="Q335" s="1506"/>
      <c r="R335" s="4" t="s">
        <v>2437</v>
      </c>
      <c r="S335" s="4"/>
      <c r="T335" s="4"/>
      <c r="U335" s="4"/>
      <c r="V335" s="4"/>
      <c r="W335" s="4"/>
      <c r="X335" s="4"/>
      <c r="Y335" s="4"/>
      <c r="Z335" s="4"/>
      <c r="AA335" s="1640"/>
      <c r="AB335" s="1640"/>
      <c r="AC335" s="1640"/>
      <c r="AD335" s="1640"/>
      <c r="AE335" s="1640"/>
      <c r="AF335" s="1640"/>
      <c r="AG335" s="1640"/>
      <c r="AH335" s="1640"/>
      <c r="AI335" s="1640"/>
      <c r="AJ335" s="1640"/>
      <c r="AK335" s="4"/>
      <c r="AL335" s="4"/>
      <c r="AM335" s="218"/>
      <c r="AO335" s="216"/>
    </row>
    <row r="336" spans="1:42" ht="18" customHeight="1">
      <c r="B336" s="178" t="s">
        <v>3654</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640"/>
      <c r="AB336" s="1640"/>
      <c r="AC336" s="1640"/>
      <c r="AD336" s="1640"/>
      <c r="AE336" s="1640"/>
      <c r="AF336" s="1640"/>
      <c r="AG336" s="1640"/>
      <c r="AH336" s="1640"/>
      <c r="AI336" s="1640"/>
      <c r="AJ336" s="1640"/>
      <c r="AK336" s="320"/>
      <c r="AL336" s="320"/>
    </row>
    <row r="337" spans="1:59" ht="18" customHeight="1">
      <c r="B337" s="178" t="s">
        <v>3655</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513"/>
      <c r="R338" s="1514"/>
      <c r="S338" s="1514"/>
      <c r="T338" s="1514"/>
      <c r="U338" s="1514"/>
      <c r="V338" s="1514"/>
      <c r="W338" s="1514"/>
      <c r="X338" s="1514"/>
      <c r="Y338" s="1514"/>
      <c r="Z338" s="1514"/>
      <c r="AA338" s="1514"/>
      <c r="AB338" s="1515"/>
      <c r="AC338" s="218" t="s">
        <v>113</v>
      </c>
    </row>
    <row r="339" spans="1:59" ht="18" customHeight="1">
      <c r="B339" s="178" t="s">
        <v>3656</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513"/>
      <c r="R340" s="1514"/>
      <c r="S340" s="1514"/>
      <c r="T340" s="1514"/>
      <c r="U340" s="1514"/>
      <c r="V340" s="1514"/>
      <c r="W340" s="1514"/>
      <c r="X340" s="1514"/>
      <c r="Y340" s="1514"/>
      <c r="Z340" s="1514"/>
      <c r="AA340" s="1514"/>
      <c r="AB340" s="1515"/>
      <c r="AC340" s="218" t="s">
        <v>113</v>
      </c>
    </row>
    <row r="341" spans="1:59" ht="10"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3611</v>
      </c>
      <c r="C342" s="178"/>
      <c r="D342" s="178"/>
      <c r="E342" s="178"/>
      <c r="F342" s="178"/>
      <c r="G342" s="178"/>
      <c r="H342" s="178"/>
      <c r="I342" s="178"/>
      <c r="J342" s="178"/>
      <c r="K342" s="178"/>
      <c r="L342" s="4"/>
      <c r="M342" s="4"/>
      <c r="N342" s="4"/>
      <c r="O342" s="4"/>
      <c r="P342" s="4"/>
      <c r="Q342" s="319"/>
      <c r="R342" s="178" t="s">
        <v>2352</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2353</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3612</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513"/>
      <c r="R346" s="1514"/>
      <c r="S346" s="1514"/>
      <c r="T346" s="1514"/>
      <c r="U346" s="1514"/>
      <c r="V346" s="1514"/>
      <c r="W346" s="1514"/>
      <c r="X346" s="1514"/>
      <c r="Y346" s="1635"/>
      <c r="Z346" s="1635"/>
      <c r="AA346" s="1635"/>
      <c r="AB346" s="1636"/>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2841</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3082</v>
      </c>
      <c r="C349" s="4"/>
      <c r="D349" s="4"/>
      <c r="E349" s="4"/>
      <c r="F349" s="4"/>
      <c r="G349" s="4"/>
      <c r="H349" s="4"/>
      <c r="I349" s="218" t="s">
        <v>71</v>
      </c>
      <c r="J349" s="1499" t="s">
        <v>107</v>
      </c>
      <c r="K349" s="1499"/>
      <c r="L349" s="1499"/>
      <c r="M349" s="1499"/>
      <c r="N349" s="1499"/>
      <c r="O349" s="218" t="s">
        <v>70</v>
      </c>
      <c r="P349" s="1499" t="s">
        <v>106</v>
      </c>
      <c r="Q349" s="1499"/>
      <c r="R349" s="1499"/>
      <c r="S349" s="1499"/>
      <c r="T349" s="1499"/>
      <c r="U349" s="218" t="s">
        <v>70</v>
      </c>
      <c r="V349" s="1499" t="s">
        <v>105</v>
      </c>
      <c r="W349" s="1499"/>
      <c r="X349" s="1499"/>
      <c r="Y349" s="1499"/>
      <c r="Z349" s="1499"/>
      <c r="AA349" s="218" t="s">
        <v>103</v>
      </c>
      <c r="AB349" s="4"/>
      <c r="AC349" s="4"/>
    </row>
    <row r="350" spans="1:59" ht="17.25" customHeight="1">
      <c r="B350" s="178"/>
      <c r="C350" s="218" t="s">
        <v>71</v>
      </c>
      <c r="D350" s="1483"/>
      <c r="E350" s="1483"/>
      <c r="F350" s="1483"/>
      <c r="G350" s="1483"/>
      <c r="H350" s="218" t="s">
        <v>94</v>
      </c>
      <c r="I350" s="218" t="s">
        <v>71</v>
      </c>
      <c r="J350" s="1496"/>
      <c r="K350" s="1497"/>
      <c r="L350" s="1497"/>
      <c r="M350" s="1498"/>
      <c r="N350" s="218" t="s">
        <v>69</v>
      </c>
      <c r="O350" s="218" t="s">
        <v>70</v>
      </c>
      <c r="P350" s="1496"/>
      <c r="Q350" s="1497"/>
      <c r="R350" s="1497"/>
      <c r="S350" s="1498"/>
      <c r="T350" s="218" t="s">
        <v>69</v>
      </c>
      <c r="U350" s="218" t="s">
        <v>70</v>
      </c>
      <c r="V350" s="1508">
        <f t="shared" ref="V350:V355" si="3">J350+P350</f>
        <v>0</v>
      </c>
      <c r="W350" s="1508"/>
      <c r="X350" s="1508"/>
      <c r="Y350" s="1508"/>
      <c r="Z350" s="218" t="s">
        <v>69</v>
      </c>
      <c r="AA350" s="218" t="s">
        <v>103</v>
      </c>
      <c r="AB350" s="4"/>
      <c r="AC350" s="4"/>
      <c r="AF350" s="202" t="s">
        <v>100</v>
      </c>
      <c r="AG350" s="4"/>
    </row>
    <row r="351" spans="1:59" ht="17.25" customHeight="1">
      <c r="B351" s="178"/>
      <c r="C351" s="218" t="s">
        <v>71</v>
      </c>
      <c r="D351" s="1483"/>
      <c r="E351" s="1483"/>
      <c r="F351" s="1483"/>
      <c r="G351" s="1483"/>
      <c r="H351" s="218" t="s">
        <v>94</v>
      </c>
      <c r="I351" s="218" t="s">
        <v>71</v>
      </c>
      <c r="J351" s="1496"/>
      <c r="K351" s="1497"/>
      <c r="L351" s="1497"/>
      <c r="M351" s="1498"/>
      <c r="N351" s="218" t="s">
        <v>69</v>
      </c>
      <c r="O351" s="218" t="s">
        <v>70</v>
      </c>
      <c r="P351" s="1496"/>
      <c r="Q351" s="1497"/>
      <c r="R351" s="1497"/>
      <c r="S351" s="1498"/>
      <c r="T351" s="218" t="s">
        <v>69</v>
      </c>
      <c r="U351" s="218" t="s">
        <v>70</v>
      </c>
      <c r="V351" s="1508">
        <f t="shared" si="3"/>
        <v>0</v>
      </c>
      <c r="W351" s="1508"/>
      <c r="X351" s="1508"/>
      <c r="Y351" s="1508"/>
      <c r="Z351" s="218" t="s">
        <v>69</v>
      </c>
      <c r="AA351" s="218" t="s">
        <v>103</v>
      </c>
      <c r="AB351" s="4"/>
      <c r="AC351" s="4"/>
      <c r="AG351" s="191" t="s">
        <v>99</v>
      </c>
      <c r="AH351" s="191"/>
      <c r="AI351" s="191"/>
      <c r="AJ351" s="191"/>
      <c r="AK351" s="4"/>
      <c r="AL351" s="1444"/>
      <c r="AM351" s="1445"/>
      <c r="AN351" s="1445"/>
      <c r="AO351" s="1445"/>
      <c r="AP351" s="1445"/>
      <c r="AQ351" s="1445"/>
      <c r="AR351" s="1445"/>
      <c r="AS351" s="1445"/>
      <c r="AT351" s="1445"/>
      <c r="AU351" s="1445"/>
      <c r="AV351" s="1445"/>
      <c r="AW351" s="1445"/>
      <c r="AX351" s="1445"/>
      <c r="AY351" s="1445"/>
      <c r="AZ351" s="1445"/>
      <c r="BA351" s="1445"/>
      <c r="BB351" s="1445"/>
      <c r="BC351" s="1445"/>
      <c r="BD351" s="1445"/>
      <c r="BE351" s="1445"/>
      <c r="BF351" s="1445"/>
      <c r="BG351" s="1445"/>
    </row>
    <row r="352" spans="1:59" ht="17.25" customHeight="1">
      <c r="B352" s="178"/>
      <c r="C352" s="218" t="s">
        <v>71</v>
      </c>
      <c r="D352" s="1483"/>
      <c r="E352" s="1483"/>
      <c r="F352" s="1483"/>
      <c r="G352" s="1483"/>
      <c r="H352" s="218" t="s">
        <v>94</v>
      </c>
      <c r="I352" s="218" t="s">
        <v>71</v>
      </c>
      <c r="J352" s="1496"/>
      <c r="K352" s="1497"/>
      <c r="L352" s="1497"/>
      <c r="M352" s="1498"/>
      <c r="N352" s="218" t="s">
        <v>69</v>
      </c>
      <c r="O352" s="218" t="s">
        <v>70</v>
      </c>
      <c r="P352" s="1496"/>
      <c r="Q352" s="1497"/>
      <c r="R352" s="1497"/>
      <c r="S352" s="1498"/>
      <c r="T352" s="218" t="s">
        <v>69</v>
      </c>
      <c r="U352" s="218" t="s">
        <v>70</v>
      </c>
      <c r="V352" s="1508">
        <f t="shared" si="3"/>
        <v>0</v>
      </c>
      <c r="W352" s="1508"/>
      <c r="X352" s="1508"/>
      <c r="Y352" s="1508"/>
      <c r="Z352" s="218" t="s">
        <v>69</v>
      </c>
      <c r="AA352" s="218" t="s">
        <v>103</v>
      </c>
      <c r="AB352" s="4"/>
      <c r="AC352" s="4"/>
      <c r="AG352" s="178" t="s">
        <v>98</v>
      </c>
      <c r="AH352" s="4"/>
      <c r="AI352" s="4"/>
      <c r="AJ352" s="4"/>
      <c r="AL352" s="1444"/>
      <c r="AM352" s="1445"/>
      <c r="AN352" s="1445"/>
      <c r="AO352" s="1445"/>
      <c r="AP352" s="1445"/>
      <c r="AQ352" s="1445"/>
      <c r="AR352" s="1445"/>
      <c r="AS352" s="1445"/>
      <c r="AT352" s="1445"/>
      <c r="AU352" s="1445"/>
      <c r="AV352" s="1445"/>
      <c r="AW352" s="1445"/>
      <c r="AX352" s="1445"/>
      <c r="AY352" s="1445"/>
      <c r="AZ352" s="1445"/>
      <c r="BA352" s="1445"/>
      <c r="BB352" s="1445"/>
      <c r="BC352" s="1445"/>
      <c r="BD352" s="1445"/>
      <c r="BE352" s="1445"/>
      <c r="BF352" s="1445"/>
      <c r="BG352" s="1445"/>
    </row>
    <row r="353" spans="1:45" ht="17.25" customHeight="1">
      <c r="B353" s="178"/>
      <c r="C353" s="218" t="s">
        <v>71</v>
      </c>
      <c r="D353" s="1483"/>
      <c r="E353" s="1483"/>
      <c r="F353" s="1483"/>
      <c r="G353" s="1483"/>
      <c r="H353" s="218" t="s">
        <v>94</v>
      </c>
      <c r="I353" s="218" t="s">
        <v>71</v>
      </c>
      <c r="J353" s="1496"/>
      <c r="K353" s="1497"/>
      <c r="L353" s="1497"/>
      <c r="M353" s="1498"/>
      <c r="N353" s="218" t="s">
        <v>69</v>
      </c>
      <c r="O353" s="218" t="s">
        <v>70</v>
      </c>
      <c r="P353" s="1496"/>
      <c r="Q353" s="1497"/>
      <c r="R353" s="1497"/>
      <c r="S353" s="1498"/>
      <c r="T353" s="218" t="s">
        <v>69</v>
      </c>
      <c r="U353" s="218" t="s">
        <v>70</v>
      </c>
      <c r="V353" s="1508">
        <f t="shared" si="3"/>
        <v>0</v>
      </c>
      <c r="W353" s="1508"/>
      <c r="X353" s="1508"/>
      <c r="Y353" s="1508"/>
      <c r="Z353" s="218" t="s">
        <v>69</v>
      </c>
      <c r="AA353" s="218" t="s">
        <v>103</v>
      </c>
      <c r="AB353" s="4"/>
      <c r="AC353" s="4"/>
      <c r="AG353" s="178" t="s">
        <v>97</v>
      </c>
      <c r="AH353" s="4"/>
      <c r="AI353" s="4"/>
      <c r="AJ353" s="4"/>
      <c r="AK353" s="4"/>
      <c r="AL353" s="1444"/>
      <c r="AM353" s="1444"/>
      <c r="AN353" s="1444"/>
      <c r="AO353" s="1444"/>
      <c r="AP353" s="1444"/>
      <c r="AQ353" s="1444"/>
      <c r="AR353" s="1444"/>
      <c r="AS353" s="1444"/>
    </row>
    <row r="354" spans="1:45" ht="17.25" customHeight="1">
      <c r="B354" s="178"/>
      <c r="C354" s="218" t="s">
        <v>71</v>
      </c>
      <c r="D354" s="1483"/>
      <c r="E354" s="1483"/>
      <c r="F354" s="1483"/>
      <c r="G354" s="1483"/>
      <c r="H354" s="218" t="s">
        <v>94</v>
      </c>
      <c r="I354" s="218" t="s">
        <v>71</v>
      </c>
      <c r="J354" s="1496"/>
      <c r="K354" s="1497"/>
      <c r="L354" s="1497"/>
      <c r="M354" s="1498"/>
      <c r="N354" s="218" t="s">
        <v>69</v>
      </c>
      <c r="O354" s="218" t="s">
        <v>70</v>
      </c>
      <c r="P354" s="1496"/>
      <c r="Q354" s="1497"/>
      <c r="R354" s="1497"/>
      <c r="S354" s="1498"/>
      <c r="T354" s="218" t="s">
        <v>69</v>
      </c>
      <c r="U354" s="218" t="s">
        <v>70</v>
      </c>
      <c r="V354" s="1508">
        <f t="shared" si="3"/>
        <v>0</v>
      </c>
      <c r="W354" s="1508"/>
      <c r="X354" s="1508"/>
      <c r="Y354" s="1508"/>
      <c r="Z354" s="218" t="s">
        <v>69</v>
      </c>
      <c r="AA354" s="218" t="s">
        <v>103</v>
      </c>
      <c r="AB354" s="4"/>
      <c r="AC354" s="4"/>
    </row>
    <row r="355" spans="1:45" ht="17.25" customHeight="1">
      <c r="B355" s="178"/>
      <c r="C355" s="218" t="s">
        <v>71</v>
      </c>
      <c r="D355" s="1483"/>
      <c r="E355" s="1483"/>
      <c r="F355" s="1483"/>
      <c r="G355" s="1483"/>
      <c r="H355" s="218" t="s">
        <v>94</v>
      </c>
      <c r="I355" s="218" t="s">
        <v>71</v>
      </c>
      <c r="J355" s="1496"/>
      <c r="K355" s="1497"/>
      <c r="L355" s="1497"/>
      <c r="M355" s="1498"/>
      <c r="N355" s="218" t="s">
        <v>69</v>
      </c>
      <c r="O355" s="218" t="s">
        <v>70</v>
      </c>
      <c r="P355" s="1496"/>
      <c r="Q355" s="1497"/>
      <c r="R355" s="1497"/>
      <c r="S355" s="1498"/>
      <c r="T355" s="218" t="s">
        <v>69</v>
      </c>
      <c r="U355" s="218" t="s">
        <v>70</v>
      </c>
      <c r="V355" s="1508">
        <f t="shared" si="3"/>
        <v>0</v>
      </c>
      <c r="W355" s="1508"/>
      <c r="X355" s="1508"/>
      <c r="Y355" s="1508"/>
      <c r="Z355" s="218" t="s">
        <v>69</v>
      </c>
      <c r="AA355" s="218" t="s">
        <v>103</v>
      </c>
      <c r="AB355" s="4"/>
      <c r="AC355" s="4"/>
    </row>
    <row r="356" spans="1:45" ht="17.25" customHeight="1">
      <c r="B356" s="178"/>
      <c r="C356" s="218" t="s">
        <v>71</v>
      </c>
      <c r="D356" s="1483"/>
      <c r="E356" s="1483"/>
      <c r="F356" s="1483"/>
      <c r="G356" s="1483"/>
      <c r="H356" s="218" t="s">
        <v>67</v>
      </c>
      <c r="I356" s="218" t="s">
        <v>71</v>
      </c>
      <c r="J356" s="1496"/>
      <c r="K356" s="1497"/>
      <c r="L356" s="1497"/>
      <c r="M356" s="1498"/>
      <c r="N356" s="218" t="s">
        <v>69</v>
      </c>
      <c r="O356" s="218" t="s">
        <v>70</v>
      </c>
      <c r="P356" s="1496"/>
      <c r="Q356" s="1497"/>
      <c r="R356" s="1497"/>
      <c r="S356" s="1498"/>
      <c r="T356" s="218" t="s">
        <v>2044</v>
      </c>
      <c r="U356" s="218" t="s">
        <v>70</v>
      </c>
      <c r="V356" s="1508">
        <f t="shared" ref="V356" si="4">J356+P356</f>
        <v>0</v>
      </c>
      <c r="W356" s="1508"/>
      <c r="X356" s="1508"/>
      <c r="Y356" s="1508"/>
      <c r="Z356" s="218" t="s">
        <v>69</v>
      </c>
      <c r="AA356" s="218" t="s">
        <v>103</v>
      </c>
      <c r="AB356" s="4"/>
      <c r="AC356" s="4"/>
    </row>
    <row r="357" spans="1:45" ht="15.75" customHeight="1">
      <c r="B357" s="178" t="s">
        <v>3083</v>
      </c>
      <c r="C357" s="4"/>
      <c r="D357" s="4"/>
      <c r="E357" s="4"/>
      <c r="F357" s="4"/>
      <c r="G357" s="4"/>
      <c r="H357" s="4"/>
      <c r="I357" s="218" t="s">
        <v>71</v>
      </c>
      <c r="J357" s="1508">
        <f>SUM(J350:M356)</f>
        <v>0</v>
      </c>
      <c r="K357" s="1508"/>
      <c r="L357" s="1508"/>
      <c r="M357" s="1508"/>
      <c r="N357" s="218" t="s">
        <v>69</v>
      </c>
      <c r="O357" s="218" t="s">
        <v>70</v>
      </c>
      <c r="P357" s="1508">
        <f>SUM(P350:S356)</f>
        <v>0</v>
      </c>
      <c r="Q357" s="1508"/>
      <c r="R357" s="1508"/>
      <c r="S357" s="1508"/>
      <c r="T357" s="218" t="s">
        <v>69</v>
      </c>
      <c r="U357" s="218" t="s">
        <v>70</v>
      </c>
      <c r="V357" s="1508">
        <f>SUM(V350:Y356)</f>
        <v>0</v>
      </c>
      <c r="W357" s="1508"/>
      <c r="X357" s="1508"/>
      <c r="Y357" s="1508"/>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2842</v>
      </c>
      <c r="C360" s="4"/>
      <c r="D360" s="1503"/>
      <c r="E360" s="1504"/>
      <c r="F360" s="1504"/>
      <c r="G360" s="1504"/>
      <c r="H360" s="1504"/>
      <c r="I360" s="1504"/>
      <c r="J360" s="1504"/>
      <c r="K360" s="1504"/>
      <c r="L360" s="1504"/>
      <c r="M360" s="1504"/>
      <c r="N360" s="1504"/>
      <c r="O360" s="1504"/>
      <c r="P360" s="1504"/>
      <c r="Q360" s="1504"/>
      <c r="R360" s="1504"/>
      <c r="S360" s="1504"/>
      <c r="T360" s="1504"/>
      <c r="U360" s="1504"/>
      <c r="V360" s="1504"/>
      <c r="W360" s="1504"/>
      <c r="X360" s="1504"/>
      <c r="Y360" s="1504"/>
      <c r="Z360" s="1504"/>
      <c r="AA360" s="1504"/>
      <c r="AB360" s="1504"/>
      <c r="AC360" s="1505"/>
    </row>
    <row r="361" spans="1:45" ht="18" customHeight="1">
      <c r="A361" s="241" t="s">
        <v>102</v>
      </c>
      <c r="B361" s="189" t="s">
        <v>2843</v>
      </c>
      <c r="C361" s="4"/>
      <c r="D361" s="1503"/>
      <c r="E361" s="1504"/>
      <c r="F361" s="1504"/>
      <c r="G361" s="1504"/>
      <c r="H361" s="1504"/>
      <c r="I361" s="1504"/>
      <c r="J361" s="1504"/>
      <c r="K361" s="1504"/>
      <c r="L361" s="1504"/>
      <c r="M361" s="1504"/>
      <c r="N361" s="1504"/>
      <c r="O361" s="1504"/>
      <c r="P361" s="1504"/>
      <c r="Q361" s="1504"/>
      <c r="R361" s="1504"/>
      <c r="S361" s="1504"/>
      <c r="T361" s="1504"/>
      <c r="U361" s="1504"/>
      <c r="V361" s="1504"/>
      <c r="W361" s="1504"/>
      <c r="X361" s="1504"/>
      <c r="Y361" s="1504"/>
      <c r="Z361" s="1504"/>
      <c r="AA361" s="1504"/>
      <c r="AB361" s="1504"/>
      <c r="AC361" s="1505"/>
    </row>
    <row r="362" spans="1:45" ht="18" customHeight="1">
      <c r="A362" s="241" t="s">
        <v>102</v>
      </c>
      <c r="B362" s="189" t="s">
        <v>2844</v>
      </c>
      <c r="C362" s="4"/>
      <c r="D362" s="1503"/>
      <c r="E362" s="1504"/>
      <c r="F362" s="1504"/>
      <c r="G362" s="1504"/>
      <c r="H362" s="1504"/>
      <c r="I362" s="1504"/>
      <c r="J362" s="1504"/>
      <c r="K362" s="1504"/>
      <c r="L362" s="1504"/>
      <c r="M362" s="1504"/>
      <c r="N362" s="1504"/>
      <c r="O362" s="1504"/>
      <c r="P362" s="1504"/>
      <c r="Q362" s="1504"/>
      <c r="R362" s="1504"/>
      <c r="S362" s="1504"/>
      <c r="T362" s="1504"/>
      <c r="U362" s="1504"/>
      <c r="V362" s="1504"/>
      <c r="W362" s="1504"/>
      <c r="X362" s="1504"/>
      <c r="Y362" s="1504"/>
      <c r="Z362" s="1504"/>
      <c r="AA362" s="1504"/>
      <c r="AB362" s="1504"/>
      <c r="AC362" s="1505"/>
    </row>
    <row r="363" spans="1:45" ht="18" customHeight="1">
      <c r="A363" s="241" t="s">
        <v>102</v>
      </c>
      <c r="B363" s="189" t="s">
        <v>2845</v>
      </c>
      <c r="C363" s="4"/>
      <c r="D363" s="1622"/>
      <c r="E363" s="1623"/>
      <c r="F363" s="1623"/>
      <c r="G363" s="1623"/>
      <c r="H363" s="1624"/>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2846</v>
      </c>
      <c r="C364" s="4"/>
      <c r="D364" s="1474"/>
      <c r="E364" s="1444"/>
      <c r="F364" s="1444"/>
      <c r="G364" s="1444"/>
      <c r="H364" s="1444"/>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2681</v>
      </c>
      <c r="C366" s="4"/>
      <c r="D366" s="1468"/>
      <c r="E366" s="1544"/>
      <c r="F366" s="1544"/>
      <c r="G366" s="1544"/>
      <c r="H366" s="1544"/>
      <c r="I366" s="1544"/>
      <c r="J366" s="1544"/>
      <c r="K366" s="1544"/>
      <c r="L366" s="1544"/>
      <c r="M366" s="1544"/>
      <c r="N366" s="1544"/>
      <c r="O366" s="1544"/>
      <c r="P366" s="1544"/>
      <c r="Q366" s="1544"/>
      <c r="R366" s="1544"/>
      <c r="S366" s="1544"/>
      <c r="T366" s="1544"/>
      <c r="U366" s="1544"/>
      <c r="V366" s="1544"/>
      <c r="W366" s="1544"/>
      <c r="X366" s="1544"/>
      <c r="Y366" s="1545"/>
      <c r="Z366" s="4"/>
      <c r="AA366" s="4"/>
    </row>
    <row r="367" spans="1:45" ht="18" customHeight="1">
      <c r="A367" s="241"/>
      <c r="B367" s="173"/>
      <c r="D367" s="1546"/>
      <c r="E367" s="1547"/>
      <c r="F367" s="1547"/>
      <c r="G367" s="1547"/>
      <c r="H367" s="1547"/>
      <c r="I367" s="1547"/>
      <c r="J367" s="1547"/>
      <c r="K367" s="1547"/>
      <c r="L367" s="1547"/>
      <c r="M367" s="1547"/>
      <c r="N367" s="1547"/>
      <c r="O367" s="1547"/>
      <c r="P367" s="1547"/>
      <c r="Q367" s="1547"/>
      <c r="R367" s="1547"/>
      <c r="S367" s="1547"/>
      <c r="T367" s="1547"/>
      <c r="U367" s="1547"/>
      <c r="V367" s="1547"/>
      <c r="W367" s="1547"/>
      <c r="X367" s="1547"/>
      <c r="Y367" s="1548"/>
    </row>
    <row r="368" spans="1:45" ht="18" customHeight="1">
      <c r="A368" s="241" t="s">
        <v>102</v>
      </c>
      <c r="B368" s="189" t="s">
        <v>2684</v>
      </c>
      <c r="C368" s="4"/>
      <c r="D368" s="1468"/>
      <c r="E368" s="1544"/>
      <c r="F368" s="1544"/>
      <c r="G368" s="1544"/>
      <c r="H368" s="1544"/>
      <c r="I368" s="1544"/>
      <c r="J368" s="1544"/>
      <c r="K368" s="1544"/>
      <c r="L368" s="1544"/>
      <c r="M368" s="1544"/>
      <c r="N368" s="1544"/>
      <c r="O368" s="1544"/>
      <c r="P368" s="1544"/>
      <c r="Q368" s="1544"/>
      <c r="R368" s="1544"/>
      <c r="S368" s="1544"/>
      <c r="T368" s="1544"/>
      <c r="U368" s="1544"/>
      <c r="V368" s="1544"/>
      <c r="W368" s="1544"/>
      <c r="X368" s="1544"/>
      <c r="Y368" s="1545"/>
      <c r="Z368" s="4"/>
      <c r="AA368" s="4"/>
    </row>
    <row r="369" spans="1:59" ht="18" customHeight="1">
      <c r="D369" s="1546"/>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8"/>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2726</v>
      </c>
      <c r="C373" s="247"/>
      <c r="D373" s="248"/>
      <c r="E373" s="1513">
        <f>$D$281</f>
        <v>3</v>
      </c>
      <c r="F373" s="1514"/>
      <c r="G373" s="1514"/>
      <c r="H373" s="1515"/>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2727</v>
      </c>
      <c r="C374" s="247"/>
      <c r="D374" s="248"/>
      <c r="E374" s="1631"/>
      <c r="F374" s="1632"/>
      <c r="G374" s="1632"/>
      <c r="H374" s="1633"/>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2728</v>
      </c>
      <c r="C375" s="247"/>
      <c r="D375" s="248"/>
      <c r="E375" s="1622"/>
      <c r="F375" s="1623"/>
      <c r="G375" s="1623"/>
      <c r="H375" s="1624"/>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2729</v>
      </c>
      <c r="C376" s="247"/>
      <c r="D376" s="248"/>
      <c r="E376" s="1622"/>
      <c r="F376" s="1623"/>
      <c r="G376" s="1623"/>
      <c r="H376" s="1624"/>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2730</v>
      </c>
      <c r="C377" s="247"/>
      <c r="D377" s="248"/>
      <c r="E377" s="1622"/>
      <c r="F377" s="1623"/>
      <c r="G377" s="1623"/>
      <c r="H377" s="1624"/>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2731</v>
      </c>
      <c r="C378" s="247"/>
      <c r="D378" s="248"/>
      <c r="E378" s="1622"/>
      <c r="F378" s="1623"/>
      <c r="G378" s="1623"/>
      <c r="H378" s="1624"/>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2732</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2733</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507" t="s">
        <v>82</v>
      </c>
      <c r="F381" s="1507"/>
      <c r="G381" s="1507"/>
      <c r="H381" s="1507"/>
      <c r="I381" s="1507"/>
      <c r="J381" s="218" t="s">
        <v>70</v>
      </c>
      <c r="K381" s="1507" t="s">
        <v>81</v>
      </c>
      <c r="L381" s="1507"/>
      <c r="M381" s="1507"/>
      <c r="N381" s="1507"/>
      <c r="O381" s="1507"/>
      <c r="P381" s="1507"/>
      <c r="Q381" s="1507"/>
      <c r="R381" s="1507"/>
      <c r="S381" s="1507"/>
      <c r="T381" s="1507"/>
      <c r="U381" s="218" t="s">
        <v>70</v>
      </c>
      <c r="V381" s="1507" t="s">
        <v>80</v>
      </c>
      <c r="W381" s="1507"/>
      <c r="X381" s="1507"/>
      <c r="Y381" s="1507"/>
      <c r="Z381" s="1499"/>
      <c r="AA381" s="262" t="s">
        <v>94</v>
      </c>
      <c r="AB381" s="262"/>
      <c r="AC381" s="4"/>
      <c r="AD381" s="4"/>
    </row>
    <row r="382" spans="1:59" ht="18" customHeight="1">
      <c r="A382" s="178"/>
      <c r="B382" s="261" t="s">
        <v>3084</v>
      </c>
      <c r="C382" s="248"/>
      <c r="D382" s="262" t="s">
        <v>71</v>
      </c>
      <c r="E382" s="1483"/>
      <c r="F382" s="1483"/>
      <c r="G382" s="1483"/>
      <c r="H382" s="1483"/>
      <c r="I382" s="1483"/>
      <c r="J382" s="218" t="s">
        <v>70</v>
      </c>
      <c r="K382" s="1538" t="str">
        <f>IF(項目一覧②!$G$570=1,"",INDEX(主要用途!$D$2:$D$72,項目一覧②!$G$570))</f>
        <v/>
      </c>
      <c r="L382" s="1539"/>
      <c r="M382" s="1539"/>
      <c r="N382" s="1539"/>
      <c r="O382" s="1539"/>
      <c r="P382" s="1539"/>
      <c r="Q382" s="1539"/>
      <c r="R382" s="1539"/>
      <c r="S382" s="1539"/>
      <c r="T382" s="1540"/>
      <c r="U382" s="218" t="s">
        <v>70</v>
      </c>
      <c r="V382" s="1496"/>
      <c r="W382" s="1497"/>
      <c r="X382" s="1497"/>
      <c r="Y382" s="1498"/>
      <c r="Z382" s="260" t="s">
        <v>69</v>
      </c>
      <c r="AA382" s="262" t="s">
        <v>94</v>
      </c>
      <c r="AB382" s="256"/>
      <c r="AC382" s="262"/>
      <c r="AD382" s="4"/>
      <c r="AF382" s="202" t="s">
        <v>100</v>
      </c>
      <c r="AG382" s="4"/>
    </row>
    <row r="383" spans="1:59" ht="18" customHeight="1">
      <c r="A383" s="178"/>
      <c r="B383" s="261" t="s">
        <v>3085</v>
      </c>
      <c r="C383" s="248"/>
      <c r="D383" s="262" t="s">
        <v>71</v>
      </c>
      <c r="E383" s="1483"/>
      <c r="F383" s="1483"/>
      <c r="G383" s="1483"/>
      <c r="H383" s="1483"/>
      <c r="I383" s="1483"/>
      <c r="J383" s="218" t="s">
        <v>70</v>
      </c>
      <c r="K383" s="1538" t="str">
        <f>IF(項目一覧②!$G$571=1,"",INDEX(主要用途!$D$2:$D$72,項目一覧②!$G$571))</f>
        <v/>
      </c>
      <c r="L383" s="1539"/>
      <c r="M383" s="1539"/>
      <c r="N383" s="1539"/>
      <c r="O383" s="1539"/>
      <c r="P383" s="1539"/>
      <c r="Q383" s="1539"/>
      <c r="R383" s="1539"/>
      <c r="S383" s="1539"/>
      <c r="T383" s="1540"/>
      <c r="U383" s="218" t="s">
        <v>70</v>
      </c>
      <c r="V383" s="1496"/>
      <c r="W383" s="1497"/>
      <c r="X383" s="1497"/>
      <c r="Y383" s="1498"/>
      <c r="Z383" s="260" t="s">
        <v>69</v>
      </c>
      <c r="AA383" s="262" t="s">
        <v>94</v>
      </c>
      <c r="AB383" s="256"/>
      <c r="AC383" s="262"/>
      <c r="AD383" s="4"/>
      <c r="AG383" s="191" t="s">
        <v>99</v>
      </c>
      <c r="AH383" s="191"/>
      <c r="AI383" s="191"/>
      <c r="AJ383" s="191"/>
      <c r="AK383" s="236"/>
      <c r="AL383" s="1444"/>
      <c r="AM383" s="1445"/>
      <c r="AN383" s="1445"/>
      <c r="AO383" s="1445"/>
      <c r="AP383" s="1445"/>
      <c r="AQ383" s="1445"/>
      <c r="AR383" s="1445"/>
      <c r="AS383" s="1445"/>
      <c r="AT383" s="1445"/>
      <c r="AU383" s="1445"/>
      <c r="AV383" s="1445"/>
      <c r="AW383" s="1445"/>
      <c r="AX383" s="1445"/>
      <c r="AY383" s="1445"/>
      <c r="AZ383" s="1445"/>
      <c r="BA383" s="1445"/>
      <c r="BB383" s="1445"/>
      <c r="BC383" s="1445"/>
      <c r="BD383" s="1445"/>
      <c r="BE383" s="1445"/>
      <c r="BF383" s="1445"/>
      <c r="BG383" s="1445"/>
    </row>
    <row r="384" spans="1:59" ht="18" customHeight="1">
      <c r="A384" s="178"/>
      <c r="B384" s="261" t="s">
        <v>3086</v>
      </c>
      <c r="C384" s="248"/>
      <c r="D384" s="262" t="s">
        <v>71</v>
      </c>
      <c r="E384" s="1483"/>
      <c r="F384" s="1483"/>
      <c r="G384" s="1483"/>
      <c r="H384" s="1483"/>
      <c r="I384" s="1483"/>
      <c r="J384" s="218" t="s">
        <v>70</v>
      </c>
      <c r="K384" s="1538" t="str">
        <f>IF(項目一覧②!$G$572=1,"",INDEX(主要用途!$D$2:$D$72,項目一覧②!$G$572))</f>
        <v/>
      </c>
      <c r="L384" s="1539"/>
      <c r="M384" s="1539"/>
      <c r="N384" s="1539"/>
      <c r="O384" s="1539"/>
      <c r="P384" s="1539"/>
      <c r="Q384" s="1539"/>
      <c r="R384" s="1539"/>
      <c r="S384" s="1539"/>
      <c r="T384" s="1540"/>
      <c r="U384" s="218" t="s">
        <v>70</v>
      </c>
      <c r="V384" s="1496"/>
      <c r="W384" s="1497"/>
      <c r="X384" s="1497"/>
      <c r="Y384" s="1498"/>
      <c r="Z384" s="260" t="s">
        <v>69</v>
      </c>
      <c r="AA384" s="262" t="s">
        <v>94</v>
      </c>
      <c r="AB384" s="256"/>
      <c r="AC384" s="262"/>
      <c r="AD384" s="4"/>
      <c r="AG384" s="178" t="s">
        <v>98</v>
      </c>
      <c r="AH384" s="4"/>
      <c r="AI384" s="4"/>
      <c r="AJ384" s="4"/>
      <c r="AL384" s="1444"/>
      <c r="AM384" s="1445"/>
      <c r="AN384" s="1445"/>
      <c r="AO384" s="1445"/>
      <c r="AP384" s="1445"/>
      <c r="AQ384" s="1445"/>
      <c r="AR384" s="1445"/>
      <c r="AS384" s="1445"/>
      <c r="AT384" s="1445"/>
      <c r="AU384" s="1445"/>
      <c r="AV384" s="1445"/>
      <c r="AW384" s="1445"/>
      <c r="AX384" s="1445"/>
      <c r="AY384" s="1445"/>
      <c r="AZ384" s="1445"/>
      <c r="BA384" s="1445"/>
      <c r="BB384" s="1445"/>
      <c r="BC384" s="1445"/>
      <c r="BD384" s="1445"/>
      <c r="BE384" s="1445"/>
      <c r="BF384" s="1445"/>
      <c r="BG384" s="1445"/>
    </row>
    <row r="385" spans="1:45" ht="18" customHeight="1">
      <c r="A385" s="178"/>
      <c r="B385" s="261" t="s">
        <v>3087</v>
      </c>
      <c r="C385" s="248"/>
      <c r="D385" s="262" t="s">
        <v>71</v>
      </c>
      <c r="E385" s="1483"/>
      <c r="F385" s="1483"/>
      <c r="G385" s="1483"/>
      <c r="H385" s="1483"/>
      <c r="I385" s="1483"/>
      <c r="J385" s="218" t="s">
        <v>70</v>
      </c>
      <c r="K385" s="1538" t="str">
        <f>IF(項目一覧②!$G$573=1,"",INDEX(主要用途!$D$2:$D$72,項目一覧②!$G$573))</f>
        <v/>
      </c>
      <c r="L385" s="1539"/>
      <c r="M385" s="1539"/>
      <c r="N385" s="1539"/>
      <c r="O385" s="1539"/>
      <c r="P385" s="1539"/>
      <c r="Q385" s="1539"/>
      <c r="R385" s="1539"/>
      <c r="S385" s="1539"/>
      <c r="T385" s="1540"/>
      <c r="U385" s="218" t="s">
        <v>70</v>
      </c>
      <c r="V385" s="1496"/>
      <c r="W385" s="1497"/>
      <c r="X385" s="1497"/>
      <c r="Y385" s="1498"/>
      <c r="Z385" s="260" t="s">
        <v>69</v>
      </c>
      <c r="AA385" s="262" t="s">
        <v>94</v>
      </c>
      <c r="AB385" s="256"/>
      <c r="AC385" s="262"/>
      <c r="AD385" s="4"/>
      <c r="AG385" s="178" t="s">
        <v>97</v>
      </c>
      <c r="AH385" s="4"/>
      <c r="AI385" s="4"/>
      <c r="AJ385" s="4"/>
      <c r="AK385" s="4"/>
      <c r="AL385" s="1444"/>
      <c r="AM385" s="1444"/>
      <c r="AN385" s="1444"/>
      <c r="AO385" s="1444"/>
      <c r="AP385" s="1444"/>
      <c r="AQ385" s="1444"/>
      <c r="AR385" s="1444"/>
      <c r="AS385" s="1444"/>
    </row>
    <row r="386" spans="1:45" ht="18" customHeight="1">
      <c r="A386" s="178"/>
      <c r="B386" s="261" t="s">
        <v>3088</v>
      </c>
      <c r="C386" s="248"/>
      <c r="D386" s="262" t="s">
        <v>71</v>
      </c>
      <c r="E386" s="1483"/>
      <c r="F386" s="1483"/>
      <c r="G386" s="1483"/>
      <c r="H386" s="1483"/>
      <c r="I386" s="1483"/>
      <c r="J386" s="218" t="s">
        <v>70</v>
      </c>
      <c r="K386" s="1538" t="str">
        <f>IF(項目一覧②!$G$574=1,"",INDEX(主要用途!$D$2:$D$72,項目一覧②!$G$574))</f>
        <v/>
      </c>
      <c r="L386" s="1539"/>
      <c r="M386" s="1539"/>
      <c r="N386" s="1539"/>
      <c r="O386" s="1539"/>
      <c r="P386" s="1539"/>
      <c r="Q386" s="1539"/>
      <c r="R386" s="1539"/>
      <c r="S386" s="1539"/>
      <c r="T386" s="1540"/>
      <c r="U386" s="218" t="s">
        <v>70</v>
      </c>
      <c r="V386" s="1496"/>
      <c r="W386" s="1497"/>
      <c r="X386" s="1497"/>
      <c r="Y386" s="1498"/>
      <c r="Z386" s="260" t="s">
        <v>69</v>
      </c>
      <c r="AA386" s="262" t="s">
        <v>94</v>
      </c>
      <c r="AB386" s="256"/>
      <c r="AC386" s="262"/>
      <c r="AD386" s="4"/>
    </row>
    <row r="387" spans="1:45" ht="18" customHeight="1">
      <c r="A387" s="178"/>
      <c r="B387" s="261" t="s">
        <v>3089</v>
      </c>
      <c r="C387" s="248"/>
      <c r="D387" s="262" t="s">
        <v>71</v>
      </c>
      <c r="E387" s="1483"/>
      <c r="F387" s="1483"/>
      <c r="G387" s="1483"/>
      <c r="H387" s="1483"/>
      <c r="I387" s="1483"/>
      <c r="J387" s="218" t="s">
        <v>70</v>
      </c>
      <c r="K387" s="1538" t="str">
        <f>IF(項目一覧②!$G$575=1,"",INDEX(主要用途!$D$2:$D$72,項目一覧②!$G$575))</f>
        <v/>
      </c>
      <c r="L387" s="1539"/>
      <c r="M387" s="1539"/>
      <c r="N387" s="1539"/>
      <c r="O387" s="1539"/>
      <c r="P387" s="1539"/>
      <c r="Q387" s="1539"/>
      <c r="R387" s="1539"/>
      <c r="S387" s="1539"/>
      <c r="T387" s="1540"/>
      <c r="U387" s="218" t="s">
        <v>70</v>
      </c>
      <c r="V387" s="1496"/>
      <c r="W387" s="1497"/>
      <c r="X387" s="1497"/>
      <c r="Y387" s="1498"/>
      <c r="Z387" s="260" t="s">
        <v>69</v>
      </c>
      <c r="AA387" s="262" t="s">
        <v>94</v>
      </c>
      <c r="AB387" s="256"/>
      <c r="AC387" s="262"/>
      <c r="AD387" s="4"/>
    </row>
    <row r="388" spans="1:45" ht="15" customHeight="1">
      <c r="A388" s="178"/>
      <c r="B388" s="247" t="s">
        <v>2734</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537"/>
      <c r="F389" s="1523"/>
      <c r="G389" s="1523"/>
      <c r="H389" s="1523"/>
      <c r="I389" s="1523"/>
      <c r="J389" s="1523"/>
      <c r="K389" s="1523"/>
      <c r="L389" s="1523"/>
      <c r="M389" s="1523"/>
      <c r="N389" s="1523"/>
      <c r="O389" s="1523"/>
      <c r="P389" s="1523"/>
      <c r="Q389" s="1523"/>
      <c r="R389" s="1523"/>
      <c r="S389" s="1523"/>
      <c r="T389" s="1523"/>
      <c r="U389" s="1523"/>
      <c r="V389" s="1523"/>
      <c r="W389" s="1523"/>
      <c r="X389" s="1523"/>
      <c r="Y389" s="1523"/>
      <c r="Z389" s="1524"/>
      <c r="AA389" s="263"/>
      <c r="AB389" s="263"/>
      <c r="AC389" s="263"/>
      <c r="AD389" s="256"/>
    </row>
    <row r="390" spans="1:45" ht="18" customHeight="1">
      <c r="A390" s="178"/>
      <c r="B390" s="247"/>
      <c r="C390" s="247"/>
      <c r="D390" s="248"/>
      <c r="E390" s="1525"/>
      <c r="F390" s="1526"/>
      <c r="G390" s="1526"/>
      <c r="H390" s="1526"/>
      <c r="I390" s="1526"/>
      <c r="J390" s="1526"/>
      <c r="K390" s="1526"/>
      <c r="L390" s="1526"/>
      <c r="M390" s="1526"/>
      <c r="N390" s="1526"/>
      <c r="O390" s="1526"/>
      <c r="P390" s="1526"/>
      <c r="Q390" s="1526"/>
      <c r="R390" s="1526"/>
      <c r="S390" s="1526"/>
      <c r="T390" s="1526"/>
      <c r="U390" s="1526"/>
      <c r="V390" s="1526"/>
      <c r="W390" s="1526"/>
      <c r="X390" s="1526"/>
      <c r="Y390" s="1526"/>
      <c r="Z390" s="1527"/>
      <c r="AA390" s="263"/>
      <c r="AB390" s="263"/>
      <c r="AC390" s="263"/>
      <c r="AD390" s="256"/>
    </row>
    <row r="391" spans="1:45" ht="15" customHeight="1">
      <c r="A391" s="178"/>
      <c r="B391" s="247" t="s">
        <v>2735</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537"/>
      <c r="F392" s="1523"/>
      <c r="G392" s="1523"/>
      <c r="H392" s="1523"/>
      <c r="I392" s="1523"/>
      <c r="J392" s="1523"/>
      <c r="K392" s="1523"/>
      <c r="L392" s="1523"/>
      <c r="M392" s="1523"/>
      <c r="N392" s="1523"/>
      <c r="O392" s="1523"/>
      <c r="P392" s="1523"/>
      <c r="Q392" s="1523"/>
      <c r="R392" s="1523"/>
      <c r="S392" s="1523"/>
      <c r="T392" s="1523"/>
      <c r="U392" s="1523"/>
      <c r="V392" s="1523"/>
      <c r="W392" s="1523"/>
      <c r="X392" s="1523"/>
      <c r="Y392" s="1523"/>
      <c r="Z392" s="1524"/>
      <c r="AA392" s="263"/>
      <c r="AB392" s="263"/>
      <c r="AC392" s="263"/>
      <c r="AD392" s="256"/>
    </row>
    <row r="393" spans="1:45" ht="18" customHeight="1">
      <c r="A393" s="178"/>
      <c r="B393" s="247"/>
      <c r="C393" s="247"/>
      <c r="D393" s="248"/>
      <c r="E393" s="1525"/>
      <c r="F393" s="1526"/>
      <c r="G393" s="1526"/>
      <c r="H393" s="1526"/>
      <c r="I393" s="1526"/>
      <c r="J393" s="1526"/>
      <c r="K393" s="1526"/>
      <c r="L393" s="1526"/>
      <c r="M393" s="1526"/>
      <c r="N393" s="1526"/>
      <c r="O393" s="1526"/>
      <c r="P393" s="1526"/>
      <c r="Q393" s="1526"/>
      <c r="R393" s="1526"/>
      <c r="S393" s="1526"/>
      <c r="T393" s="1526"/>
      <c r="U393" s="1526"/>
      <c r="V393" s="1526"/>
      <c r="W393" s="1526"/>
      <c r="X393" s="1526"/>
      <c r="Y393" s="1526"/>
      <c r="Z393" s="1527"/>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2726</v>
      </c>
      <c r="C396" s="247"/>
      <c r="D396" s="248"/>
      <c r="E396" s="1513">
        <f>$D$281</f>
        <v>3</v>
      </c>
      <c r="F396" s="1514"/>
      <c r="G396" s="1514"/>
      <c r="H396" s="1515"/>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2727</v>
      </c>
      <c r="C397" s="247"/>
      <c r="D397" s="248"/>
      <c r="E397" s="1631"/>
      <c r="F397" s="1632"/>
      <c r="G397" s="1632"/>
      <c r="H397" s="1633"/>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2728</v>
      </c>
      <c r="C398" s="247"/>
      <c r="D398" s="248"/>
      <c r="E398" s="1622"/>
      <c r="F398" s="1623"/>
      <c r="G398" s="1623"/>
      <c r="H398" s="1624"/>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2729</v>
      </c>
      <c r="C399" s="247"/>
      <c r="D399" s="248"/>
      <c r="E399" s="1622"/>
      <c r="F399" s="1623"/>
      <c r="G399" s="1623"/>
      <c r="H399" s="1624"/>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2730</v>
      </c>
      <c r="C400" s="247"/>
      <c r="D400" s="248"/>
      <c r="E400" s="1622"/>
      <c r="F400" s="1623"/>
      <c r="G400" s="1623"/>
      <c r="H400" s="1624"/>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2731</v>
      </c>
      <c r="C401" s="247"/>
      <c r="D401" s="248"/>
      <c r="E401" s="1622"/>
      <c r="F401" s="1623"/>
      <c r="G401" s="1623"/>
      <c r="H401" s="1624"/>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2732</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2733</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507" t="s">
        <v>82</v>
      </c>
      <c r="F404" s="1507"/>
      <c r="G404" s="1507"/>
      <c r="H404" s="1507"/>
      <c r="I404" s="1507"/>
      <c r="J404" s="218" t="s">
        <v>70</v>
      </c>
      <c r="K404" s="1507" t="s">
        <v>81</v>
      </c>
      <c r="L404" s="1507"/>
      <c r="M404" s="1507"/>
      <c r="N404" s="1507"/>
      <c r="O404" s="1507"/>
      <c r="P404" s="1507"/>
      <c r="Q404" s="1507"/>
      <c r="R404" s="1507"/>
      <c r="S404" s="1507"/>
      <c r="T404" s="1507"/>
      <c r="U404" s="218" t="s">
        <v>70</v>
      </c>
      <c r="V404" s="1507" t="s">
        <v>80</v>
      </c>
      <c r="W404" s="1507"/>
      <c r="X404" s="1507"/>
      <c r="Y404" s="1507"/>
      <c r="Z404" s="1499"/>
      <c r="AA404" s="262" t="s">
        <v>94</v>
      </c>
      <c r="AB404" s="262"/>
      <c r="AC404" s="4"/>
      <c r="AD404" s="4"/>
    </row>
    <row r="405" spans="1:30" ht="18" customHeight="1">
      <c r="A405" s="178"/>
      <c r="B405" s="261" t="s">
        <v>3084</v>
      </c>
      <c r="C405" s="248"/>
      <c r="D405" s="262" t="s">
        <v>71</v>
      </c>
      <c r="E405" s="1483"/>
      <c r="F405" s="1483"/>
      <c r="G405" s="1483"/>
      <c r="H405" s="1483"/>
      <c r="I405" s="1483"/>
      <c r="J405" s="218" t="s">
        <v>70</v>
      </c>
      <c r="K405" s="1538" t="str">
        <f>IF(項目一覧②!$G$597=1,"",INDEX(主要用途!$D$2:$D$72,項目一覧②!$G$597))</f>
        <v/>
      </c>
      <c r="L405" s="1539"/>
      <c r="M405" s="1539"/>
      <c r="N405" s="1539"/>
      <c r="O405" s="1539"/>
      <c r="P405" s="1539"/>
      <c r="Q405" s="1539"/>
      <c r="R405" s="1539"/>
      <c r="S405" s="1539"/>
      <c r="T405" s="1540"/>
      <c r="U405" s="218" t="s">
        <v>70</v>
      </c>
      <c r="V405" s="1496"/>
      <c r="W405" s="1497"/>
      <c r="X405" s="1497"/>
      <c r="Y405" s="1498"/>
      <c r="Z405" s="260" t="s">
        <v>69</v>
      </c>
      <c r="AA405" s="262" t="s">
        <v>94</v>
      </c>
      <c r="AB405" s="256"/>
      <c r="AC405" s="262"/>
      <c r="AD405" s="4"/>
    </row>
    <row r="406" spans="1:30" ht="18" customHeight="1">
      <c r="A406" s="178"/>
      <c r="B406" s="261" t="s">
        <v>3085</v>
      </c>
      <c r="C406" s="248"/>
      <c r="D406" s="262" t="s">
        <v>71</v>
      </c>
      <c r="E406" s="1483"/>
      <c r="F406" s="1483"/>
      <c r="G406" s="1483"/>
      <c r="H406" s="1483"/>
      <c r="I406" s="1483"/>
      <c r="J406" s="218" t="s">
        <v>70</v>
      </c>
      <c r="K406" s="1538" t="str">
        <f>IF(項目一覧②!$G$598=1,"",INDEX(主要用途!$D$2:$D$72,項目一覧②!$G$598))</f>
        <v/>
      </c>
      <c r="L406" s="1539"/>
      <c r="M406" s="1539"/>
      <c r="N406" s="1539"/>
      <c r="O406" s="1539"/>
      <c r="P406" s="1539"/>
      <c r="Q406" s="1539"/>
      <c r="R406" s="1539"/>
      <c r="S406" s="1539"/>
      <c r="T406" s="1540"/>
      <c r="U406" s="218" t="s">
        <v>70</v>
      </c>
      <c r="V406" s="1496"/>
      <c r="W406" s="1497"/>
      <c r="X406" s="1497"/>
      <c r="Y406" s="1498"/>
      <c r="Z406" s="260" t="s">
        <v>69</v>
      </c>
      <c r="AA406" s="262" t="s">
        <v>94</v>
      </c>
      <c r="AB406" s="256"/>
      <c r="AC406" s="262"/>
      <c r="AD406" s="4"/>
    </row>
    <row r="407" spans="1:30" ht="18" customHeight="1">
      <c r="A407" s="178"/>
      <c r="B407" s="261" t="s">
        <v>3086</v>
      </c>
      <c r="C407" s="248"/>
      <c r="D407" s="262" t="s">
        <v>71</v>
      </c>
      <c r="E407" s="1483"/>
      <c r="F407" s="1483"/>
      <c r="G407" s="1483"/>
      <c r="H407" s="1483"/>
      <c r="I407" s="1483"/>
      <c r="J407" s="218" t="s">
        <v>70</v>
      </c>
      <c r="K407" s="1538" t="str">
        <f>IF(項目一覧②!$G$599=1,"",INDEX(主要用途!$D$2:$D$72,項目一覧②!$G$599))</f>
        <v/>
      </c>
      <c r="L407" s="1539"/>
      <c r="M407" s="1539"/>
      <c r="N407" s="1539"/>
      <c r="O407" s="1539"/>
      <c r="P407" s="1539"/>
      <c r="Q407" s="1539"/>
      <c r="R407" s="1539"/>
      <c r="S407" s="1539"/>
      <c r="T407" s="1540"/>
      <c r="U407" s="218" t="s">
        <v>70</v>
      </c>
      <c r="V407" s="1496"/>
      <c r="W407" s="1497"/>
      <c r="X407" s="1497"/>
      <c r="Y407" s="1498"/>
      <c r="Z407" s="260" t="s">
        <v>69</v>
      </c>
      <c r="AA407" s="262" t="s">
        <v>94</v>
      </c>
      <c r="AB407" s="256"/>
      <c r="AC407" s="262"/>
      <c r="AD407" s="4"/>
    </row>
    <row r="408" spans="1:30" ht="18" customHeight="1">
      <c r="A408" s="178"/>
      <c r="B408" s="261" t="s">
        <v>3087</v>
      </c>
      <c r="C408" s="248"/>
      <c r="D408" s="262" t="s">
        <v>71</v>
      </c>
      <c r="E408" s="1483"/>
      <c r="F408" s="1483"/>
      <c r="G408" s="1483"/>
      <c r="H408" s="1483"/>
      <c r="I408" s="1483"/>
      <c r="J408" s="218" t="s">
        <v>70</v>
      </c>
      <c r="K408" s="1538" t="str">
        <f>IF(項目一覧②!$G$600=1,"",INDEX(主要用途!$D$2:$D$72,項目一覧②!$G$600))</f>
        <v/>
      </c>
      <c r="L408" s="1539"/>
      <c r="M408" s="1539"/>
      <c r="N408" s="1539"/>
      <c r="O408" s="1539"/>
      <c r="P408" s="1539"/>
      <c r="Q408" s="1539"/>
      <c r="R408" s="1539"/>
      <c r="S408" s="1539"/>
      <c r="T408" s="1540"/>
      <c r="U408" s="218" t="s">
        <v>70</v>
      </c>
      <c r="V408" s="1496"/>
      <c r="W408" s="1497"/>
      <c r="X408" s="1497"/>
      <c r="Y408" s="1498"/>
      <c r="Z408" s="260" t="s">
        <v>69</v>
      </c>
      <c r="AA408" s="262" t="s">
        <v>94</v>
      </c>
      <c r="AB408" s="256"/>
      <c r="AC408" s="262"/>
      <c r="AD408" s="4"/>
    </row>
    <row r="409" spans="1:30" ht="18" customHeight="1">
      <c r="A409" s="178"/>
      <c r="B409" s="261" t="s">
        <v>3088</v>
      </c>
      <c r="C409" s="248"/>
      <c r="D409" s="262" t="s">
        <v>71</v>
      </c>
      <c r="E409" s="1483"/>
      <c r="F409" s="1483"/>
      <c r="G409" s="1483"/>
      <c r="H409" s="1483"/>
      <c r="I409" s="1483"/>
      <c r="J409" s="218" t="s">
        <v>70</v>
      </c>
      <c r="K409" s="1538" t="str">
        <f>IF(項目一覧②!$G$601=1,"",INDEX(主要用途!$D$2:$D$72,項目一覧②!$G$601))</f>
        <v/>
      </c>
      <c r="L409" s="1539"/>
      <c r="M409" s="1539"/>
      <c r="N409" s="1539"/>
      <c r="O409" s="1539"/>
      <c r="P409" s="1539"/>
      <c r="Q409" s="1539"/>
      <c r="R409" s="1539"/>
      <c r="S409" s="1539"/>
      <c r="T409" s="1540"/>
      <c r="U409" s="218" t="s">
        <v>70</v>
      </c>
      <c r="V409" s="1496"/>
      <c r="W409" s="1497"/>
      <c r="X409" s="1497"/>
      <c r="Y409" s="1498"/>
      <c r="Z409" s="260" t="s">
        <v>69</v>
      </c>
      <c r="AA409" s="262" t="s">
        <v>94</v>
      </c>
      <c r="AB409" s="256"/>
      <c r="AC409" s="262"/>
      <c r="AD409" s="4"/>
    </row>
    <row r="410" spans="1:30" ht="18" customHeight="1">
      <c r="A410" s="178"/>
      <c r="B410" s="261" t="s">
        <v>3089</v>
      </c>
      <c r="C410" s="248"/>
      <c r="D410" s="262" t="s">
        <v>71</v>
      </c>
      <c r="E410" s="1483"/>
      <c r="F410" s="1483"/>
      <c r="G410" s="1483"/>
      <c r="H410" s="1483"/>
      <c r="I410" s="1483"/>
      <c r="J410" s="218" t="s">
        <v>70</v>
      </c>
      <c r="K410" s="1538" t="str">
        <f>IF(項目一覧②!$G$602=1,"",INDEX(主要用途!$D$2:$D$72,項目一覧②!$G$602))</f>
        <v/>
      </c>
      <c r="L410" s="1539"/>
      <c r="M410" s="1539"/>
      <c r="N410" s="1539"/>
      <c r="O410" s="1539"/>
      <c r="P410" s="1539"/>
      <c r="Q410" s="1539"/>
      <c r="R410" s="1539"/>
      <c r="S410" s="1539"/>
      <c r="T410" s="1540"/>
      <c r="U410" s="218" t="s">
        <v>70</v>
      </c>
      <c r="V410" s="1496"/>
      <c r="W410" s="1497"/>
      <c r="X410" s="1497"/>
      <c r="Y410" s="1498"/>
      <c r="Z410" s="260" t="s">
        <v>69</v>
      </c>
      <c r="AA410" s="262" t="s">
        <v>94</v>
      </c>
      <c r="AB410" s="256"/>
      <c r="AC410" s="262"/>
      <c r="AD410" s="4"/>
    </row>
    <row r="411" spans="1:30" ht="15" customHeight="1">
      <c r="A411" s="178"/>
      <c r="B411" s="247" t="s">
        <v>2734</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537"/>
      <c r="F412" s="1523"/>
      <c r="G412" s="1523"/>
      <c r="H412" s="1523"/>
      <c r="I412" s="1523"/>
      <c r="J412" s="1523"/>
      <c r="K412" s="1523"/>
      <c r="L412" s="1523"/>
      <c r="M412" s="1523"/>
      <c r="N412" s="1523"/>
      <c r="O412" s="1523"/>
      <c r="P412" s="1523"/>
      <c r="Q412" s="1523"/>
      <c r="R412" s="1523"/>
      <c r="S412" s="1523"/>
      <c r="T412" s="1523"/>
      <c r="U412" s="1523"/>
      <c r="V412" s="1523"/>
      <c r="W412" s="1523"/>
      <c r="X412" s="1523"/>
      <c r="Y412" s="1523"/>
      <c r="Z412" s="1524"/>
      <c r="AA412" s="263"/>
      <c r="AB412" s="263"/>
      <c r="AC412" s="263"/>
      <c r="AD412" s="256"/>
    </row>
    <row r="413" spans="1:30" ht="18" customHeight="1">
      <c r="A413" s="178"/>
      <c r="B413" s="247"/>
      <c r="C413" s="247"/>
      <c r="D413" s="248"/>
      <c r="E413" s="1525"/>
      <c r="F413" s="1526"/>
      <c r="G413" s="1526"/>
      <c r="H413" s="1526"/>
      <c r="I413" s="1526"/>
      <c r="J413" s="1526"/>
      <c r="K413" s="1526"/>
      <c r="L413" s="1526"/>
      <c r="M413" s="1526"/>
      <c r="N413" s="1526"/>
      <c r="O413" s="1526"/>
      <c r="P413" s="1526"/>
      <c r="Q413" s="1526"/>
      <c r="R413" s="1526"/>
      <c r="S413" s="1526"/>
      <c r="T413" s="1526"/>
      <c r="U413" s="1526"/>
      <c r="V413" s="1526"/>
      <c r="W413" s="1526"/>
      <c r="X413" s="1526"/>
      <c r="Y413" s="1526"/>
      <c r="Z413" s="1527"/>
      <c r="AA413" s="263"/>
      <c r="AB413" s="263"/>
      <c r="AC413" s="263"/>
      <c r="AD413" s="256"/>
    </row>
    <row r="414" spans="1:30" ht="15" customHeight="1">
      <c r="A414" s="178"/>
      <c r="B414" s="247" t="s">
        <v>2735</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537"/>
      <c r="F415" s="1523"/>
      <c r="G415" s="1523"/>
      <c r="H415" s="1523"/>
      <c r="I415" s="1523"/>
      <c r="J415" s="1523"/>
      <c r="K415" s="1523"/>
      <c r="L415" s="1523"/>
      <c r="M415" s="1523"/>
      <c r="N415" s="1523"/>
      <c r="O415" s="1523"/>
      <c r="P415" s="1523"/>
      <c r="Q415" s="1523"/>
      <c r="R415" s="1523"/>
      <c r="S415" s="1523"/>
      <c r="T415" s="1523"/>
      <c r="U415" s="1523"/>
      <c r="V415" s="1523"/>
      <c r="W415" s="1523"/>
      <c r="X415" s="1523"/>
      <c r="Y415" s="1523"/>
      <c r="Z415" s="1524"/>
      <c r="AA415" s="263"/>
      <c r="AB415" s="263"/>
      <c r="AC415" s="263"/>
      <c r="AD415" s="256"/>
    </row>
    <row r="416" spans="1:30" ht="18" customHeight="1">
      <c r="A416" s="178"/>
      <c r="B416" s="247"/>
      <c r="C416" s="247"/>
      <c r="D416" s="248"/>
      <c r="E416" s="1525"/>
      <c r="F416" s="1526"/>
      <c r="G416" s="1526"/>
      <c r="H416" s="1526"/>
      <c r="I416" s="1526"/>
      <c r="J416" s="1526"/>
      <c r="K416" s="1526"/>
      <c r="L416" s="1526"/>
      <c r="M416" s="1526"/>
      <c r="N416" s="1526"/>
      <c r="O416" s="1526"/>
      <c r="P416" s="1526"/>
      <c r="Q416" s="1526"/>
      <c r="R416" s="1526"/>
      <c r="S416" s="1526"/>
      <c r="T416" s="1526"/>
      <c r="U416" s="1526"/>
      <c r="V416" s="1526"/>
      <c r="W416" s="1526"/>
      <c r="X416" s="1526"/>
      <c r="Y416" s="1526"/>
      <c r="Z416" s="1527"/>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2726</v>
      </c>
      <c r="C419" s="247"/>
      <c r="D419" s="248"/>
      <c r="E419" s="1513">
        <f>$D$281</f>
        <v>3</v>
      </c>
      <c r="F419" s="1514"/>
      <c r="G419" s="1514"/>
      <c r="H419" s="1515"/>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2727</v>
      </c>
      <c r="C420" s="247"/>
      <c r="D420" s="248"/>
      <c r="E420" s="1631"/>
      <c r="F420" s="1632"/>
      <c r="G420" s="1632"/>
      <c r="H420" s="1633"/>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2728</v>
      </c>
      <c r="C421" s="247"/>
      <c r="D421" s="248"/>
      <c r="E421" s="1622"/>
      <c r="F421" s="1623"/>
      <c r="G421" s="1623"/>
      <c r="H421" s="1624"/>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2729</v>
      </c>
      <c r="C422" s="247"/>
      <c r="D422" s="248"/>
      <c r="E422" s="1622"/>
      <c r="F422" s="1623"/>
      <c r="G422" s="1623"/>
      <c r="H422" s="1624"/>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2730</v>
      </c>
      <c r="C423" s="247"/>
      <c r="D423" s="248"/>
      <c r="E423" s="1622"/>
      <c r="F423" s="1623"/>
      <c r="G423" s="1623"/>
      <c r="H423" s="1624"/>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2731</v>
      </c>
      <c r="C424" s="247"/>
      <c r="D424" s="248"/>
      <c r="E424" s="1622"/>
      <c r="F424" s="1623"/>
      <c r="G424" s="1623"/>
      <c r="H424" s="1624"/>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2732</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2733</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507" t="s">
        <v>82</v>
      </c>
      <c r="F427" s="1507"/>
      <c r="G427" s="1507"/>
      <c r="H427" s="1507"/>
      <c r="I427" s="1507"/>
      <c r="J427" s="218" t="s">
        <v>70</v>
      </c>
      <c r="K427" s="1507" t="s">
        <v>81</v>
      </c>
      <c r="L427" s="1507"/>
      <c r="M427" s="1507"/>
      <c r="N427" s="1507"/>
      <c r="O427" s="1507"/>
      <c r="P427" s="1507"/>
      <c r="Q427" s="1507"/>
      <c r="R427" s="1507"/>
      <c r="S427" s="1507"/>
      <c r="T427" s="1507"/>
      <c r="U427" s="218" t="s">
        <v>70</v>
      </c>
      <c r="V427" s="1507" t="s">
        <v>80</v>
      </c>
      <c r="W427" s="1507"/>
      <c r="X427" s="1507"/>
      <c r="Y427" s="1507"/>
      <c r="Z427" s="1499"/>
      <c r="AA427" s="262" t="s">
        <v>94</v>
      </c>
      <c r="AB427" s="262"/>
      <c r="AC427" s="4"/>
      <c r="AD427" s="4"/>
    </row>
    <row r="428" spans="1:42" ht="18" customHeight="1">
      <c r="A428" s="178"/>
      <c r="B428" s="261" t="s">
        <v>3084</v>
      </c>
      <c r="C428" s="248"/>
      <c r="D428" s="262" t="s">
        <v>71</v>
      </c>
      <c r="E428" s="1483"/>
      <c r="F428" s="1483"/>
      <c r="G428" s="1483"/>
      <c r="H428" s="1483"/>
      <c r="I428" s="1483"/>
      <c r="J428" s="218" t="s">
        <v>70</v>
      </c>
      <c r="K428" s="1538" t="str">
        <f>IF(項目一覧②!$G$624=1,"",INDEX(主要用途!$D$2:$D$72,項目一覧②!$G$624))</f>
        <v/>
      </c>
      <c r="L428" s="1539"/>
      <c r="M428" s="1539"/>
      <c r="N428" s="1539"/>
      <c r="O428" s="1539"/>
      <c r="P428" s="1539"/>
      <c r="Q428" s="1539"/>
      <c r="R428" s="1539"/>
      <c r="S428" s="1539"/>
      <c r="T428" s="1540"/>
      <c r="U428" s="218" t="s">
        <v>70</v>
      </c>
      <c r="V428" s="1496"/>
      <c r="W428" s="1497"/>
      <c r="X428" s="1497"/>
      <c r="Y428" s="1498"/>
      <c r="Z428" s="260" t="s">
        <v>69</v>
      </c>
      <c r="AA428" s="262" t="s">
        <v>94</v>
      </c>
      <c r="AB428" s="256"/>
      <c r="AC428" s="262"/>
      <c r="AD428" s="4"/>
    </row>
    <row r="429" spans="1:42" ht="18" customHeight="1">
      <c r="A429" s="178"/>
      <c r="B429" s="261" t="s">
        <v>3085</v>
      </c>
      <c r="C429" s="248"/>
      <c r="D429" s="262" t="s">
        <v>71</v>
      </c>
      <c r="E429" s="1483"/>
      <c r="F429" s="1483"/>
      <c r="G429" s="1483"/>
      <c r="H429" s="1483"/>
      <c r="I429" s="1483"/>
      <c r="J429" s="218" t="s">
        <v>70</v>
      </c>
      <c r="K429" s="1538" t="str">
        <f>IF(項目一覧②!$G$625=1,"",INDEX(主要用途!$D$2:$D$72,項目一覧②!$G$625))</f>
        <v/>
      </c>
      <c r="L429" s="1539"/>
      <c r="M429" s="1539"/>
      <c r="N429" s="1539"/>
      <c r="O429" s="1539"/>
      <c r="P429" s="1539"/>
      <c r="Q429" s="1539"/>
      <c r="R429" s="1539"/>
      <c r="S429" s="1539"/>
      <c r="T429" s="1540"/>
      <c r="U429" s="218" t="s">
        <v>70</v>
      </c>
      <c r="V429" s="1496"/>
      <c r="W429" s="1497"/>
      <c r="X429" s="1497"/>
      <c r="Y429" s="1498"/>
      <c r="Z429" s="260" t="s">
        <v>69</v>
      </c>
      <c r="AA429" s="262" t="s">
        <v>94</v>
      </c>
      <c r="AB429" s="256"/>
      <c r="AC429" s="262"/>
      <c r="AD429" s="4"/>
    </row>
    <row r="430" spans="1:42" ht="18" customHeight="1">
      <c r="A430" s="178"/>
      <c r="B430" s="261" t="s">
        <v>3086</v>
      </c>
      <c r="C430" s="248"/>
      <c r="D430" s="262" t="s">
        <v>71</v>
      </c>
      <c r="E430" s="1483"/>
      <c r="F430" s="1483"/>
      <c r="G430" s="1483"/>
      <c r="H430" s="1483"/>
      <c r="I430" s="1483"/>
      <c r="J430" s="218" t="s">
        <v>70</v>
      </c>
      <c r="K430" s="1538" t="str">
        <f>IF(項目一覧②!$G$626=1,"",INDEX(主要用途!$D$2:$D$72,項目一覧②!$G$626))</f>
        <v/>
      </c>
      <c r="L430" s="1539"/>
      <c r="M430" s="1539"/>
      <c r="N430" s="1539"/>
      <c r="O430" s="1539"/>
      <c r="P430" s="1539"/>
      <c r="Q430" s="1539"/>
      <c r="R430" s="1539"/>
      <c r="S430" s="1539"/>
      <c r="T430" s="1540"/>
      <c r="U430" s="218" t="s">
        <v>70</v>
      </c>
      <c r="V430" s="1496"/>
      <c r="W430" s="1497"/>
      <c r="X430" s="1497"/>
      <c r="Y430" s="1498"/>
      <c r="Z430" s="260" t="s">
        <v>69</v>
      </c>
      <c r="AA430" s="262" t="s">
        <v>94</v>
      </c>
      <c r="AB430" s="256"/>
      <c r="AC430" s="262"/>
      <c r="AD430" s="4"/>
    </row>
    <row r="431" spans="1:42" ht="18" customHeight="1">
      <c r="A431" s="178"/>
      <c r="B431" s="261" t="s">
        <v>3087</v>
      </c>
      <c r="C431" s="248"/>
      <c r="D431" s="262" t="s">
        <v>71</v>
      </c>
      <c r="E431" s="1483"/>
      <c r="F431" s="1483"/>
      <c r="G431" s="1483"/>
      <c r="H431" s="1483"/>
      <c r="I431" s="1483"/>
      <c r="J431" s="218" t="s">
        <v>70</v>
      </c>
      <c r="K431" s="1538" t="str">
        <f>IF(項目一覧②!$G$627=1,"",INDEX(主要用途!$D$2:$D$72,項目一覧②!$G$627))</f>
        <v/>
      </c>
      <c r="L431" s="1539"/>
      <c r="M431" s="1539"/>
      <c r="N431" s="1539"/>
      <c r="O431" s="1539"/>
      <c r="P431" s="1539"/>
      <c r="Q431" s="1539"/>
      <c r="R431" s="1539"/>
      <c r="S431" s="1539"/>
      <c r="T431" s="1540"/>
      <c r="U431" s="218" t="s">
        <v>70</v>
      </c>
      <c r="V431" s="1496"/>
      <c r="W431" s="1497"/>
      <c r="X431" s="1497"/>
      <c r="Y431" s="1498"/>
      <c r="Z431" s="260" t="s">
        <v>69</v>
      </c>
      <c r="AA431" s="262" t="s">
        <v>94</v>
      </c>
      <c r="AB431" s="256"/>
      <c r="AC431" s="262"/>
      <c r="AD431" s="4"/>
    </row>
    <row r="432" spans="1:42" ht="18" customHeight="1">
      <c r="A432" s="178"/>
      <c r="B432" s="261" t="s">
        <v>3088</v>
      </c>
      <c r="C432" s="248"/>
      <c r="D432" s="262" t="s">
        <v>71</v>
      </c>
      <c r="E432" s="1483"/>
      <c r="F432" s="1483"/>
      <c r="G432" s="1483"/>
      <c r="H432" s="1483"/>
      <c r="I432" s="1483"/>
      <c r="J432" s="218" t="s">
        <v>70</v>
      </c>
      <c r="K432" s="1538" t="str">
        <f>IF(項目一覧②!$G$628=1,"",INDEX(主要用途!$D$2:$D$72,項目一覧②!$G$628))</f>
        <v/>
      </c>
      <c r="L432" s="1539"/>
      <c r="M432" s="1539"/>
      <c r="N432" s="1539"/>
      <c r="O432" s="1539"/>
      <c r="P432" s="1539"/>
      <c r="Q432" s="1539"/>
      <c r="R432" s="1539"/>
      <c r="S432" s="1539"/>
      <c r="T432" s="1540"/>
      <c r="U432" s="218" t="s">
        <v>70</v>
      </c>
      <c r="V432" s="1496"/>
      <c r="W432" s="1497"/>
      <c r="X432" s="1497"/>
      <c r="Y432" s="1498"/>
      <c r="Z432" s="260" t="s">
        <v>69</v>
      </c>
      <c r="AA432" s="262" t="s">
        <v>94</v>
      </c>
      <c r="AB432" s="256"/>
      <c r="AC432" s="262"/>
      <c r="AD432" s="4"/>
    </row>
    <row r="433" spans="1:42" ht="18" customHeight="1">
      <c r="A433" s="178"/>
      <c r="B433" s="261" t="s">
        <v>3089</v>
      </c>
      <c r="C433" s="248"/>
      <c r="D433" s="262" t="s">
        <v>71</v>
      </c>
      <c r="E433" s="1483"/>
      <c r="F433" s="1483"/>
      <c r="G433" s="1483"/>
      <c r="H433" s="1483"/>
      <c r="I433" s="1483"/>
      <c r="J433" s="218" t="s">
        <v>70</v>
      </c>
      <c r="K433" s="1538" t="str">
        <f>IF(項目一覧②!$G$629=1,"",INDEX(主要用途!$D$2:$D$72,項目一覧②!$G$629))</f>
        <v/>
      </c>
      <c r="L433" s="1539"/>
      <c r="M433" s="1539"/>
      <c r="N433" s="1539"/>
      <c r="O433" s="1539"/>
      <c r="P433" s="1539"/>
      <c r="Q433" s="1539"/>
      <c r="R433" s="1539"/>
      <c r="S433" s="1539"/>
      <c r="T433" s="1540"/>
      <c r="U433" s="218" t="s">
        <v>70</v>
      </c>
      <c r="V433" s="1496"/>
      <c r="W433" s="1497"/>
      <c r="X433" s="1497"/>
      <c r="Y433" s="1498"/>
      <c r="Z433" s="260" t="s">
        <v>69</v>
      </c>
      <c r="AA433" s="262" t="s">
        <v>94</v>
      </c>
      <c r="AB433" s="256"/>
      <c r="AC433" s="262"/>
      <c r="AD433" s="4"/>
    </row>
    <row r="434" spans="1:42" ht="15" customHeight="1">
      <c r="A434" s="178"/>
      <c r="B434" s="247" t="s">
        <v>2734</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537"/>
      <c r="F435" s="1523"/>
      <c r="G435" s="1523"/>
      <c r="H435" s="1523"/>
      <c r="I435" s="1523"/>
      <c r="J435" s="1523"/>
      <c r="K435" s="1523"/>
      <c r="L435" s="1523"/>
      <c r="M435" s="1523"/>
      <c r="N435" s="1523"/>
      <c r="O435" s="1523"/>
      <c r="P435" s="1523"/>
      <c r="Q435" s="1523"/>
      <c r="R435" s="1523"/>
      <c r="S435" s="1523"/>
      <c r="T435" s="1523"/>
      <c r="U435" s="1523"/>
      <c r="V435" s="1523"/>
      <c r="W435" s="1523"/>
      <c r="X435" s="1523"/>
      <c r="Y435" s="1523"/>
      <c r="Z435" s="1524"/>
      <c r="AA435" s="263"/>
      <c r="AB435" s="263"/>
      <c r="AC435" s="263"/>
      <c r="AD435" s="256"/>
    </row>
    <row r="436" spans="1:42" ht="18" customHeight="1">
      <c r="A436" s="178"/>
      <c r="B436" s="247"/>
      <c r="C436" s="247"/>
      <c r="D436" s="248"/>
      <c r="E436" s="1525"/>
      <c r="F436" s="1526"/>
      <c r="G436" s="1526"/>
      <c r="H436" s="1526"/>
      <c r="I436" s="1526"/>
      <c r="J436" s="1526"/>
      <c r="K436" s="1526"/>
      <c r="L436" s="1526"/>
      <c r="M436" s="1526"/>
      <c r="N436" s="1526"/>
      <c r="O436" s="1526"/>
      <c r="P436" s="1526"/>
      <c r="Q436" s="1526"/>
      <c r="R436" s="1526"/>
      <c r="S436" s="1526"/>
      <c r="T436" s="1526"/>
      <c r="U436" s="1526"/>
      <c r="V436" s="1526"/>
      <c r="W436" s="1526"/>
      <c r="X436" s="1526"/>
      <c r="Y436" s="1526"/>
      <c r="Z436" s="1527"/>
      <c r="AA436" s="263"/>
      <c r="AB436" s="263"/>
      <c r="AC436" s="263"/>
      <c r="AD436" s="256"/>
    </row>
    <row r="437" spans="1:42" ht="14.25" customHeight="1">
      <c r="A437" s="178"/>
      <c r="B437" s="247" t="s">
        <v>2735</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537"/>
      <c r="F438" s="1523"/>
      <c r="G438" s="1523"/>
      <c r="H438" s="1523"/>
      <c r="I438" s="1523"/>
      <c r="J438" s="1523"/>
      <c r="K438" s="1523"/>
      <c r="L438" s="1523"/>
      <c r="M438" s="1523"/>
      <c r="N438" s="1523"/>
      <c r="O438" s="1523"/>
      <c r="P438" s="1523"/>
      <c r="Q438" s="1523"/>
      <c r="R438" s="1523"/>
      <c r="S438" s="1523"/>
      <c r="T438" s="1523"/>
      <c r="U438" s="1523"/>
      <c r="V438" s="1523"/>
      <c r="W438" s="1523"/>
      <c r="X438" s="1523"/>
      <c r="Y438" s="1523"/>
      <c r="Z438" s="1524"/>
      <c r="AA438" s="263"/>
      <c r="AB438" s="263"/>
      <c r="AC438" s="263"/>
      <c r="AD438" s="256"/>
    </row>
    <row r="439" spans="1:42" ht="18" customHeight="1">
      <c r="A439" s="178"/>
      <c r="B439" s="247"/>
      <c r="C439" s="247"/>
      <c r="D439" s="248"/>
      <c r="E439" s="1525"/>
      <c r="F439" s="1526"/>
      <c r="G439" s="1526"/>
      <c r="H439" s="1526"/>
      <c r="I439" s="1526"/>
      <c r="J439" s="1526"/>
      <c r="K439" s="1526"/>
      <c r="L439" s="1526"/>
      <c r="M439" s="1526"/>
      <c r="N439" s="1526"/>
      <c r="O439" s="1526"/>
      <c r="P439" s="1526"/>
      <c r="Q439" s="1526"/>
      <c r="R439" s="1526"/>
      <c r="S439" s="1526"/>
      <c r="T439" s="1526"/>
      <c r="U439" s="1526"/>
      <c r="V439" s="1526"/>
      <c r="W439" s="1526"/>
      <c r="X439" s="1526"/>
      <c r="Y439" s="1526"/>
      <c r="Z439" s="1527"/>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2726</v>
      </c>
      <c r="C442" s="247"/>
      <c r="D442" s="248"/>
      <c r="E442" s="1513">
        <f>$D$281</f>
        <v>3</v>
      </c>
      <c r="F442" s="1514"/>
      <c r="G442" s="1514"/>
      <c r="H442" s="1515"/>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2727</v>
      </c>
      <c r="C443" s="247"/>
      <c r="D443" s="248"/>
      <c r="E443" s="1631"/>
      <c r="F443" s="1632"/>
      <c r="G443" s="1632"/>
      <c r="H443" s="1633"/>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2728</v>
      </c>
      <c r="C444" s="247"/>
      <c r="D444" s="248"/>
      <c r="E444" s="1622"/>
      <c r="F444" s="1623"/>
      <c r="G444" s="1623"/>
      <c r="H444" s="1624"/>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2729</v>
      </c>
      <c r="C445" s="247"/>
      <c r="D445" s="248"/>
      <c r="E445" s="1622"/>
      <c r="F445" s="1623"/>
      <c r="G445" s="1623"/>
      <c r="H445" s="1624"/>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2730</v>
      </c>
      <c r="C446" s="247"/>
      <c r="D446" s="248"/>
      <c r="E446" s="1622"/>
      <c r="F446" s="1623"/>
      <c r="G446" s="1623"/>
      <c r="H446" s="1624"/>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2731</v>
      </c>
      <c r="C447" s="247"/>
      <c r="D447" s="248"/>
      <c r="E447" s="1622"/>
      <c r="F447" s="1623"/>
      <c r="G447" s="1623"/>
      <c r="H447" s="1624"/>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2732</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2733</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507" t="s">
        <v>82</v>
      </c>
      <c r="F450" s="1507"/>
      <c r="G450" s="1507"/>
      <c r="H450" s="1507"/>
      <c r="I450" s="1507"/>
      <c r="J450" s="218" t="s">
        <v>70</v>
      </c>
      <c r="K450" s="1507" t="s">
        <v>81</v>
      </c>
      <c r="L450" s="1507"/>
      <c r="M450" s="1507"/>
      <c r="N450" s="1507"/>
      <c r="O450" s="1507"/>
      <c r="P450" s="1507"/>
      <c r="Q450" s="1507"/>
      <c r="R450" s="1507"/>
      <c r="S450" s="1507"/>
      <c r="T450" s="1507"/>
      <c r="U450" s="218" t="s">
        <v>70</v>
      </c>
      <c r="V450" s="1507" t="s">
        <v>80</v>
      </c>
      <c r="W450" s="1507"/>
      <c r="X450" s="1507"/>
      <c r="Y450" s="1507"/>
      <c r="Z450" s="1499"/>
      <c r="AA450" s="262" t="s">
        <v>94</v>
      </c>
      <c r="AB450" s="262"/>
      <c r="AC450" s="4"/>
      <c r="AD450" s="4"/>
    </row>
    <row r="451" spans="1:42" ht="18" customHeight="1">
      <c r="A451" s="178"/>
      <c r="B451" s="261" t="s">
        <v>3084</v>
      </c>
      <c r="C451" s="248"/>
      <c r="D451" s="262" t="s">
        <v>71</v>
      </c>
      <c r="E451" s="1483"/>
      <c r="F451" s="1483"/>
      <c r="G451" s="1483"/>
      <c r="H451" s="1483"/>
      <c r="I451" s="1483"/>
      <c r="J451" s="218" t="s">
        <v>70</v>
      </c>
      <c r="K451" s="1538" t="str">
        <f>IF(項目一覧②!$G$651=1,"",INDEX(主要用途!$D$2:$D$72,項目一覧②!$G$651))</f>
        <v/>
      </c>
      <c r="L451" s="1539"/>
      <c r="M451" s="1539"/>
      <c r="N451" s="1539"/>
      <c r="O451" s="1539"/>
      <c r="P451" s="1539"/>
      <c r="Q451" s="1539"/>
      <c r="R451" s="1539"/>
      <c r="S451" s="1539"/>
      <c r="T451" s="1540"/>
      <c r="U451" s="218" t="s">
        <v>70</v>
      </c>
      <c r="V451" s="1496"/>
      <c r="W451" s="1497"/>
      <c r="X451" s="1497"/>
      <c r="Y451" s="1498"/>
      <c r="Z451" s="260" t="s">
        <v>69</v>
      </c>
      <c r="AA451" s="262" t="s">
        <v>94</v>
      </c>
      <c r="AB451" s="256"/>
      <c r="AC451" s="262"/>
      <c r="AD451" s="4"/>
    </row>
    <row r="452" spans="1:42" ht="18" customHeight="1">
      <c r="A452" s="178"/>
      <c r="B452" s="261" t="s">
        <v>3085</v>
      </c>
      <c r="C452" s="248"/>
      <c r="D452" s="262" t="s">
        <v>71</v>
      </c>
      <c r="E452" s="1483"/>
      <c r="F452" s="1483"/>
      <c r="G452" s="1483"/>
      <c r="H452" s="1483"/>
      <c r="I452" s="1483"/>
      <c r="J452" s="218" t="s">
        <v>70</v>
      </c>
      <c r="K452" s="1538" t="str">
        <f>IF(項目一覧②!$G$652=1,"",INDEX(主要用途!$D$2:$D$72,項目一覧②!$G$652))</f>
        <v/>
      </c>
      <c r="L452" s="1539"/>
      <c r="M452" s="1539"/>
      <c r="N452" s="1539"/>
      <c r="O452" s="1539"/>
      <c r="P452" s="1539"/>
      <c r="Q452" s="1539"/>
      <c r="R452" s="1539"/>
      <c r="S452" s="1539"/>
      <c r="T452" s="1540"/>
      <c r="U452" s="218" t="s">
        <v>70</v>
      </c>
      <c r="V452" s="1496"/>
      <c r="W452" s="1497"/>
      <c r="X452" s="1497"/>
      <c r="Y452" s="1498"/>
      <c r="Z452" s="260" t="s">
        <v>69</v>
      </c>
      <c r="AA452" s="262" t="s">
        <v>94</v>
      </c>
      <c r="AB452" s="256"/>
      <c r="AC452" s="262"/>
      <c r="AD452" s="4"/>
    </row>
    <row r="453" spans="1:42" ht="18" customHeight="1">
      <c r="A453" s="178"/>
      <c r="B453" s="261" t="s">
        <v>3086</v>
      </c>
      <c r="C453" s="248"/>
      <c r="D453" s="262" t="s">
        <v>71</v>
      </c>
      <c r="E453" s="1483"/>
      <c r="F453" s="1483"/>
      <c r="G453" s="1483"/>
      <c r="H453" s="1483"/>
      <c r="I453" s="1483"/>
      <c r="J453" s="218" t="s">
        <v>70</v>
      </c>
      <c r="K453" s="1538" t="str">
        <f>IF(項目一覧②!$G$653=1,"",INDEX(主要用途!$D$2:$D$72,項目一覧②!$G$653))</f>
        <v/>
      </c>
      <c r="L453" s="1539"/>
      <c r="M453" s="1539"/>
      <c r="N453" s="1539"/>
      <c r="O453" s="1539"/>
      <c r="P453" s="1539"/>
      <c r="Q453" s="1539"/>
      <c r="R453" s="1539"/>
      <c r="S453" s="1539"/>
      <c r="T453" s="1540"/>
      <c r="U453" s="218" t="s">
        <v>70</v>
      </c>
      <c r="V453" s="1496"/>
      <c r="W453" s="1497"/>
      <c r="X453" s="1497"/>
      <c r="Y453" s="1498"/>
      <c r="Z453" s="260" t="s">
        <v>69</v>
      </c>
      <c r="AA453" s="262" t="s">
        <v>94</v>
      </c>
      <c r="AB453" s="256"/>
      <c r="AC453" s="262"/>
      <c r="AD453" s="4"/>
    </row>
    <row r="454" spans="1:42" ht="18" customHeight="1">
      <c r="A454" s="178"/>
      <c r="B454" s="261" t="s">
        <v>3087</v>
      </c>
      <c r="C454" s="248"/>
      <c r="D454" s="262" t="s">
        <v>71</v>
      </c>
      <c r="E454" s="1483"/>
      <c r="F454" s="1483"/>
      <c r="G454" s="1483"/>
      <c r="H454" s="1483"/>
      <c r="I454" s="1483"/>
      <c r="J454" s="218" t="s">
        <v>70</v>
      </c>
      <c r="K454" s="1538" t="str">
        <f>IF(項目一覧②!$G$654=1,"",INDEX(主要用途!$D$2:$D$72,項目一覧②!$G$654))</f>
        <v/>
      </c>
      <c r="L454" s="1539"/>
      <c r="M454" s="1539"/>
      <c r="N454" s="1539"/>
      <c r="O454" s="1539"/>
      <c r="P454" s="1539"/>
      <c r="Q454" s="1539"/>
      <c r="R454" s="1539"/>
      <c r="S454" s="1539"/>
      <c r="T454" s="1540"/>
      <c r="U454" s="218" t="s">
        <v>70</v>
      </c>
      <c r="V454" s="1496"/>
      <c r="W454" s="1497"/>
      <c r="X454" s="1497"/>
      <c r="Y454" s="1498"/>
      <c r="Z454" s="260" t="s">
        <v>69</v>
      </c>
      <c r="AA454" s="262" t="s">
        <v>94</v>
      </c>
      <c r="AB454" s="256"/>
      <c r="AC454" s="262"/>
      <c r="AD454" s="4"/>
    </row>
    <row r="455" spans="1:42" ht="18" customHeight="1">
      <c r="A455" s="178"/>
      <c r="B455" s="261" t="s">
        <v>3088</v>
      </c>
      <c r="C455" s="248"/>
      <c r="D455" s="262" t="s">
        <v>71</v>
      </c>
      <c r="E455" s="1483"/>
      <c r="F455" s="1483"/>
      <c r="G455" s="1483"/>
      <c r="H455" s="1483"/>
      <c r="I455" s="1483"/>
      <c r="J455" s="218" t="s">
        <v>70</v>
      </c>
      <c r="K455" s="1538" t="str">
        <f>IF(項目一覧②!$G$655=1,"",INDEX(主要用途!$D$2:$D$72,項目一覧②!$G$655))</f>
        <v/>
      </c>
      <c r="L455" s="1539"/>
      <c r="M455" s="1539"/>
      <c r="N455" s="1539"/>
      <c r="O455" s="1539"/>
      <c r="P455" s="1539"/>
      <c r="Q455" s="1539"/>
      <c r="R455" s="1539"/>
      <c r="S455" s="1539"/>
      <c r="T455" s="1540"/>
      <c r="U455" s="218" t="s">
        <v>70</v>
      </c>
      <c r="V455" s="1496"/>
      <c r="W455" s="1497"/>
      <c r="X455" s="1497"/>
      <c r="Y455" s="1498"/>
      <c r="Z455" s="260" t="s">
        <v>69</v>
      </c>
      <c r="AA455" s="262" t="s">
        <v>94</v>
      </c>
      <c r="AB455" s="256"/>
      <c r="AC455" s="262"/>
      <c r="AD455" s="4"/>
    </row>
    <row r="456" spans="1:42" ht="18" customHeight="1">
      <c r="A456" s="178"/>
      <c r="B456" s="261" t="s">
        <v>3089</v>
      </c>
      <c r="C456" s="248"/>
      <c r="D456" s="262" t="s">
        <v>71</v>
      </c>
      <c r="E456" s="1483"/>
      <c r="F456" s="1483"/>
      <c r="G456" s="1483"/>
      <c r="H456" s="1483"/>
      <c r="I456" s="1483"/>
      <c r="J456" s="218" t="s">
        <v>70</v>
      </c>
      <c r="K456" s="1538" t="str">
        <f>IF(項目一覧②!$G$656=1,"",INDEX(主要用途!$D$2:$D$72,項目一覧②!$G$656))</f>
        <v/>
      </c>
      <c r="L456" s="1539"/>
      <c r="M456" s="1539"/>
      <c r="N456" s="1539"/>
      <c r="O456" s="1539"/>
      <c r="P456" s="1539"/>
      <c r="Q456" s="1539"/>
      <c r="R456" s="1539"/>
      <c r="S456" s="1539"/>
      <c r="T456" s="1540"/>
      <c r="U456" s="218" t="s">
        <v>70</v>
      </c>
      <c r="V456" s="1496"/>
      <c r="W456" s="1497"/>
      <c r="X456" s="1497"/>
      <c r="Y456" s="1498"/>
      <c r="Z456" s="260" t="s">
        <v>69</v>
      </c>
      <c r="AA456" s="262" t="s">
        <v>94</v>
      </c>
      <c r="AB456" s="256"/>
      <c r="AC456" s="262"/>
      <c r="AD456" s="4"/>
    </row>
    <row r="457" spans="1:42" ht="15" customHeight="1">
      <c r="A457" s="178"/>
      <c r="B457" s="247" t="s">
        <v>2734</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537"/>
      <c r="F458" s="1523"/>
      <c r="G458" s="1523"/>
      <c r="H458" s="1523"/>
      <c r="I458" s="1523"/>
      <c r="J458" s="1523"/>
      <c r="K458" s="1523"/>
      <c r="L458" s="1523"/>
      <c r="M458" s="1523"/>
      <c r="N458" s="1523"/>
      <c r="O458" s="1523"/>
      <c r="P458" s="1523"/>
      <c r="Q458" s="1523"/>
      <c r="R458" s="1523"/>
      <c r="S458" s="1523"/>
      <c r="T458" s="1523"/>
      <c r="U458" s="1523"/>
      <c r="V458" s="1523"/>
      <c r="W458" s="1523"/>
      <c r="X458" s="1523"/>
      <c r="Y458" s="1523"/>
      <c r="Z458" s="1524"/>
      <c r="AA458" s="263"/>
      <c r="AB458" s="263"/>
      <c r="AC458" s="263"/>
      <c r="AD458" s="256"/>
    </row>
    <row r="459" spans="1:42" ht="18" customHeight="1">
      <c r="A459" s="178"/>
      <c r="B459" s="247"/>
      <c r="C459" s="247"/>
      <c r="D459" s="248"/>
      <c r="E459" s="1525"/>
      <c r="F459" s="1526"/>
      <c r="G459" s="1526"/>
      <c r="H459" s="1526"/>
      <c r="I459" s="1526"/>
      <c r="J459" s="1526"/>
      <c r="K459" s="1526"/>
      <c r="L459" s="1526"/>
      <c r="M459" s="1526"/>
      <c r="N459" s="1526"/>
      <c r="O459" s="1526"/>
      <c r="P459" s="1526"/>
      <c r="Q459" s="1526"/>
      <c r="R459" s="1526"/>
      <c r="S459" s="1526"/>
      <c r="T459" s="1526"/>
      <c r="U459" s="1526"/>
      <c r="V459" s="1526"/>
      <c r="W459" s="1526"/>
      <c r="X459" s="1526"/>
      <c r="Y459" s="1526"/>
      <c r="Z459" s="1527"/>
      <c r="AA459" s="263"/>
      <c r="AB459" s="263"/>
      <c r="AC459" s="263"/>
      <c r="AD459" s="256"/>
    </row>
    <row r="460" spans="1:42" ht="15" customHeight="1">
      <c r="A460" s="178"/>
      <c r="B460" s="247" t="s">
        <v>2735</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537"/>
      <c r="F461" s="1523"/>
      <c r="G461" s="1523"/>
      <c r="H461" s="1523"/>
      <c r="I461" s="1523"/>
      <c r="J461" s="1523"/>
      <c r="K461" s="1523"/>
      <c r="L461" s="1523"/>
      <c r="M461" s="1523"/>
      <c r="N461" s="1523"/>
      <c r="O461" s="1523"/>
      <c r="P461" s="1523"/>
      <c r="Q461" s="1523"/>
      <c r="R461" s="1523"/>
      <c r="S461" s="1523"/>
      <c r="T461" s="1523"/>
      <c r="U461" s="1523"/>
      <c r="V461" s="1523"/>
      <c r="W461" s="1523"/>
      <c r="X461" s="1523"/>
      <c r="Y461" s="1523"/>
      <c r="Z461" s="1524"/>
      <c r="AA461" s="263"/>
      <c r="AB461" s="263"/>
      <c r="AC461" s="263"/>
      <c r="AD461" s="256"/>
    </row>
    <row r="462" spans="1:42" ht="18" customHeight="1">
      <c r="A462" s="178"/>
      <c r="B462" s="247"/>
      <c r="C462" s="247"/>
      <c r="D462" s="248"/>
      <c r="E462" s="1525"/>
      <c r="F462" s="1526"/>
      <c r="G462" s="1526"/>
      <c r="H462" s="1526"/>
      <c r="I462" s="1526"/>
      <c r="J462" s="1526"/>
      <c r="K462" s="1526"/>
      <c r="L462" s="1526"/>
      <c r="M462" s="1526"/>
      <c r="N462" s="1526"/>
      <c r="O462" s="1526"/>
      <c r="P462" s="1526"/>
      <c r="Q462" s="1526"/>
      <c r="R462" s="1526"/>
      <c r="S462" s="1526"/>
      <c r="T462" s="1526"/>
      <c r="U462" s="1526"/>
      <c r="V462" s="1526"/>
      <c r="W462" s="1526"/>
      <c r="X462" s="1526"/>
      <c r="Y462" s="1526"/>
      <c r="Z462" s="1527"/>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2726</v>
      </c>
      <c r="C465" s="247"/>
      <c r="D465" s="248"/>
      <c r="E465" s="1513">
        <f>$D$281</f>
        <v>3</v>
      </c>
      <c r="F465" s="1514"/>
      <c r="G465" s="1514"/>
      <c r="H465" s="1515"/>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2727</v>
      </c>
      <c r="C466" s="247"/>
      <c r="D466" s="248"/>
      <c r="E466" s="1631"/>
      <c r="F466" s="1632"/>
      <c r="G466" s="1632"/>
      <c r="H466" s="1633"/>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2728</v>
      </c>
      <c r="C467" s="247"/>
      <c r="D467" s="248"/>
      <c r="E467" s="1622"/>
      <c r="F467" s="1623"/>
      <c r="G467" s="1623"/>
      <c r="H467" s="1624"/>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2729</v>
      </c>
      <c r="C468" s="247"/>
      <c r="D468" s="248"/>
      <c r="E468" s="1622"/>
      <c r="F468" s="1623"/>
      <c r="G468" s="1623"/>
      <c r="H468" s="1624"/>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2730</v>
      </c>
      <c r="C469" s="247"/>
      <c r="D469" s="248"/>
      <c r="E469" s="1622"/>
      <c r="F469" s="1623"/>
      <c r="G469" s="1623"/>
      <c r="H469" s="1624"/>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2731</v>
      </c>
      <c r="C470" s="247"/>
      <c r="D470" s="248"/>
      <c r="E470" s="1622"/>
      <c r="F470" s="1623"/>
      <c r="G470" s="1623"/>
      <c r="H470" s="1624"/>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2732</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2733</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507" t="s">
        <v>82</v>
      </c>
      <c r="F473" s="1507"/>
      <c r="G473" s="1507"/>
      <c r="H473" s="1507"/>
      <c r="I473" s="1507"/>
      <c r="J473" s="218" t="s">
        <v>70</v>
      </c>
      <c r="K473" s="1507" t="s">
        <v>81</v>
      </c>
      <c r="L473" s="1507"/>
      <c r="M473" s="1507"/>
      <c r="N473" s="1507"/>
      <c r="O473" s="1507"/>
      <c r="P473" s="1507"/>
      <c r="Q473" s="1507"/>
      <c r="R473" s="1507"/>
      <c r="S473" s="1507"/>
      <c r="T473" s="1507"/>
      <c r="U473" s="218" t="s">
        <v>70</v>
      </c>
      <c r="V473" s="1507" t="s">
        <v>80</v>
      </c>
      <c r="W473" s="1507"/>
      <c r="X473" s="1507"/>
      <c r="Y473" s="1507"/>
      <c r="Z473" s="1499"/>
      <c r="AA473" s="262" t="s">
        <v>67</v>
      </c>
      <c r="AB473" s="262"/>
      <c r="AC473" s="4"/>
      <c r="AD473" s="4"/>
    </row>
    <row r="474" spans="1:30" ht="18" customHeight="1">
      <c r="A474" s="178"/>
      <c r="B474" s="261" t="s">
        <v>3084</v>
      </c>
      <c r="C474" s="248"/>
      <c r="D474" s="262" t="s">
        <v>71</v>
      </c>
      <c r="E474" s="1483"/>
      <c r="F474" s="1483"/>
      <c r="G474" s="1483"/>
      <c r="H474" s="1483"/>
      <c r="I474" s="1483"/>
      <c r="J474" s="218" t="s">
        <v>70</v>
      </c>
      <c r="K474" s="1538" t="str">
        <f>IF(項目一覧②!$G$678=1,"",INDEX(主要用途!$D$2:$D$72,項目一覧②!$G$678))</f>
        <v/>
      </c>
      <c r="L474" s="1539"/>
      <c r="M474" s="1539"/>
      <c r="N474" s="1539"/>
      <c r="O474" s="1539"/>
      <c r="P474" s="1539"/>
      <c r="Q474" s="1539"/>
      <c r="R474" s="1539"/>
      <c r="S474" s="1539"/>
      <c r="T474" s="1540"/>
      <c r="U474" s="218" t="s">
        <v>70</v>
      </c>
      <c r="V474" s="1496"/>
      <c r="W474" s="1497"/>
      <c r="X474" s="1497"/>
      <c r="Y474" s="1498"/>
      <c r="Z474" s="260" t="s">
        <v>69</v>
      </c>
      <c r="AA474" s="262" t="s">
        <v>67</v>
      </c>
      <c r="AB474" s="256"/>
      <c r="AC474" s="262"/>
      <c r="AD474" s="4"/>
    </row>
    <row r="475" spans="1:30" ht="18" customHeight="1">
      <c r="A475" s="178"/>
      <c r="B475" s="261" t="s">
        <v>3085</v>
      </c>
      <c r="C475" s="248"/>
      <c r="D475" s="262" t="s">
        <v>71</v>
      </c>
      <c r="E475" s="1483"/>
      <c r="F475" s="1483"/>
      <c r="G475" s="1483"/>
      <c r="H475" s="1483"/>
      <c r="I475" s="1483"/>
      <c r="J475" s="218" t="s">
        <v>70</v>
      </c>
      <c r="K475" s="1538" t="str">
        <f>IF(項目一覧②!$G$679=1,"",INDEX(主要用途!$D$2:$D$72,項目一覧②!$G$679))</f>
        <v/>
      </c>
      <c r="L475" s="1539"/>
      <c r="M475" s="1539"/>
      <c r="N475" s="1539"/>
      <c r="O475" s="1539"/>
      <c r="P475" s="1539"/>
      <c r="Q475" s="1539"/>
      <c r="R475" s="1539"/>
      <c r="S475" s="1539"/>
      <c r="T475" s="1540"/>
      <c r="U475" s="218" t="s">
        <v>70</v>
      </c>
      <c r="V475" s="1496"/>
      <c r="W475" s="1497"/>
      <c r="X475" s="1497"/>
      <c r="Y475" s="1498"/>
      <c r="Z475" s="260" t="s">
        <v>69</v>
      </c>
      <c r="AA475" s="262" t="s">
        <v>67</v>
      </c>
      <c r="AB475" s="256"/>
      <c r="AC475" s="262"/>
      <c r="AD475" s="4"/>
    </row>
    <row r="476" spans="1:30" ht="18" customHeight="1">
      <c r="A476" s="178"/>
      <c r="B476" s="261" t="s">
        <v>3086</v>
      </c>
      <c r="C476" s="248"/>
      <c r="D476" s="262" t="s">
        <v>71</v>
      </c>
      <c r="E476" s="1483"/>
      <c r="F476" s="1483"/>
      <c r="G476" s="1483"/>
      <c r="H476" s="1483"/>
      <c r="I476" s="1483"/>
      <c r="J476" s="218" t="s">
        <v>70</v>
      </c>
      <c r="K476" s="1538" t="str">
        <f>IF(項目一覧②!$G$680=1,"",INDEX(主要用途!$D$2:$D$72,項目一覧②!$G$680))</f>
        <v/>
      </c>
      <c r="L476" s="1539"/>
      <c r="M476" s="1539"/>
      <c r="N476" s="1539"/>
      <c r="O476" s="1539"/>
      <c r="P476" s="1539"/>
      <c r="Q476" s="1539"/>
      <c r="R476" s="1539"/>
      <c r="S476" s="1539"/>
      <c r="T476" s="1540"/>
      <c r="U476" s="218" t="s">
        <v>70</v>
      </c>
      <c r="V476" s="1496"/>
      <c r="W476" s="1497"/>
      <c r="X476" s="1497"/>
      <c r="Y476" s="1498"/>
      <c r="Z476" s="260" t="s">
        <v>69</v>
      </c>
      <c r="AA476" s="262" t="s">
        <v>67</v>
      </c>
      <c r="AB476" s="256"/>
      <c r="AC476" s="262"/>
      <c r="AD476" s="4"/>
    </row>
    <row r="477" spans="1:30" ht="18" customHeight="1">
      <c r="A477" s="178"/>
      <c r="B477" s="261" t="s">
        <v>3087</v>
      </c>
      <c r="C477" s="248"/>
      <c r="D477" s="262" t="s">
        <v>71</v>
      </c>
      <c r="E477" s="1483"/>
      <c r="F477" s="1483"/>
      <c r="G477" s="1483"/>
      <c r="H477" s="1483"/>
      <c r="I477" s="1483"/>
      <c r="J477" s="218" t="s">
        <v>70</v>
      </c>
      <c r="K477" s="1538" t="str">
        <f>IF(項目一覧②!$G$681=1,"",INDEX(主要用途!$D$2:$D$72,項目一覧②!$G$681))</f>
        <v/>
      </c>
      <c r="L477" s="1539"/>
      <c r="M477" s="1539"/>
      <c r="N477" s="1539"/>
      <c r="O477" s="1539"/>
      <c r="P477" s="1539"/>
      <c r="Q477" s="1539"/>
      <c r="R477" s="1539"/>
      <c r="S477" s="1539"/>
      <c r="T477" s="1540"/>
      <c r="U477" s="218" t="s">
        <v>70</v>
      </c>
      <c r="V477" s="1496"/>
      <c r="W477" s="1497"/>
      <c r="X477" s="1497"/>
      <c r="Y477" s="1498"/>
      <c r="Z477" s="260" t="s">
        <v>69</v>
      </c>
      <c r="AA477" s="262" t="s">
        <v>67</v>
      </c>
      <c r="AB477" s="256"/>
      <c r="AC477" s="262"/>
      <c r="AD477" s="4"/>
    </row>
    <row r="478" spans="1:30" ht="18" customHeight="1">
      <c r="A478" s="178"/>
      <c r="B478" s="261" t="s">
        <v>3088</v>
      </c>
      <c r="C478" s="248"/>
      <c r="D478" s="262" t="s">
        <v>71</v>
      </c>
      <c r="E478" s="1483"/>
      <c r="F478" s="1483"/>
      <c r="G478" s="1483"/>
      <c r="H478" s="1483"/>
      <c r="I478" s="1483"/>
      <c r="J478" s="218" t="s">
        <v>70</v>
      </c>
      <c r="K478" s="1538" t="str">
        <f>IF(項目一覧②!$G$682=1,"",INDEX(主要用途!$D$2:$D$72,項目一覧②!$G$682))</f>
        <v/>
      </c>
      <c r="L478" s="1539"/>
      <c r="M478" s="1539"/>
      <c r="N478" s="1539"/>
      <c r="O478" s="1539"/>
      <c r="P478" s="1539"/>
      <c r="Q478" s="1539"/>
      <c r="R478" s="1539"/>
      <c r="S478" s="1539"/>
      <c r="T478" s="1540"/>
      <c r="U478" s="218" t="s">
        <v>70</v>
      </c>
      <c r="V478" s="1496"/>
      <c r="W478" s="1497"/>
      <c r="X478" s="1497"/>
      <c r="Y478" s="1498"/>
      <c r="Z478" s="260" t="s">
        <v>69</v>
      </c>
      <c r="AA478" s="262" t="s">
        <v>67</v>
      </c>
      <c r="AB478" s="256"/>
      <c r="AC478" s="262"/>
      <c r="AD478" s="4"/>
    </row>
    <row r="479" spans="1:30" ht="18" customHeight="1">
      <c r="A479" s="178"/>
      <c r="B479" s="261" t="s">
        <v>3089</v>
      </c>
      <c r="C479" s="248"/>
      <c r="D479" s="262" t="s">
        <v>71</v>
      </c>
      <c r="E479" s="1483"/>
      <c r="F479" s="1483"/>
      <c r="G479" s="1483"/>
      <c r="H479" s="1483"/>
      <c r="I479" s="1483"/>
      <c r="J479" s="218" t="s">
        <v>70</v>
      </c>
      <c r="K479" s="1538" t="str">
        <f>IF(項目一覧②!$G$683=1,"",INDEX(主要用途!$D$2:$D$72,項目一覧②!$G$683))</f>
        <v/>
      </c>
      <c r="L479" s="1539"/>
      <c r="M479" s="1539"/>
      <c r="N479" s="1539"/>
      <c r="O479" s="1539"/>
      <c r="P479" s="1539"/>
      <c r="Q479" s="1539"/>
      <c r="R479" s="1539"/>
      <c r="S479" s="1539"/>
      <c r="T479" s="1540"/>
      <c r="U479" s="218" t="s">
        <v>70</v>
      </c>
      <c r="V479" s="1496"/>
      <c r="W479" s="1497"/>
      <c r="X479" s="1497"/>
      <c r="Y479" s="1498"/>
      <c r="Z479" s="260" t="s">
        <v>69</v>
      </c>
      <c r="AA479" s="262" t="s">
        <v>67</v>
      </c>
      <c r="AB479" s="256"/>
      <c r="AC479" s="262"/>
      <c r="AD479" s="4"/>
    </row>
    <row r="480" spans="1:30" ht="15" customHeight="1">
      <c r="A480" s="178"/>
      <c r="B480" s="247" t="s">
        <v>2734</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537"/>
      <c r="F481" s="1523"/>
      <c r="G481" s="1523"/>
      <c r="H481" s="1523"/>
      <c r="I481" s="1523"/>
      <c r="J481" s="1523"/>
      <c r="K481" s="1523"/>
      <c r="L481" s="1523"/>
      <c r="M481" s="1523"/>
      <c r="N481" s="1523"/>
      <c r="O481" s="1523"/>
      <c r="P481" s="1523"/>
      <c r="Q481" s="1523"/>
      <c r="R481" s="1523"/>
      <c r="S481" s="1523"/>
      <c r="T481" s="1523"/>
      <c r="U481" s="1523"/>
      <c r="V481" s="1523"/>
      <c r="W481" s="1523"/>
      <c r="X481" s="1523"/>
      <c r="Y481" s="1523"/>
      <c r="Z481" s="1524"/>
      <c r="AA481" s="263"/>
      <c r="AB481" s="263"/>
      <c r="AC481" s="263"/>
      <c r="AD481" s="256"/>
    </row>
    <row r="482" spans="1:34" ht="18" customHeight="1">
      <c r="A482" s="178"/>
      <c r="B482" s="247"/>
      <c r="C482" s="247"/>
      <c r="D482" s="248"/>
      <c r="E482" s="1525"/>
      <c r="F482" s="1526"/>
      <c r="G482" s="1526"/>
      <c r="H482" s="1526"/>
      <c r="I482" s="1526"/>
      <c r="J482" s="1526"/>
      <c r="K482" s="1526"/>
      <c r="L482" s="1526"/>
      <c r="M482" s="1526"/>
      <c r="N482" s="1526"/>
      <c r="O482" s="1526"/>
      <c r="P482" s="1526"/>
      <c r="Q482" s="1526"/>
      <c r="R482" s="1526"/>
      <c r="S482" s="1526"/>
      <c r="T482" s="1526"/>
      <c r="U482" s="1526"/>
      <c r="V482" s="1526"/>
      <c r="W482" s="1526"/>
      <c r="X482" s="1526"/>
      <c r="Y482" s="1526"/>
      <c r="Z482" s="1527"/>
      <c r="AA482" s="263"/>
      <c r="AB482" s="263"/>
      <c r="AC482" s="263"/>
      <c r="AD482" s="256"/>
    </row>
    <row r="483" spans="1:34" ht="15" customHeight="1">
      <c r="A483" s="178"/>
      <c r="B483" s="247" t="s">
        <v>2735</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537"/>
      <c r="F484" s="1523"/>
      <c r="G484" s="1523"/>
      <c r="H484" s="1523"/>
      <c r="I484" s="1523"/>
      <c r="J484" s="1523"/>
      <c r="K484" s="1523"/>
      <c r="L484" s="1523"/>
      <c r="M484" s="1523"/>
      <c r="N484" s="1523"/>
      <c r="O484" s="1523"/>
      <c r="P484" s="1523"/>
      <c r="Q484" s="1523"/>
      <c r="R484" s="1523"/>
      <c r="S484" s="1523"/>
      <c r="T484" s="1523"/>
      <c r="U484" s="1523"/>
      <c r="V484" s="1523"/>
      <c r="W484" s="1523"/>
      <c r="X484" s="1523"/>
      <c r="Y484" s="1523"/>
      <c r="Z484" s="1524"/>
      <c r="AA484" s="263"/>
      <c r="AB484" s="263"/>
      <c r="AC484" s="263"/>
      <c r="AD484" s="256"/>
    </row>
    <row r="485" spans="1:34" ht="18" customHeight="1">
      <c r="A485" s="178"/>
      <c r="B485" s="247"/>
      <c r="C485" s="247"/>
      <c r="D485" s="248"/>
      <c r="E485" s="1525"/>
      <c r="F485" s="1526"/>
      <c r="G485" s="1526"/>
      <c r="H485" s="1526"/>
      <c r="I485" s="1526"/>
      <c r="J485" s="1526"/>
      <c r="K485" s="1526"/>
      <c r="L485" s="1526"/>
      <c r="M485" s="1526"/>
      <c r="N485" s="1526"/>
      <c r="O485" s="1526"/>
      <c r="P485" s="1526"/>
      <c r="Q485" s="1526"/>
      <c r="R485" s="1526"/>
      <c r="S485" s="1526"/>
      <c r="T485" s="1526"/>
      <c r="U485" s="1526"/>
      <c r="V485" s="1526"/>
      <c r="W485" s="1526"/>
      <c r="X485" s="1526"/>
      <c r="Y485" s="1526"/>
      <c r="Z485" s="1527"/>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2726</v>
      </c>
      <c r="C488" s="247"/>
      <c r="D488" s="248"/>
      <c r="E488" s="1513">
        <f>$D$281</f>
        <v>3</v>
      </c>
      <c r="F488" s="1514"/>
      <c r="G488" s="1514"/>
      <c r="H488" s="1515"/>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2727</v>
      </c>
      <c r="C489" s="247"/>
      <c r="D489" s="248"/>
      <c r="E489" s="1631"/>
      <c r="F489" s="1632"/>
      <c r="G489" s="1632"/>
      <c r="H489" s="1633"/>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2728</v>
      </c>
      <c r="C490" s="247"/>
      <c r="D490" s="248"/>
      <c r="E490" s="1622"/>
      <c r="F490" s="1623"/>
      <c r="G490" s="1623"/>
      <c r="H490" s="1624"/>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2729</v>
      </c>
      <c r="C491" s="247"/>
      <c r="D491" s="248"/>
      <c r="E491" s="1622"/>
      <c r="F491" s="1623"/>
      <c r="G491" s="1623"/>
      <c r="H491" s="1624"/>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2730</v>
      </c>
      <c r="C492" s="247"/>
      <c r="D492" s="248"/>
      <c r="E492" s="1622"/>
      <c r="F492" s="1623"/>
      <c r="G492" s="1623"/>
      <c r="H492" s="1624"/>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2731</v>
      </c>
      <c r="C493" s="247"/>
      <c r="D493" s="248"/>
      <c r="E493" s="1622"/>
      <c r="F493" s="1623"/>
      <c r="G493" s="1623"/>
      <c r="H493" s="1624"/>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2732</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2733</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507" t="s">
        <v>82</v>
      </c>
      <c r="F496" s="1507"/>
      <c r="G496" s="1507"/>
      <c r="H496" s="1507"/>
      <c r="I496" s="1507"/>
      <c r="J496" s="218" t="s">
        <v>70</v>
      </c>
      <c r="K496" s="1507" t="s">
        <v>81</v>
      </c>
      <c r="L496" s="1507"/>
      <c r="M496" s="1507"/>
      <c r="N496" s="1507"/>
      <c r="O496" s="1507"/>
      <c r="P496" s="1507"/>
      <c r="Q496" s="1507"/>
      <c r="R496" s="1507"/>
      <c r="S496" s="1507"/>
      <c r="T496" s="1507"/>
      <c r="U496" s="218" t="s">
        <v>70</v>
      </c>
      <c r="V496" s="1507" t="s">
        <v>80</v>
      </c>
      <c r="W496" s="1507"/>
      <c r="X496" s="1507"/>
      <c r="Y496" s="1507"/>
      <c r="Z496" s="1499"/>
      <c r="AA496" s="262" t="s">
        <v>67</v>
      </c>
      <c r="AB496" s="262"/>
      <c r="AC496" s="4"/>
      <c r="AD496" s="4"/>
    </row>
    <row r="497" spans="1:34" ht="18" customHeight="1">
      <c r="A497" s="178"/>
      <c r="B497" s="261" t="s">
        <v>3084</v>
      </c>
      <c r="C497" s="248"/>
      <c r="D497" s="262" t="s">
        <v>71</v>
      </c>
      <c r="E497" s="1483"/>
      <c r="F497" s="1483"/>
      <c r="G497" s="1483"/>
      <c r="H497" s="1483"/>
      <c r="I497" s="1483"/>
      <c r="J497" s="218" t="s">
        <v>70</v>
      </c>
      <c r="K497" s="1538" t="str">
        <f>IF(項目一覧②!$G$705=1,"",INDEX(主要用途!$D$2:$D$72,項目一覧②!$G$705))</f>
        <v/>
      </c>
      <c r="L497" s="1539"/>
      <c r="M497" s="1539"/>
      <c r="N497" s="1539"/>
      <c r="O497" s="1539"/>
      <c r="P497" s="1539"/>
      <c r="Q497" s="1539"/>
      <c r="R497" s="1539"/>
      <c r="S497" s="1539"/>
      <c r="T497" s="1540"/>
      <c r="U497" s="218" t="s">
        <v>70</v>
      </c>
      <c r="V497" s="1496"/>
      <c r="W497" s="1497"/>
      <c r="X497" s="1497"/>
      <c r="Y497" s="1498"/>
      <c r="Z497" s="260" t="s">
        <v>69</v>
      </c>
      <c r="AA497" s="262" t="s">
        <v>67</v>
      </c>
      <c r="AB497" s="256"/>
      <c r="AC497" s="262"/>
      <c r="AD497" s="4"/>
    </row>
    <row r="498" spans="1:34" ht="18" customHeight="1">
      <c r="A498" s="178"/>
      <c r="B498" s="261" t="s">
        <v>3085</v>
      </c>
      <c r="C498" s="248"/>
      <c r="D498" s="262" t="s">
        <v>71</v>
      </c>
      <c r="E498" s="1483"/>
      <c r="F498" s="1483"/>
      <c r="G498" s="1483"/>
      <c r="H498" s="1483"/>
      <c r="I498" s="1483"/>
      <c r="J498" s="218" t="s">
        <v>70</v>
      </c>
      <c r="K498" s="1538" t="str">
        <f>IF(項目一覧②!$G$706=1,"",INDEX(主要用途!$D$2:$D$72,項目一覧②!$G$706))</f>
        <v/>
      </c>
      <c r="L498" s="1539"/>
      <c r="M498" s="1539"/>
      <c r="N498" s="1539"/>
      <c r="O498" s="1539"/>
      <c r="P498" s="1539"/>
      <c r="Q498" s="1539"/>
      <c r="R498" s="1539"/>
      <c r="S498" s="1539"/>
      <c r="T498" s="1540"/>
      <c r="U498" s="218" t="s">
        <v>70</v>
      </c>
      <c r="V498" s="1496"/>
      <c r="W498" s="1497"/>
      <c r="X498" s="1497"/>
      <c r="Y498" s="1498"/>
      <c r="Z498" s="260" t="s">
        <v>69</v>
      </c>
      <c r="AA498" s="262" t="s">
        <v>67</v>
      </c>
      <c r="AB498" s="256"/>
      <c r="AC498" s="262"/>
      <c r="AD498" s="4"/>
    </row>
    <row r="499" spans="1:34" ht="18" customHeight="1">
      <c r="A499" s="178"/>
      <c r="B499" s="261" t="s">
        <v>3086</v>
      </c>
      <c r="C499" s="248"/>
      <c r="D499" s="262" t="s">
        <v>71</v>
      </c>
      <c r="E499" s="1483"/>
      <c r="F499" s="1483"/>
      <c r="G499" s="1483"/>
      <c r="H499" s="1483"/>
      <c r="I499" s="1483"/>
      <c r="J499" s="218" t="s">
        <v>70</v>
      </c>
      <c r="K499" s="487" t="str">
        <f>IF(項目一覧②!$G$707=1,"",INDEX(主要用途!$D$2:$D$72,項目一覧②!$G$707))</f>
        <v/>
      </c>
      <c r="L499" s="488"/>
      <c r="M499" s="488"/>
      <c r="N499" s="488"/>
      <c r="O499" s="488"/>
      <c r="P499" s="488"/>
      <c r="Q499" s="488"/>
      <c r="R499" s="488"/>
      <c r="S499" s="488"/>
      <c r="T499" s="489"/>
      <c r="U499" s="218" t="s">
        <v>70</v>
      </c>
      <c r="V499" s="1496"/>
      <c r="W499" s="1497"/>
      <c r="X499" s="1497"/>
      <c r="Y499" s="1498"/>
      <c r="Z499" s="260" t="s">
        <v>69</v>
      </c>
      <c r="AA499" s="262" t="s">
        <v>67</v>
      </c>
      <c r="AB499" s="256"/>
      <c r="AC499" s="262"/>
      <c r="AD499" s="4"/>
    </row>
    <row r="500" spans="1:34" ht="18" customHeight="1">
      <c r="A500" s="178"/>
      <c r="B500" s="261" t="s">
        <v>3087</v>
      </c>
      <c r="C500" s="248"/>
      <c r="D500" s="262" t="s">
        <v>71</v>
      </c>
      <c r="E500" s="1483"/>
      <c r="F500" s="1483"/>
      <c r="G500" s="1483"/>
      <c r="H500" s="1483"/>
      <c r="I500" s="1483"/>
      <c r="J500" s="218" t="s">
        <v>70</v>
      </c>
      <c r="K500" s="1538" t="str">
        <f>IF(項目一覧②!$G$708=1,"",INDEX(主要用途!$D$2:$D$72,項目一覧②!$G$708))</f>
        <v/>
      </c>
      <c r="L500" s="1539"/>
      <c r="M500" s="1539"/>
      <c r="N500" s="1539"/>
      <c r="O500" s="1539"/>
      <c r="P500" s="1539"/>
      <c r="Q500" s="1539"/>
      <c r="R500" s="1539"/>
      <c r="S500" s="1539"/>
      <c r="T500" s="1540"/>
      <c r="U500" s="218" t="s">
        <v>70</v>
      </c>
      <c r="V500" s="1496"/>
      <c r="W500" s="1497"/>
      <c r="X500" s="1497"/>
      <c r="Y500" s="1498"/>
      <c r="Z500" s="260" t="s">
        <v>69</v>
      </c>
      <c r="AA500" s="262" t="s">
        <v>67</v>
      </c>
      <c r="AB500" s="256"/>
      <c r="AC500" s="262"/>
      <c r="AD500" s="4"/>
    </row>
    <row r="501" spans="1:34" ht="18" customHeight="1">
      <c r="A501" s="178"/>
      <c r="B501" s="261" t="s">
        <v>3088</v>
      </c>
      <c r="C501" s="248"/>
      <c r="D501" s="262" t="s">
        <v>71</v>
      </c>
      <c r="E501" s="1483"/>
      <c r="F501" s="1483"/>
      <c r="G501" s="1483"/>
      <c r="H501" s="1483"/>
      <c r="I501" s="1483"/>
      <c r="J501" s="218" t="s">
        <v>70</v>
      </c>
      <c r="K501" s="1538" t="str">
        <f>IF(項目一覧②!$G$709=1,"",INDEX(主要用途!$D$2:$D$72,項目一覧②!$G$709))</f>
        <v/>
      </c>
      <c r="L501" s="1539"/>
      <c r="M501" s="1539"/>
      <c r="N501" s="1539"/>
      <c r="O501" s="1539"/>
      <c r="P501" s="1539"/>
      <c r="Q501" s="1539"/>
      <c r="R501" s="1539"/>
      <c r="S501" s="1539"/>
      <c r="T501" s="1540"/>
      <c r="U501" s="218" t="s">
        <v>70</v>
      </c>
      <c r="V501" s="1496"/>
      <c r="W501" s="1497"/>
      <c r="X501" s="1497"/>
      <c r="Y501" s="1498"/>
      <c r="Z501" s="260" t="s">
        <v>69</v>
      </c>
      <c r="AA501" s="262" t="s">
        <v>67</v>
      </c>
      <c r="AB501" s="256"/>
      <c r="AC501" s="262"/>
      <c r="AD501" s="4"/>
    </row>
    <row r="502" spans="1:34" ht="18" customHeight="1">
      <c r="A502" s="178"/>
      <c r="B502" s="261" t="s">
        <v>3089</v>
      </c>
      <c r="C502" s="248"/>
      <c r="D502" s="262" t="s">
        <v>71</v>
      </c>
      <c r="E502" s="1483"/>
      <c r="F502" s="1483"/>
      <c r="G502" s="1483"/>
      <c r="H502" s="1483"/>
      <c r="I502" s="1483"/>
      <c r="J502" s="218" t="s">
        <v>70</v>
      </c>
      <c r="K502" s="1538" t="str">
        <f>IF(項目一覧②!$G$710=1,"",INDEX(主要用途!$D$2:$D$72,項目一覧②!$G$710))</f>
        <v/>
      </c>
      <c r="L502" s="1539"/>
      <c r="M502" s="1539"/>
      <c r="N502" s="1539"/>
      <c r="O502" s="1539"/>
      <c r="P502" s="1539"/>
      <c r="Q502" s="1539"/>
      <c r="R502" s="1539"/>
      <c r="S502" s="1539"/>
      <c r="T502" s="1540"/>
      <c r="U502" s="218" t="s">
        <v>70</v>
      </c>
      <c r="V502" s="1496"/>
      <c r="W502" s="1497"/>
      <c r="X502" s="1497"/>
      <c r="Y502" s="1498"/>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2734</v>
      </c>
      <c r="C504" s="247"/>
      <c r="D504" s="248"/>
      <c r="E504" s="1537"/>
      <c r="F504" s="1523"/>
      <c r="G504" s="1523"/>
      <c r="H504" s="1523"/>
      <c r="I504" s="1523"/>
      <c r="J504" s="1523"/>
      <c r="K504" s="1523"/>
      <c r="L504" s="1523"/>
      <c r="M504" s="1523"/>
      <c r="N504" s="1523"/>
      <c r="O504" s="1523"/>
      <c r="P504" s="1523"/>
      <c r="Q504" s="1523"/>
      <c r="R504" s="1523"/>
      <c r="S504" s="1523"/>
      <c r="T504" s="1523"/>
      <c r="U504" s="1523"/>
      <c r="V504" s="1523"/>
      <c r="W504" s="1523"/>
      <c r="X504" s="1523"/>
      <c r="Y504" s="1523"/>
      <c r="Z504" s="1524"/>
      <c r="AA504" s="263"/>
      <c r="AB504" s="263"/>
      <c r="AC504" s="263"/>
      <c r="AD504" s="256"/>
    </row>
    <row r="505" spans="1:34" ht="18" customHeight="1">
      <c r="A505" s="178"/>
      <c r="B505" s="247"/>
      <c r="C505" s="247"/>
      <c r="D505" s="248"/>
      <c r="E505" s="1525"/>
      <c r="F505" s="1526"/>
      <c r="G505" s="1526"/>
      <c r="H505" s="1526"/>
      <c r="I505" s="1526"/>
      <c r="J505" s="1526"/>
      <c r="K505" s="1526"/>
      <c r="L505" s="1526"/>
      <c r="M505" s="1526"/>
      <c r="N505" s="1526"/>
      <c r="O505" s="1526"/>
      <c r="P505" s="1526"/>
      <c r="Q505" s="1526"/>
      <c r="R505" s="1526"/>
      <c r="S505" s="1526"/>
      <c r="T505" s="1526"/>
      <c r="U505" s="1526"/>
      <c r="V505" s="1526"/>
      <c r="W505" s="1526"/>
      <c r="X505" s="1526"/>
      <c r="Y505" s="1526"/>
      <c r="Z505" s="1527"/>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2735</v>
      </c>
      <c r="C507" s="247"/>
      <c r="D507" s="248"/>
      <c r="E507" s="1537"/>
      <c r="F507" s="1523"/>
      <c r="G507" s="1523"/>
      <c r="H507" s="1523"/>
      <c r="I507" s="1523"/>
      <c r="J507" s="1523"/>
      <c r="K507" s="1523"/>
      <c r="L507" s="1523"/>
      <c r="M507" s="1523"/>
      <c r="N507" s="1523"/>
      <c r="O507" s="1523"/>
      <c r="P507" s="1523"/>
      <c r="Q507" s="1523"/>
      <c r="R507" s="1523"/>
      <c r="S507" s="1523"/>
      <c r="T507" s="1523"/>
      <c r="U507" s="1523"/>
      <c r="V507" s="1523"/>
      <c r="W507" s="1523"/>
      <c r="X507" s="1523"/>
      <c r="Y507" s="1523"/>
      <c r="Z507" s="1524"/>
      <c r="AA507" s="263"/>
      <c r="AB507" s="263"/>
      <c r="AC507" s="263"/>
      <c r="AD507" s="256"/>
    </row>
    <row r="508" spans="1:34" ht="18" customHeight="1">
      <c r="A508" s="178"/>
      <c r="B508" s="247"/>
      <c r="C508" s="247"/>
      <c r="D508" s="248"/>
      <c r="E508" s="1525"/>
      <c r="F508" s="1526"/>
      <c r="G508" s="1526"/>
      <c r="H508" s="1526"/>
      <c r="I508" s="1526"/>
      <c r="J508" s="1526"/>
      <c r="K508" s="1526"/>
      <c r="L508" s="1526"/>
      <c r="M508" s="1526"/>
      <c r="N508" s="1526"/>
      <c r="O508" s="1526"/>
      <c r="P508" s="1526"/>
      <c r="Q508" s="1526"/>
      <c r="R508" s="1526"/>
      <c r="S508" s="1526"/>
      <c r="T508" s="1526"/>
      <c r="U508" s="1526"/>
      <c r="V508" s="1526"/>
      <c r="W508" s="1526"/>
      <c r="X508" s="1526"/>
      <c r="Y508" s="1526"/>
      <c r="Z508" s="1527"/>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2726</v>
      </c>
      <c r="C512" s="247"/>
      <c r="D512" s="248"/>
      <c r="E512" s="1513">
        <f>$D$281</f>
        <v>3</v>
      </c>
      <c r="F512" s="1514"/>
      <c r="G512" s="1514"/>
      <c r="H512" s="1515"/>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2727</v>
      </c>
      <c r="C513" s="247"/>
      <c r="D513" s="248"/>
      <c r="E513" s="1631"/>
      <c r="F513" s="1632"/>
      <c r="G513" s="1632"/>
      <c r="H513" s="1633"/>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2728</v>
      </c>
      <c r="C514" s="247"/>
      <c r="D514" s="248"/>
      <c r="E514" s="1622"/>
      <c r="F514" s="1623"/>
      <c r="G514" s="1623"/>
      <c r="H514" s="1624"/>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2729</v>
      </c>
      <c r="C515" s="247"/>
      <c r="D515" s="248"/>
      <c r="E515" s="1622"/>
      <c r="F515" s="1623"/>
      <c r="G515" s="1623"/>
      <c r="H515" s="1624"/>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2730</v>
      </c>
      <c r="C516" s="247"/>
      <c r="D516" s="248"/>
      <c r="E516" s="1622"/>
      <c r="F516" s="1623"/>
      <c r="G516" s="1623"/>
      <c r="H516" s="1624"/>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2731</v>
      </c>
      <c r="C517" s="247"/>
      <c r="D517" s="248"/>
      <c r="E517" s="1622"/>
      <c r="F517" s="1623"/>
      <c r="G517" s="1623"/>
      <c r="H517" s="1624"/>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2732</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2733</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507" t="s">
        <v>82</v>
      </c>
      <c r="F520" s="1507"/>
      <c r="G520" s="1507"/>
      <c r="H520" s="1507"/>
      <c r="I520" s="1507"/>
      <c r="J520" s="218" t="s">
        <v>70</v>
      </c>
      <c r="K520" s="1507" t="s">
        <v>81</v>
      </c>
      <c r="L520" s="1507"/>
      <c r="M520" s="1507"/>
      <c r="N520" s="1507"/>
      <c r="O520" s="1507"/>
      <c r="P520" s="1507"/>
      <c r="Q520" s="1507"/>
      <c r="R520" s="1507"/>
      <c r="S520" s="1507"/>
      <c r="T520" s="1507"/>
      <c r="U520" s="218" t="s">
        <v>70</v>
      </c>
      <c r="V520" s="1507" t="s">
        <v>80</v>
      </c>
      <c r="W520" s="1507"/>
      <c r="X520" s="1507"/>
      <c r="Y520" s="1507"/>
      <c r="Z520" s="1499"/>
      <c r="AA520" s="262" t="s">
        <v>67</v>
      </c>
      <c r="AB520" s="262"/>
      <c r="AC520" s="4"/>
      <c r="AD520" s="4"/>
    </row>
    <row r="521" spans="1:30" ht="18" customHeight="1">
      <c r="A521" s="178"/>
      <c r="B521" s="261" t="s">
        <v>3084</v>
      </c>
      <c r="C521" s="248"/>
      <c r="D521" s="262" t="s">
        <v>71</v>
      </c>
      <c r="E521" s="1483"/>
      <c r="F521" s="1483"/>
      <c r="G521" s="1483"/>
      <c r="H521" s="1483"/>
      <c r="I521" s="1483"/>
      <c r="J521" s="218" t="s">
        <v>70</v>
      </c>
      <c r="K521" s="1538" t="str">
        <f>IF(項目一覧②!$G$732=1,"",INDEX(主要用途!$D$2:$D$72,項目一覧②!$G$732))</f>
        <v/>
      </c>
      <c r="L521" s="1539"/>
      <c r="M521" s="1539"/>
      <c r="N521" s="1539"/>
      <c r="O521" s="1539"/>
      <c r="P521" s="1539"/>
      <c r="Q521" s="1539"/>
      <c r="R521" s="1539"/>
      <c r="S521" s="1539"/>
      <c r="T521" s="1540"/>
      <c r="U521" s="218" t="s">
        <v>70</v>
      </c>
      <c r="V521" s="1496"/>
      <c r="W521" s="1497"/>
      <c r="X521" s="1497"/>
      <c r="Y521" s="1498"/>
      <c r="Z521" s="260" t="s">
        <v>69</v>
      </c>
      <c r="AA521" s="262" t="s">
        <v>67</v>
      </c>
      <c r="AB521" s="256"/>
      <c r="AC521" s="262"/>
      <c r="AD521" s="4"/>
    </row>
    <row r="522" spans="1:30" ht="18" customHeight="1">
      <c r="A522" s="178"/>
      <c r="B522" s="261" t="s">
        <v>3085</v>
      </c>
      <c r="C522" s="248"/>
      <c r="D522" s="262" t="s">
        <v>71</v>
      </c>
      <c r="E522" s="1483"/>
      <c r="F522" s="1483"/>
      <c r="G522" s="1483"/>
      <c r="H522" s="1483"/>
      <c r="I522" s="1483"/>
      <c r="J522" s="218" t="s">
        <v>70</v>
      </c>
      <c r="K522" s="1538" t="str">
        <f>IF(項目一覧②!$G$733=1,"",INDEX(主要用途!$D$2:$D$72,項目一覧②!$G$733))</f>
        <v/>
      </c>
      <c r="L522" s="1539"/>
      <c r="M522" s="1539"/>
      <c r="N522" s="1539"/>
      <c r="O522" s="1539"/>
      <c r="P522" s="1539"/>
      <c r="Q522" s="1539"/>
      <c r="R522" s="1539"/>
      <c r="S522" s="1539"/>
      <c r="T522" s="1540"/>
      <c r="U522" s="218" t="s">
        <v>70</v>
      </c>
      <c r="V522" s="1496"/>
      <c r="W522" s="1497"/>
      <c r="X522" s="1497"/>
      <c r="Y522" s="1498"/>
      <c r="Z522" s="260" t="s">
        <v>69</v>
      </c>
      <c r="AA522" s="262" t="s">
        <v>67</v>
      </c>
      <c r="AB522" s="256"/>
      <c r="AC522" s="262"/>
      <c r="AD522" s="4"/>
    </row>
    <row r="523" spans="1:30" ht="18" customHeight="1">
      <c r="A523" s="178"/>
      <c r="B523" s="261" t="s">
        <v>3086</v>
      </c>
      <c r="C523" s="248"/>
      <c r="D523" s="262" t="s">
        <v>71</v>
      </c>
      <c r="E523" s="1483"/>
      <c r="F523" s="1483"/>
      <c r="G523" s="1483"/>
      <c r="H523" s="1483"/>
      <c r="I523" s="1483"/>
      <c r="J523" s="218" t="s">
        <v>70</v>
      </c>
      <c r="K523" s="1538" t="str">
        <f>IF(項目一覧②!$G$734=1,"",INDEX(主要用途!$D$2:$D$72,項目一覧②!$G$734))</f>
        <v/>
      </c>
      <c r="L523" s="1539"/>
      <c r="M523" s="1539"/>
      <c r="N523" s="1539"/>
      <c r="O523" s="1539"/>
      <c r="P523" s="1539"/>
      <c r="Q523" s="1539"/>
      <c r="R523" s="1539"/>
      <c r="S523" s="1539"/>
      <c r="T523" s="1540"/>
      <c r="U523" s="218" t="s">
        <v>70</v>
      </c>
      <c r="V523" s="1496"/>
      <c r="W523" s="1497"/>
      <c r="X523" s="1497"/>
      <c r="Y523" s="1498"/>
      <c r="Z523" s="260" t="s">
        <v>69</v>
      </c>
      <c r="AA523" s="262" t="s">
        <v>67</v>
      </c>
      <c r="AB523" s="256"/>
      <c r="AC523" s="262"/>
      <c r="AD523" s="4"/>
    </row>
    <row r="524" spans="1:30" ht="18" customHeight="1">
      <c r="A524" s="178"/>
      <c r="B524" s="261" t="s">
        <v>3087</v>
      </c>
      <c r="C524" s="248"/>
      <c r="D524" s="262" t="s">
        <v>71</v>
      </c>
      <c r="E524" s="1483"/>
      <c r="F524" s="1483"/>
      <c r="G524" s="1483"/>
      <c r="H524" s="1483"/>
      <c r="I524" s="1483"/>
      <c r="J524" s="218" t="s">
        <v>70</v>
      </c>
      <c r="K524" s="1538" t="str">
        <f>IF(項目一覧②!$G$735=1,"",INDEX(主要用途!$D$2:$D$72,項目一覧②!$G$735))</f>
        <v/>
      </c>
      <c r="L524" s="1539"/>
      <c r="M524" s="1539"/>
      <c r="N524" s="1539"/>
      <c r="O524" s="1539"/>
      <c r="P524" s="1539"/>
      <c r="Q524" s="1539"/>
      <c r="R524" s="1539"/>
      <c r="S524" s="1539"/>
      <c r="T524" s="1540"/>
      <c r="U524" s="218" t="s">
        <v>70</v>
      </c>
      <c r="V524" s="1496"/>
      <c r="W524" s="1497"/>
      <c r="X524" s="1497"/>
      <c r="Y524" s="1498"/>
      <c r="Z524" s="260" t="s">
        <v>69</v>
      </c>
      <c r="AA524" s="262" t="s">
        <v>67</v>
      </c>
      <c r="AB524" s="256"/>
      <c r="AC524" s="262"/>
      <c r="AD524" s="4"/>
    </row>
    <row r="525" spans="1:30" ht="18" customHeight="1">
      <c r="A525" s="178"/>
      <c r="B525" s="261" t="s">
        <v>3088</v>
      </c>
      <c r="C525" s="248"/>
      <c r="D525" s="262" t="s">
        <v>71</v>
      </c>
      <c r="E525" s="1483"/>
      <c r="F525" s="1483"/>
      <c r="G525" s="1483"/>
      <c r="H525" s="1483"/>
      <c r="I525" s="1483"/>
      <c r="J525" s="218" t="s">
        <v>70</v>
      </c>
      <c r="K525" s="1538" t="str">
        <f>IF(項目一覧②!$G$736=1,"",INDEX(主要用途!$D$2:$D$72,項目一覧②!$G$736))</f>
        <v/>
      </c>
      <c r="L525" s="1539"/>
      <c r="M525" s="1539"/>
      <c r="N525" s="1539"/>
      <c r="O525" s="1539"/>
      <c r="P525" s="1539"/>
      <c r="Q525" s="1539"/>
      <c r="R525" s="1539"/>
      <c r="S525" s="1539"/>
      <c r="T525" s="1540"/>
      <c r="U525" s="218" t="s">
        <v>70</v>
      </c>
      <c r="V525" s="1496"/>
      <c r="W525" s="1497"/>
      <c r="X525" s="1497"/>
      <c r="Y525" s="1498"/>
      <c r="Z525" s="260" t="s">
        <v>69</v>
      </c>
      <c r="AA525" s="262" t="s">
        <v>67</v>
      </c>
      <c r="AB525" s="256"/>
      <c r="AC525" s="262"/>
      <c r="AD525" s="4"/>
    </row>
    <row r="526" spans="1:30" ht="18" customHeight="1">
      <c r="A526" s="178"/>
      <c r="B526" s="261" t="s">
        <v>3089</v>
      </c>
      <c r="C526" s="248"/>
      <c r="D526" s="262" t="s">
        <v>71</v>
      </c>
      <c r="E526" s="1483"/>
      <c r="F526" s="1483"/>
      <c r="G526" s="1483"/>
      <c r="H526" s="1483"/>
      <c r="I526" s="1483"/>
      <c r="J526" s="218" t="s">
        <v>70</v>
      </c>
      <c r="K526" s="1538" t="str">
        <f>IF(項目一覧②!$G$737=1,"",INDEX(主要用途!$D$2:$D$72,項目一覧②!$G$737))</f>
        <v/>
      </c>
      <c r="L526" s="1539"/>
      <c r="M526" s="1539"/>
      <c r="N526" s="1539"/>
      <c r="O526" s="1539"/>
      <c r="P526" s="1539"/>
      <c r="Q526" s="1539"/>
      <c r="R526" s="1539"/>
      <c r="S526" s="1539"/>
      <c r="T526" s="1540"/>
      <c r="U526" s="218" t="s">
        <v>70</v>
      </c>
      <c r="V526" s="1496"/>
      <c r="W526" s="1497"/>
      <c r="X526" s="1497"/>
      <c r="Y526" s="1498"/>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2734</v>
      </c>
      <c r="C528" s="247"/>
      <c r="D528" s="248"/>
      <c r="E528" s="1537"/>
      <c r="F528" s="1523"/>
      <c r="G528" s="1523"/>
      <c r="H528" s="1523"/>
      <c r="I528" s="1523"/>
      <c r="J528" s="1523"/>
      <c r="K528" s="1523"/>
      <c r="L528" s="1523"/>
      <c r="M528" s="1523"/>
      <c r="N528" s="1523"/>
      <c r="O528" s="1523"/>
      <c r="P528" s="1523"/>
      <c r="Q528" s="1523"/>
      <c r="R528" s="1523"/>
      <c r="S528" s="1523"/>
      <c r="T528" s="1523"/>
      <c r="U528" s="1523"/>
      <c r="V528" s="1523"/>
      <c r="W528" s="1523"/>
      <c r="X528" s="1523"/>
      <c r="Y528" s="1523"/>
      <c r="Z528" s="1524"/>
      <c r="AA528" s="263"/>
      <c r="AB528" s="263"/>
      <c r="AC528" s="263"/>
      <c r="AD528" s="256"/>
    </row>
    <row r="529" spans="1:35" ht="18" customHeight="1">
      <c r="A529" s="178"/>
      <c r="B529" s="247"/>
      <c r="C529" s="247"/>
      <c r="D529" s="248"/>
      <c r="E529" s="1525"/>
      <c r="F529" s="1526"/>
      <c r="G529" s="1526"/>
      <c r="H529" s="1526"/>
      <c r="I529" s="1526"/>
      <c r="J529" s="1526"/>
      <c r="K529" s="1526"/>
      <c r="L529" s="1526"/>
      <c r="M529" s="1526"/>
      <c r="N529" s="1526"/>
      <c r="O529" s="1526"/>
      <c r="P529" s="1526"/>
      <c r="Q529" s="1526"/>
      <c r="R529" s="1526"/>
      <c r="S529" s="1526"/>
      <c r="T529" s="1526"/>
      <c r="U529" s="1526"/>
      <c r="V529" s="1526"/>
      <c r="W529" s="1526"/>
      <c r="X529" s="1526"/>
      <c r="Y529" s="1526"/>
      <c r="Z529" s="1527"/>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2735</v>
      </c>
      <c r="C531" s="247"/>
      <c r="D531" s="248"/>
      <c r="E531" s="1537"/>
      <c r="F531" s="1523"/>
      <c r="G531" s="1523"/>
      <c r="H531" s="1523"/>
      <c r="I531" s="1523"/>
      <c r="J531" s="1523"/>
      <c r="K531" s="1523"/>
      <c r="L531" s="1523"/>
      <c r="M531" s="1523"/>
      <c r="N531" s="1523"/>
      <c r="O531" s="1523"/>
      <c r="P531" s="1523"/>
      <c r="Q531" s="1523"/>
      <c r="R531" s="1523"/>
      <c r="S531" s="1523"/>
      <c r="T531" s="1523"/>
      <c r="U531" s="1523"/>
      <c r="V531" s="1523"/>
      <c r="W531" s="1523"/>
      <c r="X531" s="1523"/>
      <c r="Y531" s="1523"/>
      <c r="Z531" s="1524"/>
      <c r="AA531" s="263"/>
      <c r="AB531" s="263"/>
      <c r="AC531" s="263"/>
      <c r="AD531" s="256"/>
    </row>
    <row r="532" spans="1:35" ht="18" customHeight="1">
      <c r="A532" s="178"/>
      <c r="B532" s="247"/>
      <c r="C532" s="247"/>
      <c r="D532" s="248"/>
      <c r="E532" s="1525"/>
      <c r="F532" s="1526"/>
      <c r="G532" s="1526"/>
      <c r="H532" s="1526"/>
      <c r="I532" s="1526"/>
      <c r="J532" s="1526"/>
      <c r="K532" s="1526"/>
      <c r="L532" s="1526"/>
      <c r="M532" s="1526"/>
      <c r="N532" s="1526"/>
      <c r="O532" s="1526"/>
      <c r="P532" s="1526"/>
      <c r="Q532" s="1526"/>
      <c r="R532" s="1526"/>
      <c r="S532" s="1526"/>
      <c r="T532" s="1526"/>
      <c r="U532" s="1526"/>
      <c r="V532" s="1526"/>
      <c r="W532" s="1526"/>
      <c r="X532" s="1526"/>
      <c r="Y532" s="1526"/>
      <c r="Z532" s="1527"/>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2726</v>
      </c>
      <c r="C535" s="248"/>
      <c r="D535" s="248"/>
      <c r="E535" s="1513">
        <v>3</v>
      </c>
      <c r="F535" s="1514"/>
      <c r="G535" s="1514"/>
      <c r="H535" s="1515"/>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2727</v>
      </c>
      <c r="C536" s="248"/>
      <c r="D536" s="248"/>
      <c r="E536" s="1631"/>
      <c r="F536" s="1632"/>
      <c r="G536" s="1632"/>
      <c r="H536" s="1633"/>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2728</v>
      </c>
      <c r="C537" s="248"/>
      <c r="D537" s="248"/>
      <c r="E537" s="1622"/>
      <c r="F537" s="1623"/>
      <c r="G537" s="1623"/>
      <c r="H537" s="1624"/>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2729</v>
      </c>
      <c r="C538" s="248"/>
      <c r="D538" s="248"/>
      <c r="E538" s="1622"/>
      <c r="F538" s="1623"/>
      <c r="G538" s="1623"/>
      <c r="H538" s="1624"/>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2730</v>
      </c>
      <c r="C539" s="248"/>
      <c r="D539" s="248"/>
      <c r="E539" s="1622"/>
      <c r="F539" s="1623"/>
      <c r="G539" s="1623"/>
      <c r="H539" s="1624"/>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2731</v>
      </c>
      <c r="C540" s="247"/>
      <c r="D540" s="248"/>
      <c r="E540" s="1622"/>
      <c r="F540" s="1623"/>
      <c r="G540" s="1623"/>
      <c r="H540" s="1624"/>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2732</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2733</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507" t="s">
        <v>82</v>
      </c>
      <c r="F543" s="1507"/>
      <c r="G543" s="1507"/>
      <c r="H543" s="1507"/>
      <c r="I543" s="1507"/>
      <c r="J543" s="218" t="s">
        <v>70</v>
      </c>
      <c r="K543" s="1634" t="s">
        <v>81</v>
      </c>
      <c r="L543" s="1634"/>
      <c r="M543" s="1634"/>
      <c r="N543" s="1634"/>
      <c r="O543" s="1634"/>
      <c r="P543" s="1634"/>
      <c r="Q543" s="1634"/>
      <c r="R543" s="1634"/>
      <c r="S543" s="1634"/>
      <c r="T543" s="1634"/>
      <c r="U543" s="218" t="s">
        <v>70</v>
      </c>
      <c r="V543" s="1507" t="s">
        <v>80</v>
      </c>
      <c r="W543" s="1507"/>
      <c r="X543" s="1507"/>
      <c r="Y543" s="1507"/>
      <c r="Z543" s="1507"/>
      <c r="AA543" s="262" t="s">
        <v>67</v>
      </c>
      <c r="AB543" s="262"/>
      <c r="AC543" s="4"/>
      <c r="AD543" s="4"/>
    </row>
    <row r="544" spans="1:35" ht="18" customHeight="1">
      <c r="A544" s="178"/>
      <c r="B544" s="261" t="s">
        <v>3084</v>
      </c>
      <c r="C544" s="248"/>
      <c r="D544" s="262" t="s">
        <v>71</v>
      </c>
      <c r="E544" s="1483"/>
      <c r="F544" s="1483"/>
      <c r="G544" s="1483"/>
      <c r="H544" s="1483"/>
      <c r="I544" s="1483"/>
      <c r="J544" s="218" t="s">
        <v>70</v>
      </c>
      <c r="K544" s="1538" t="str">
        <f>IF(項目一覧②!$G$957=1,"",INDEX(主要用途!$D$2:$D$72,項目一覧②!$G$957))</f>
        <v/>
      </c>
      <c r="L544" s="1539"/>
      <c r="M544" s="1539"/>
      <c r="N544" s="1539"/>
      <c r="O544" s="1539"/>
      <c r="P544" s="1539"/>
      <c r="Q544" s="1539"/>
      <c r="R544" s="1539"/>
      <c r="S544" s="1539"/>
      <c r="T544" s="1540"/>
      <c r="U544" s="218" t="s">
        <v>70</v>
      </c>
      <c r="V544" s="1496"/>
      <c r="W544" s="1497"/>
      <c r="X544" s="1497"/>
      <c r="Y544" s="1498"/>
      <c r="Z544" s="260" t="s">
        <v>69</v>
      </c>
      <c r="AA544" s="262" t="s">
        <v>67</v>
      </c>
      <c r="AB544" s="256"/>
      <c r="AC544" s="262"/>
      <c r="AD544" s="4"/>
    </row>
    <row r="545" spans="1:30" ht="18" customHeight="1">
      <c r="A545" s="178"/>
      <c r="B545" s="261" t="s">
        <v>3085</v>
      </c>
      <c r="C545" s="248"/>
      <c r="D545" s="262" t="s">
        <v>71</v>
      </c>
      <c r="E545" s="1483"/>
      <c r="F545" s="1483"/>
      <c r="G545" s="1483"/>
      <c r="H545" s="1483"/>
      <c r="I545" s="1483"/>
      <c r="J545" s="218" t="s">
        <v>70</v>
      </c>
      <c r="K545" s="1538" t="str">
        <f>IF(項目一覧②!$G$958=1,"",INDEX(主要用途!$D$2:$D$72,項目一覧②!$G958))</f>
        <v/>
      </c>
      <c r="L545" s="1539"/>
      <c r="M545" s="1539"/>
      <c r="N545" s="1539"/>
      <c r="O545" s="1539"/>
      <c r="P545" s="1539"/>
      <c r="Q545" s="1539"/>
      <c r="R545" s="1539"/>
      <c r="S545" s="1539"/>
      <c r="T545" s="1540"/>
      <c r="U545" s="218" t="s">
        <v>70</v>
      </c>
      <c r="V545" s="1496"/>
      <c r="W545" s="1497"/>
      <c r="X545" s="1497"/>
      <c r="Y545" s="1498"/>
      <c r="Z545" s="260" t="s">
        <v>69</v>
      </c>
      <c r="AA545" s="262" t="s">
        <v>67</v>
      </c>
      <c r="AB545" s="256"/>
      <c r="AC545" s="262"/>
      <c r="AD545" s="4"/>
    </row>
    <row r="546" spans="1:30" ht="18" customHeight="1">
      <c r="A546" s="178"/>
      <c r="B546" s="261" t="s">
        <v>3086</v>
      </c>
      <c r="C546" s="248"/>
      <c r="D546" s="262" t="s">
        <v>71</v>
      </c>
      <c r="E546" s="1483"/>
      <c r="F546" s="1483"/>
      <c r="G546" s="1483"/>
      <c r="H546" s="1483"/>
      <c r="I546" s="1483"/>
      <c r="J546" s="218" t="s">
        <v>70</v>
      </c>
      <c r="K546" s="1538" t="str">
        <f>IF(項目一覧②!$G959=1,"",INDEX(主要用途!$D$2:$D$72,項目一覧②!$G$959))</f>
        <v/>
      </c>
      <c r="L546" s="1539"/>
      <c r="M546" s="1539"/>
      <c r="N546" s="1539"/>
      <c r="O546" s="1539"/>
      <c r="P546" s="1539"/>
      <c r="Q546" s="1539"/>
      <c r="R546" s="1539"/>
      <c r="S546" s="1539"/>
      <c r="T546" s="1540"/>
      <c r="U546" s="218" t="s">
        <v>70</v>
      </c>
      <c r="V546" s="1496"/>
      <c r="W546" s="1497"/>
      <c r="X546" s="1497"/>
      <c r="Y546" s="1498"/>
      <c r="Z546" s="260" t="s">
        <v>69</v>
      </c>
      <c r="AA546" s="262" t="s">
        <v>67</v>
      </c>
      <c r="AB546" s="256"/>
      <c r="AC546" s="262"/>
      <c r="AD546" s="4"/>
    </row>
    <row r="547" spans="1:30" ht="18" customHeight="1">
      <c r="A547" s="178"/>
      <c r="B547" s="261" t="s">
        <v>3087</v>
      </c>
      <c r="C547" s="248"/>
      <c r="D547" s="262" t="s">
        <v>71</v>
      </c>
      <c r="E547" s="1483"/>
      <c r="F547" s="1483"/>
      <c r="G547" s="1483"/>
      <c r="H547" s="1483"/>
      <c r="I547" s="1483"/>
      <c r="J547" s="218" t="s">
        <v>70</v>
      </c>
      <c r="K547" s="1538" t="str">
        <f>IF(項目一覧②!$G$960=1,"",INDEX(主要用途!$D$2:$D$72,項目一覧②!$G$960))</f>
        <v/>
      </c>
      <c r="L547" s="1539"/>
      <c r="M547" s="1539"/>
      <c r="N547" s="1539"/>
      <c r="O547" s="1539"/>
      <c r="P547" s="1539"/>
      <c r="Q547" s="1539"/>
      <c r="R547" s="1539"/>
      <c r="S547" s="1539"/>
      <c r="T547" s="1540"/>
      <c r="U547" s="218" t="s">
        <v>70</v>
      </c>
      <c r="V547" s="1496"/>
      <c r="W547" s="1497"/>
      <c r="X547" s="1497"/>
      <c r="Y547" s="1498"/>
      <c r="Z547" s="260" t="s">
        <v>69</v>
      </c>
      <c r="AA547" s="262" t="s">
        <v>67</v>
      </c>
      <c r="AB547" s="256"/>
      <c r="AC547" s="262"/>
      <c r="AD547" s="4"/>
    </row>
    <row r="548" spans="1:30" ht="18" customHeight="1">
      <c r="A548" s="178"/>
      <c r="B548" s="261" t="s">
        <v>3088</v>
      </c>
      <c r="C548" s="248"/>
      <c r="D548" s="262" t="s">
        <v>71</v>
      </c>
      <c r="E548" s="1483"/>
      <c r="F548" s="1483"/>
      <c r="G548" s="1483"/>
      <c r="H548" s="1483"/>
      <c r="I548" s="1483"/>
      <c r="J548" s="218" t="s">
        <v>70</v>
      </c>
      <c r="K548" s="1538" t="str">
        <f>IF(項目一覧②!$G$961=1,"",INDEX(主要用途!$D$2:$D$72,項目一覧②!$G$961))</f>
        <v/>
      </c>
      <c r="L548" s="1539"/>
      <c r="M548" s="1539"/>
      <c r="N548" s="1539"/>
      <c r="O548" s="1539"/>
      <c r="P548" s="1539"/>
      <c r="Q548" s="1539"/>
      <c r="R548" s="1539"/>
      <c r="S548" s="1539"/>
      <c r="T548" s="1540"/>
      <c r="U548" s="218" t="s">
        <v>70</v>
      </c>
      <c r="V548" s="1496"/>
      <c r="W548" s="1497"/>
      <c r="X548" s="1497"/>
      <c r="Y548" s="1498"/>
      <c r="Z548" s="260" t="s">
        <v>69</v>
      </c>
      <c r="AA548" s="262" t="s">
        <v>67</v>
      </c>
      <c r="AB548" s="256"/>
      <c r="AC548" s="262"/>
      <c r="AD548" s="4"/>
    </row>
    <row r="549" spans="1:30" ht="18" customHeight="1">
      <c r="A549" s="178"/>
      <c r="B549" s="261" t="s">
        <v>3089</v>
      </c>
      <c r="C549" s="248"/>
      <c r="D549" s="262" t="s">
        <v>71</v>
      </c>
      <c r="E549" s="1483"/>
      <c r="F549" s="1483"/>
      <c r="G549" s="1483"/>
      <c r="H549" s="1483"/>
      <c r="I549" s="1483"/>
      <c r="J549" s="218" t="s">
        <v>70</v>
      </c>
      <c r="K549" s="1538" t="str">
        <f>IF(項目一覧②!$G$962=1,"",INDEX(主要用途!$D$2:$D$72,項目一覧②!$G$962))</f>
        <v/>
      </c>
      <c r="L549" s="1539"/>
      <c r="M549" s="1539"/>
      <c r="N549" s="1539"/>
      <c r="O549" s="1539"/>
      <c r="P549" s="1539"/>
      <c r="Q549" s="1539"/>
      <c r="R549" s="1539"/>
      <c r="S549" s="1539"/>
      <c r="T549" s="1540"/>
      <c r="U549" s="218" t="s">
        <v>70</v>
      </c>
      <c r="V549" s="1496"/>
      <c r="W549" s="1497"/>
      <c r="X549" s="1497"/>
      <c r="Y549" s="1498"/>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2734</v>
      </c>
      <c r="C551" s="248"/>
      <c r="D551" s="248"/>
      <c r="E551" s="1537"/>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4"/>
      <c r="AA551" s="263"/>
      <c r="AB551" s="263"/>
      <c r="AC551" s="263"/>
      <c r="AD551" s="256"/>
    </row>
    <row r="552" spans="1:30" ht="18" customHeight="1">
      <c r="A552" s="178"/>
      <c r="B552" s="247"/>
      <c r="C552" s="248"/>
      <c r="D552" s="248"/>
      <c r="E552" s="1525"/>
      <c r="F552" s="1526"/>
      <c r="G552" s="1526"/>
      <c r="H552" s="1526"/>
      <c r="I552" s="1526"/>
      <c r="J552" s="1526"/>
      <c r="K552" s="1526"/>
      <c r="L552" s="1526"/>
      <c r="M552" s="1526"/>
      <c r="N552" s="1526"/>
      <c r="O552" s="1526"/>
      <c r="P552" s="1526"/>
      <c r="Q552" s="1526"/>
      <c r="R552" s="1526"/>
      <c r="S552" s="1526"/>
      <c r="T552" s="1526"/>
      <c r="U552" s="1526"/>
      <c r="V552" s="1526"/>
      <c r="W552" s="1526"/>
      <c r="X552" s="1526"/>
      <c r="Y552" s="1526"/>
      <c r="Z552" s="1527"/>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2735</v>
      </c>
      <c r="C554" s="248"/>
      <c r="D554" s="248"/>
      <c r="E554" s="1537"/>
      <c r="F554" s="1523"/>
      <c r="G554" s="1523"/>
      <c r="H554" s="1523"/>
      <c r="I554" s="1523"/>
      <c r="J554" s="1523"/>
      <c r="K554" s="1523"/>
      <c r="L554" s="1523"/>
      <c r="M554" s="1523"/>
      <c r="N554" s="1523"/>
      <c r="O554" s="1523"/>
      <c r="P554" s="1523"/>
      <c r="Q554" s="1523"/>
      <c r="R554" s="1523"/>
      <c r="S554" s="1523"/>
      <c r="T554" s="1523"/>
      <c r="U554" s="1523"/>
      <c r="V554" s="1523"/>
      <c r="W554" s="1523"/>
      <c r="X554" s="1523"/>
      <c r="Y554" s="1523"/>
      <c r="Z554" s="1524"/>
      <c r="AA554" s="263"/>
      <c r="AB554" s="263"/>
      <c r="AC554" s="263"/>
      <c r="AD554" s="256"/>
    </row>
    <row r="555" spans="1:30" ht="18" customHeight="1">
      <c r="A555" s="178"/>
      <c r="B555" s="247"/>
      <c r="C555" s="248"/>
      <c r="D555" s="248"/>
      <c r="E555" s="1525"/>
      <c r="F555" s="1526"/>
      <c r="G555" s="1526"/>
      <c r="H555" s="1526"/>
      <c r="I555" s="1526"/>
      <c r="J555" s="1526"/>
      <c r="K555" s="1526"/>
      <c r="L555" s="1526"/>
      <c r="M555" s="1526"/>
      <c r="N555" s="1526"/>
      <c r="O555" s="1526"/>
      <c r="P555" s="1526"/>
      <c r="Q555" s="1526"/>
      <c r="R555" s="1526"/>
      <c r="S555" s="1526"/>
      <c r="T555" s="1526"/>
      <c r="U555" s="1526"/>
      <c r="V555" s="1526"/>
      <c r="W555" s="1526"/>
      <c r="X555" s="1526"/>
      <c r="Y555" s="1526"/>
      <c r="Z555" s="1527"/>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 ref="E512:H512"/>
    <mergeCell ref="E513:H513"/>
    <mergeCell ref="E514:H514"/>
    <mergeCell ref="E515:H515"/>
    <mergeCell ref="E516:H516"/>
    <mergeCell ref="E517:H517"/>
    <mergeCell ref="E520:I520"/>
    <mergeCell ref="K520:T520"/>
    <mergeCell ref="V520:Z520"/>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243:I243"/>
    <mergeCell ref="K243:T243"/>
    <mergeCell ref="V243:Y243"/>
    <mergeCell ref="E244:I244"/>
    <mergeCell ref="K244:T244"/>
    <mergeCell ref="V244:Y244"/>
    <mergeCell ref="E245:I245"/>
    <mergeCell ref="K245:T245"/>
    <mergeCell ref="V245:Y245"/>
    <mergeCell ref="E237:H237"/>
    <mergeCell ref="E240:I240"/>
    <mergeCell ref="K240:T240"/>
    <mergeCell ref="V240:Z240"/>
    <mergeCell ref="E241:I241"/>
    <mergeCell ref="K241:T241"/>
    <mergeCell ref="V241:Y241"/>
    <mergeCell ref="E242:I242"/>
    <mergeCell ref="K242:T242"/>
    <mergeCell ref="V242:Y242"/>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507:Z508"/>
    <mergeCell ref="E502:I502"/>
    <mergeCell ref="K502:T502"/>
    <mergeCell ref="V502:Y502"/>
    <mergeCell ref="E504:Z505"/>
    <mergeCell ref="E500:I500"/>
    <mergeCell ref="K501:T501"/>
    <mergeCell ref="K500:T500"/>
    <mergeCell ref="E501:I501"/>
    <mergeCell ref="V501:Y501"/>
    <mergeCell ref="V500:Y500"/>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V499:Y499"/>
    <mergeCell ref="E481:Z482"/>
    <mergeCell ref="E484:Z485"/>
    <mergeCell ref="E488:H488"/>
    <mergeCell ref="E496:I496"/>
    <mergeCell ref="E493:H493"/>
    <mergeCell ref="E498:I498"/>
    <mergeCell ref="K498:T498"/>
    <mergeCell ref="V498:Y498"/>
    <mergeCell ref="E499:I499"/>
    <mergeCell ref="E489:H489"/>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E455:I455"/>
    <mergeCell ref="K455:T455"/>
    <mergeCell ref="V455:Y455"/>
    <mergeCell ref="E456:I456"/>
    <mergeCell ref="K456:T456"/>
    <mergeCell ref="V456:Y456"/>
    <mergeCell ref="E453:I453"/>
    <mergeCell ref="K453:T453"/>
    <mergeCell ref="V453:Y453"/>
    <mergeCell ref="E454:I454"/>
    <mergeCell ref="K454:T454"/>
    <mergeCell ref="V454:Y454"/>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33:I433"/>
    <mergeCell ref="K433:T433"/>
    <mergeCell ref="V433:Y433"/>
    <mergeCell ref="E435:Z436"/>
    <mergeCell ref="E438:Z439"/>
    <mergeCell ref="E442:H442"/>
    <mergeCell ref="E431:I431"/>
    <mergeCell ref="K431:T431"/>
    <mergeCell ref="V431:Y431"/>
    <mergeCell ref="E432:I432"/>
    <mergeCell ref="K432:T432"/>
    <mergeCell ref="V432:Y432"/>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397:H397"/>
    <mergeCell ref="E398:H398"/>
    <mergeCell ref="E399:H399"/>
    <mergeCell ref="E400:H400"/>
    <mergeCell ref="E401:H401"/>
    <mergeCell ref="E404:I404"/>
    <mergeCell ref="E387:I387"/>
    <mergeCell ref="K387:T387"/>
    <mergeCell ref="V387:Y387"/>
    <mergeCell ref="E389:Z390"/>
    <mergeCell ref="E392:Z393"/>
    <mergeCell ref="E396:H396"/>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82:I382"/>
    <mergeCell ref="K382:T382"/>
    <mergeCell ref="V382:Y382"/>
    <mergeCell ref="E378:H378"/>
    <mergeCell ref="D366:Y367"/>
    <mergeCell ref="D368:Y369"/>
    <mergeCell ref="E373:H373"/>
    <mergeCell ref="E374:H374"/>
    <mergeCell ref="E385:I385"/>
    <mergeCell ref="K385:T385"/>
    <mergeCell ref="V385:Y385"/>
    <mergeCell ref="J357:M357"/>
    <mergeCell ref="P357:S357"/>
    <mergeCell ref="V357:Y357"/>
    <mergeCell ref="D360:AC360"/>
    <mergeCell ref="D361:AC361"/>
    <mergeCell ref="D362:AC362"/>
    <mergeCell ref="E381:I381"/>
    <mergeCell ref="K381:T381"/>
    <mergeCell ref="V381:Z381"/>
    <mergeCell ref="AL353:AS353"/>
    <mergeCell ref="J351:M351"/>
    <mergeCell ref="P351:S351"/>
    <mergeCell ref="V351:Y351"/>
    <mergeCell ref="J353:M353"/>
    <mergeCell ref="P353:S353"/>
    <mergeCell ref="AL351:BG351"/>
    <mergeCell ref="AL352:BG352"/>
    <mergeCell ref="V352:Y352"/>
    <mergeCell ref="J352:M352"/>
    <mergeCell ref="P352:S352"/>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E200:I200"/>
    <mergeCell ref="K200:T200"/>
    <mergeCell ref="V200:Y200"/>
    <mergeCell ref="E202:Z203"/>
    <mergeCell ref="E205:Z206"/>
    <mergeCell ref="E209:H209"/>
    <mergeCell ref="E198:I198"/>
    <mergeCell ref="K198:T198"/>
    <mergeCell ref="V198:Y198"/>
    <mergeCell ref="E199:I199"/>
    <mergeCell ref="K199:T199"/>
    <mergeCell ref="V199:Y199"/>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30:I130"/>
    <mergeCell ref="K130:T130"/>
    <mergeCell ref="V130:Y130"/>
    <mergeCell ref="E131:I131"/>
    <mergeCell ref="K131:T131"/>
    <mergeCell ref="V131:Y131"/>
    <mergeCell ref="E128:I128"/>
    <mergeCell ref="K128:T128"/>
    <mergeCell ref="V128:Y128"/>
    <mergeCell ref="E129:I129"/>
    <mergeCell ref="K129:T129"/>
    <mergeCell ref="V129:Y129"/>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08:I108"/>
    <mergeCell ref="K108:T108"/>
    <mergeCell ref="V108:Y108"/>
    <mergeCell ref="E110:Z111"/>
    <mergeCell ref="E113:Z114"/>
    <mergeCell ref="E117:H117"/>
    <mergeCell ref="E106:I106"/>
    <mergeCell ref="K106:T106"/>
    <mergeCell ref="V106:Y106"/>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E256:H256"/>
    <mergeCell ref="E257:H257"/>
    <mergeCell ref="E258:H258"/>
    <mergeCell ref="E259:H259"/>
    <mergeCell ref="E260:H260"/>
    <mergeCell ref="E261:H261"/>
    <mergeCell ref="E264:I264"/>
    <mergeCell ref="K264:T264"/>
    <mergeCell ref="V264:Z264"/>
    <mergeCell ref="E265:I265"/>
    <mergeCell ref="K265:T265"/>
    <mergeCell ref="V265:Y265"/>
    <mergeCell ref="E266:I266"/>
    <mergeCell ref="K266:T266"/>
    <mergeCell ref="V266:Y266"/>
    <mergeCell ref="E267:I267"/>
    <mergeCell ref="K267:T267"/>
    <mergeCell ref="V267:Y267"/>
    <mergeCell ref="E268:I268"/>
    <mergeCell ref="K268:T268"/>
    <mergeCell ref="V268:Y268"/>
    <mergeCell ref="E269:I269"/>
    <mergeCell ref="K269:T269"/>
    <mergeCell ref="V269:Y269"/>
    <mergeCell ref="E270:I270"/>
    <mergeCell ref="K270:T270"/>
    <mergeCell ref="V270:Y270"/>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544:I544"/>
    <mergeCell ref="K544:T544"/>
    <mergeCell ref="V544:Y544"/>
    <mergeCell ref="E545:I545"/>
    <mergeCell ref="K545:T545"/>
    <mergeCell ref="V545:Y545"/>
    <mergeCell ref="E546:I546"/>
    <mergeCell ref="K546:T546"/>
    <mergeCell ref="V546:Y546"/>
    <mergeCell ref="E551:Z552"/>
    <mergeCell ref="E554:Z555"/>
    <mergeCell ref="E547:I547"/>
    <mergeCell ref="K547:T547"/>
    <mergeCell ref="V547:Y547"/>
    <mergeCell ref="E548:I548"/>
    <mergeCell ref="K548:T548"/>
    <mergeCell ref="V548:Y548"/>
    <mergeCell ref="E549:I549"/>
    <mergeCell ref="K549:T549"/>
    <mergeCell ref="V549:Y549"/>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12700</xdr:rowOff>
                  </from>
                  <to>
                    <xdr:col>6</xdr:col>
                    <xdr:colOff>209550</xdr:colOff>
                    <xdr:row>4</xdr:row>
                    <xdr:rowOff>203200</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12700</xdr:rowOff>
                  </from>
                  <to>
                    <xdr:col>6</xdr:col>
                    <xdr:colOff>209550</xdr:colOff>
                    <xdr:row>5</xdr:row>
                    <xdr:rowOff>203200</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12700</xdr:rowOff>
                  </from>
                  <to>
                    <xdr:col>6</xdr:col>
                    <xdr:colOff>209550</xdr:colOff>
                    <xdr:row>6</xdr:row>
                    <xdr:rowOff>203200</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12700</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12700</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12700</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12700</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12700</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12700</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184150</xdr:colOff>
                    <xdr:row>10</xdr:row>
                    <xdr:rowOff>203200</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184150</xdr:colOff>
                    <xdr:row>10</xdr:row>
                    <xdr:rowOff>203200</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12700</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31750</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31750</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31750</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31750</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31750</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31750</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31750</xdr:rowOff>
                  </from>
                  <to>
                    <xdr:col>8</xdr:col>
                    <xdr:colOff>209550</xdr:colOff>
                    <xdr:row>103</xdr:row>
                    <xdr:rowOff>12700</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31750</xdr:rowOff>
                  </from>
                  <to>
                    <xdr:col>8</xdr:col>
                    <xdr:colOff>209550</xdr:colOff>
                    <xdr:row>104</xdr:row>
                    <xdr:rowOff>12700</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31750</xdr:rowOff>
                  </from>
                  <to>
                    <xdr:col>8</xdr:col>
                    <xdr:colOff>209550</xdr:colOff>
                    <xdr:row>105</xdr:row>
                    <xdr:rowOff>12700</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12700</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12700</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12700</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12700</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12700</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12700</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12700</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12700</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12700</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31750</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31750</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31750</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31750</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31750</xdr:rowOff>
                  </from>
                  <to>
                    <xdr:col>8</xdr:col>
                    <xdr:colOff>209550</xdr:colOff>
                    <xdr:row>153</xdr:row>
                    <xdr:rowOff>12700</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31750</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12700</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31750</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12700</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12700</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31750</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31750</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31750</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222250</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222250</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222250</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222250</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12700</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12700</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184150</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184150</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31750</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31750</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31750</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31750</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12700</xdr:rowOff>
                  </from>
                  <to>
                    <xdr:col>20</xdr:col>
                    <xdr:colOff>76200</xdr:colOff>
                    <xdr:row>328</xdr:row>
                    <xdr:rowOff>12700</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12700</xdr:rowOff>
                  </from>
                  <to>
                    <xdr:col>23</xdr:col>
                    <xdr:colOff>76200</xdr:colOff>
                    <xdr:row>328</xdr:row>
                    <xdr:rowOff>12700</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31750</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31750</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12700</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31750</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31750</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12700</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31750</xdr:rowOff>
                  </from>
                  <to>
                    <xdr:col>8</xdr:col>
                    <xdr:colOff>209550</xdr:colOff>
                    <xdr:row>386</xdr:row>
                    <xdr:rowOff>12700</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31750</xdr:rowOff>
                  </from>
                  <to>
                    <xdr:col>8</xdr:col>
                    <xdr:colOff>209550</xdr:colOff>
                    <xdr:row>387</xdr:row>
                    <xdr:rowOff>12700</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31750</xdr:rowOff>
                  </from>
                  <to>
                    <xdr:col>8</xdr:col>
                    <xdr:colOff>209550</xdr:colOff>
                    <xdr:row>405</xdr:row>
                    <xdr:rowOff>12700</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31750</xdr:rowOff>
                  </from>
                  <to>
                    <xdr:col>8</xdr:col>
                    <xdr:colOff>209550</xdr:colOff>
                    <xdr:row>406</xdr:row>
                    <xdr:rowOff>12700</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31750</xdr:rowOff>
                  </from>
                  <to>
                    <xdr:col>8</xdr:col>
                    <xdr:colOff>209550</xdr:colOff>
                    <xdr:row>407</xdr:row>
                    <xdr:rowOff>12700</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31750</xdr:rowOff>
                  </from>
                  <to>
                    <xdr:col>8</xdr:col>
                    <xdr:colOff>209550</xdr:colOff>
                    <xdr:row>408</xdr:row>
                    <xdr:rowOff>12700</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31750</xdr:rowOff>
                  </from>
                  <to>
                    <xdr:col>8</xdr:col>
                    <xdr:colOff>209550</xdr:colOff>
                    <xdr:row>409</xdr:row>
                    <xdr:rowOff>12700</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31750</xdr:rowOff>
                  </from>
                  <to>
                    <xdr:col>8</xdr:col>
                    <xdr:colOff>209550</xdr:colOff>
                    <xdr:row>410</xdr:row>
                    <xdr:rowOff>12700</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31750</xdr:rowOff>
                  </from>
                  <to>
                    <xdr:col>8</xdr:col>
                    <xdr:colOff>209550</xdr:colOff>
                    <xdr:row>428</xdr:row>
                    <xdr:rowOff>12700</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31750</xdr:rowOff>
                  </from>
                  <to>
                    <xdr:col>8</xdr:col>
                    <xdr:colOff>209550</xdr:colOff>
                    <xdr:row>429</xdr:row>
                    <xdr:rowOff>12700</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31750</xdr:rowOff>
                  </from>
                  <to>
                    <xdr:col>8</xdr:col>
                    <xdr:colOff>209550</xdr:colOff>
                    <xdr:row>430</xdr:row>
                    <xdr:rowOff>12700</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31750</xdr:rowOff>
                  </from>
                  <to>
                    <xdr:col>8</xdr:col>
                    <xdr:colOff>209550</xdr:colOff>
                    <xdr:row>431</xdr:row>
                    <xdr:rowOff>12700</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31750</xdr:rowOff>
                  </from>
                  <to>
                    <xdr:col>8</xdr:col>
                    <xdr:colOff>209550</xdr:colOff>
                    <xdr:row>432</xdr:row>
                    <xdr:rowOff>12700</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31750</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12700</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12700</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12700</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12700</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12700</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12700</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222250</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222250</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222250</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12700</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31750</xdr:rowOff>
                  </from>
                  <to>
                    <xdr:col>13</xdr:col>
                    <xdr:colOff>76200</xdr:colOff>
                    <xdr:row>100</xdr:row>
                    <xdr:rowOff>12700</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31750</xdr:rowOff>
                  </from>
                  <to>
                    <xdr:col>17</xdr:col>
                    <xdr:colOff>76200</xdr:colOff>
                    <xdr:row>100</xdr:row>
                    <xdr:rowOff>12700</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12700</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12700</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31750</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31750</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222250</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222250</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12700</xdr:rowOff>
                  </from>
                  <to>
                    <xdr:col>14</xdr:col>
                    <xdr:colOff>76200</xdr:colOff>
                    <xdr:row>378</xdr:row>
                    <xdr:rowOff>222250</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12700</xdr:rowOff>
                  </from>
                  <to>
                    <xdr:col>17</xdr:col>
                    <xdr:colOff>76200</xdr:colOff>
                    <xdr:row>378</xdr:row>
                    <xdr:rowOff>222250</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12700</xdr:rowOff>
                  </from>
                  <to>
                    <xdr:col>14</xdr:col>
                    <xdr:colOff>88900</xdr:colOff>
                    <xdr:row>447</xdr:row>
                    <xdr:rowOff>222250</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12700</xdr:rowOff>
                  </from>
                  <to>
                    <xdr:col>17</xdr:col>
                    <xdr:colOff>88900</xdr:colOff>
                    <xdr:row>447</xdr:row>
                    <xdr:rowOff>222250</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12700</xdr:rowOff>
                  </from>
                  <to>
                    <xdr:col>14</xdr:col>
                    <xdr:colOff>76200</xdr:colOff>
                    <xdr:row>470</xdr:row>
                    <xdr:rowOff>222250</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12700</xdr:rowOff>
                  </from>
                  <to>
                    <xdr:col>17</xdr:col>
                    <xdr:colOff>76200</xdr:colOff>
                    <xdr:row>470</xdr:row>
                    <xdr:rowOff>222250</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12700</xdr:rowOff>
                  </from>
                  <to>
                    <xdr:col>14</xdr:col>
                    <xdr:colOff>76200</xdr:colOff>
                    <xdr:row>493</xdr:row>
                    <xdr:rowOff>222250</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12700</xdr:rowOff>
                  </from>
                  <to>
                    <xdr:col>17</xdr:col>
                    <xdr:colOff>76200</xdr:colOff>
                    <xdr:row>493</xdr:row>
                    <xdr:rowOff>222250</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12700</xdr:rowOff>
                  </from>
                  <to>
                    <xdr:col>8</xdr:col>
                    <xdr:colOff>209550</xdr:colOff>
                    <xdr:row>240</xdr:row>
                    <xdr:rowOff>222250</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12700</xdr:rowOff>
                  </from>
                  <to>
                    <xdr:col>8</xdr:col>
                    <xdr:colOff>209550</xdr:colOff>
                    <xdr:row>241</xdr:row>
                    <xdr:rowOff>222250</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12700</xdr:rowOff>
                  </from>
                  <to>
                    <xdr:col>8</xdr:col>
                    <xdr:colOff>209550</xdr:colOff>
                    <xdr:row>242</xdr:row>
                    <xdr:rowOff>222250</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12700</xdr:rowOff>
                  </from>
                  <to>
                    <xdr:col>8</xdr:col>
                    <xdr:colOff>209550</xdr:colOff>
                    <xdr:row>243</xdr:row>
                    <xdr:rowOff>222250</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12700</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12700</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31750</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12700</xdr:rowOff>
                  </from>
                  <to>
                    <xdr:col>8</xdr:col>
                    <xdr:colOff>209550</xdr:colOff>
                    <xdr:row>520</xdr:row>
                    <xdr:rowOff>222250</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12700</xdr:rowOff>
                  </from>
                  <to>
                    <xdr:col>8</xdr:col>
                    <xdr:colOff>209550</xdr:colOff>
                    <xdr:row>521</xdr:row>
                    <xdr:rowOff>222250</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12700</xdr:rowOff>
                  </from>
                  <to>
                    <xdr:col>8</xdr:col>
                    <xdr:colOff>209550</xdr:colOff>
                    <xdr:row>522</xdr:row>
                    <xdr:rowOff>222250</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12700</xdr:rowOff>
                  </from>
                  <to>
                    <xdr:col>8</xdr:col>
                    <xdr:colOff>209550</xdr:colOff>
                    <xdr:row>523</xdr:row>
                    <xdr:rowOff>222250</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12700</xdr:rowOff>
                  </from>
                  <to>
                    <xdr:col>8</xdr:col>
                    <xdr:colOff>209550</xdr:colOff>
                    <xdr:row>524</xdr:row>
                    <xdr:rowOff>222250</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12700</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31750</xdr:rowOff>
                  </from>
                  <to>
                    <xdr:col>7</xdr:col>
                    <xdr:colOff>209550</xdr:colOff>
                    <xdr:row>85</xdr:row>
                    <xdr:rowOff>12700</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12700</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12700</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69850</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12700</xdr:colOff>
                    <xdr:row>291</xdr:row>
                    <xdr:rowOff>12700</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12700</xdr:colOff>
                    <xdr:row>293</xdr:row>
                    <xdr:rowOff>12700</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12700</xdr:colOff>
                    <xdr:row>294</xdr:row>
                    <xdr:rowOff>12700</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12700</xdr:colOff>
                    <xdr:row>295</xdr:row>
                    <xdr:rowOff>12700</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12700</xdr:colOff>
                    <xdr:row>296</xdr:row>
                    <xdr:rowOff>12700</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12700</xdr:colOff>
                    <xdr:row>301</xdr:row>
                    <xdr:rowOff>12700</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12700</xdr:colOff>
                    <xdr:row>302</xdr:row>
                    <xdr:rowOff>12700</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12700</xdr:colOff>
                    <xdr:row>304</xdr:row>
                    <xdr:rowOff>12700</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12700</xdr:colOff>
                    <xdr:row>310</xdr:row>
                    <xdr:rowOff>12700</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12700</xdr:colOff>
                    <xdr:row>310</xdr:row>
                    <xdr:rowOff>12700</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12700</xdr:colOff>
                    <xdr:row>311</xdr:row>
                    <xdr:rowOff>12700</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12700</xdr:colOff>
                    <xdr:row>13</xdr:row>
                    <xdr:rowOff>12700</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12700</xdr:colOff>
                    <xdr:row>15</xdr:row>
                    <xdr:rowOff>12700</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12700</xdr:colOff>
                    <xdr:row>16</xdr:row>
                    <xdr:rowOff>12700</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12700</xdr:colOff>
                    <xdr:row>17</xdr:row>
                    <xdr:rowOff>12700</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12700</xdr:colOff>
                    <xdr:row>18</xdr:row>
                    <xdr:rowOff>12700</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12700</xdr:colOff>
                    <xdr:row>23</xdr:row>
                    <xdr:rowOff>12700</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12700</xdr:colOff>
                    <xdr:row>24</xdr:row>
                    <xdr:rowOff>12700</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12700</xdr:colOff>
                    <xdr:row>26</xdr:row>
                    <xdr:rowOff>12700</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12700</xdr:colOff>
                    <xdr:row>32</xdr:row>
                    <xdr:rowOff>12700</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12700</xdr:colOff>
                    <xdr:row>32</xdr:row>
                    <xdr:rowOff>12700</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12700</xdr:colOff>
                    <xdr:row>33</xdr:row>
                    <xdr:rowOff>12700</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12700</xdr:colOff>
                    <xdr:row>19</xdr:row>
                    <xdr:rowOff>12700</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12700</xdr:colOff>
                    <xdr:row>27</xdr:row>
                    <xdr:rowOff>12700</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12700</xdr:colOff>
                    <xdr:row>28</xdr:row>
                    <xdr:rowOff>12700</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12700</xdr:colOff>
                    <xdr:row>32</xdr:row>
                    <xdr:rowOff>12700</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12700</xdr:colOff>
                    <xdr:row>32</xdr:row>
                    <xdr:rowOff>12700</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12700</xdr:colOff>
                    <xdr:row>33</xdr:row>
                    <xdr:rowOff>12700</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12700</xdr:colOff>
                    <xdr:row>297</xdr:row>
                    <xdr:rowOff>12700</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12700</xdr:colOff>
                    <xdr:row>305</xdr:row>
                    <xdr:rowOff>12700</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12700</xdr:colOff>
                    <xdr:row>306</xdr:row>
                    <xdr:rowOff>12700</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12700</xdr:colOff>
                    <xdr:row>311</xdr:row>
                    <xdr:rowOff>12700</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12700</xdr:colOff>
                    <xdr:row>310</xdr:row>
                    <xdr:rowOff>12700</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12700</xdr:colOff>
                    <xdr:row>310</xdr:row>
                    <xdr:rowOff>12700</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12700</xdr:colOff>
                    <xdr:row>14</xdr:row>
                    <xdr:rowOff>12700</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12700</xdr:colOff>
                    <xdr:row>25</xdr:row>
                    <xdr:rowOff>0</xdr:rowOff>
                  </from>
                  <to>
                    <xdr:col>3</xdr:col>
                    <xdr:colOff>0</xdr:colOff>
                    <xdr:row>25</xdr:row>
                    <xdr:rowOff>222250</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12700</xdr:colOff>
                    <xdr:row>292</xdr:row>
                    <xdr:rowOff>0</xdr:rowOff>
                  </from>
                  <to>
                    <xdr:col>3</xdr:col>
                    <xdr:colOff>0</xdr:colOff>
                    <xdr:row>292</xdr:row>
                    <xdr:rowOff>222250</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12700</xdr:colOff>
                    <xdr:row>303</xdr:row>
                    <xdr:rowOff>0</xdr:rowOff>
                  </from>
                  <to>
                    <xdr:col>3</xdr:col>
                    <xdr:colOff>0</xdr:colOff>
                    <xdr:row>303</xdr:row>
                    <xdr:rowOff>222250</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12700</xdr:rowOff>
                  </from>
                  <to>
                    <xdr:col>8</xdr:col>
                    <xdr:colOff>209550</xdr:colOff>
                    <xdr:row>264</xdr:row>
                    <xdr:rowOff>222250</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12700</xdr:rowOff>
                  </from>
                  <to>
                    <xdr:col>8</xdr:col>
                    <xdr:colOff>209550</xdr:colOff>
                    <xdr:row>265</xdr:row>
                    <xdr:rowOff>222250</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12700</xdr:rowOff>
                  </from>
                  <to>
                    <xdr:col>8</xdr:col>
                    <xdr:colOff>209550</xdr:colOff>
                    <xdr:row>266</xdr:row>
                    <xdr:rowOff>222250</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12700</xdr:rowOff>
                  </from>
                  <to>
                    <xdr:col>8</xdr:col>
                    <xdr:colOff>209550</xdr:colOff>
                    <xdr:row>267</xdr:row>
                    <xdr:rowOff>222250</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12700</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12700</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222250</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12700</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88900</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88900</xdr:colOff>
                    <xdr:row>51</xdr:row>
                    <xdr:rowOff>222250</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222250</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88900</xdr:colOff>
                    <xdr:row>330</xdr:row>
                    <xdr:rowOff>222250</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222250</xdr:rowOff>
                  </to>
                </anchor>
              </controlPr>
            </control>
          </mc:Choice>
        </mc:AlternateContent>
        <mc:AlternateContent xmlns:mc="http://schemas.openxmlformats.org/markup-compatibility/2006">
          <mc:Choice Requires="x14">
            <control shapeId="80308" r:id="rId235" name="Check Box 436">
              <controlPr defaultSize="0" autoFill="0" autoLine="0" autoPict="0">
                <anchor moveWithCells="1" sizeWithCells="1">
                  <from>
                    <xdr:col>2</xdr:col>
                    <xdr:colOff>0</xdr:colOff>
                    <xdr:row>330</xdr:row>
                    <xdr:rowOff>0</xdr:rowOff>
                  </from>
                  <to>
                    <xdr:col>3</xdr:col>
                    <xdr:colOff>88900</xdr:colOff>
                    <xdr:row>330</xdr:row>
                    <xdr:rowOff>222250</xdr:rowOff>
                  </to>
                </anchor>
              </controlPr>
            </control>
          </mc:Choice>
        </mc:AlternateContent>
        <mc:AlternateContent xmlns:mc="http://schemas.openxmlformats.org/markup-compatibility/2006">
          <mc:Choice Requires="x14">
            <control shapeId="80309" r:id="rId236" name="Check Box 437">
              <controlPr defaultSize="0" autoFill="0" autoLine="0" autoPict="0">
                <anchor moveWithCells="1" sizeWithCells="1">
                  <from>
                    <xdr:col>2</xdr:col>
                    <xdr:colOff>0</xdr:colOff>
                    <xdr:row>331</xdr:row>
                    <xdr:rowOff>0</xdr:rowOff>
                  </from>
                  <to>
                    <xdr:col>3</xdr:col>
                    <xdr:colOff>76200</xdr:colOff>
                    <xdr:row>331</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workbookViewId="0">
      <selection activeCell="K1" sqref="K1"/>
    </sheetView>
  </sheetViews>
  <sheetFormatPr defaultColWidth="9" defaultRowHeight="13"/>
  <cols>
    <col min="1" max="1" width="3.08203125" style="1" customWidth="1"/>
    <col min="2" max="2" width="2.75" style="1" customWidth="1"/>
    <col min="3" max="8" width="3.08203125" style="1" customWidth="1"/>
    <col min="9" max="9" width="3.33203125" style="1" customWidth="1"/>
    <col min="10" max="20" width="3.08203125" style="1" customWidth="1"/>
    <col min="21" max="21" width="2.83203125" style="1" customWidth="1"/>
    <col min="22" max="24" width="3.08203125" style="1" customWidth="1"/>
    <col min="25" max="25" width="2.58203125" style="1" customWidth="1"/>
    <col min="26" max="26" width="3.5" style="1" customWidth="1"/>
    <col min="27" max="27" width="3.58203125" style="1" customWidth="1"/>
    <col min="28" max="29" width="3.75" style="1" customWidth="1"/>
    <col min="30" max="30" width="5.83203125" style="1" customWidth="1"/>
    <col min="31" max="58" width="2.83203125" style="1" customWidth="1"/>
    <col min="59" max="71" width="2.75" style="1" customWidth="1"/>
    <col min="72" max="90" width="2.83203125" style="1" customWidth="1"/>
    <col min="91" max="16384" width="9" style="1"/>
  </cols>
  <sheetData>
    <row r="1" spans="1:32" s="7" customFormat="1" ht="37.5" customHeight="1" thickBot="1">
      <c r="A1" s="6" t="s">
        <v>1015</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1014</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1013</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1011</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1010</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1009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1007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1006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workbookViewId="0">
      <selection activeCell="AY44" sqref="AY44"/>
    </sheetView>
  </sheetViews>
  <sheetFormatPr defaultColWidth="9" defaultRowHeight="13"/>
  <cols>
    <col min="1" max="1" width="3.08203125" style="1" customWidth="1"/>
    <col min="2" max="2" width="2.75" style="1" customWidth="1"/>
    <col min="3" max="8" width="3.08203125" style="1" customWidth="1"/>
    <col min="9" max="9" width="3.33203125" style="1" customWidth="1"/>
    <col min="10" max="20" width="3.08203125" style="1" customWidth="1"/>
    <col min="21" max="21" width="2.83203125" style="1" customWidth="1"/>
    <col min="22" max="24" width="3.08203125" style="1" customWidth="1"/>
    <col min="25" max="25" width="2.58203125" style="1" customWidth="1"/>
    <col min="26" max="26" width="3.5" style="1" customWidth="1"/>
    <col min="27" max="27" width="3.58203125" style="1" customWidth="1"/>
    <col min="28" max="29" width="3.75" style="1" customWidth="1"/>
    <col min="30" max="30" width="5.83203125" style="1" customWidth="1"/>
    <col min="31" max="58" width="2.83203125" style="1" customWidth="1"/>
    <col min="59" max="71" width="2.75" style="1" customWidth="1"/>
    <col min="72" max="90" width="2.83203125" style="1" customWidth="1"/>
    <col min="91" max="16384" width="9" style="1"/>
  </cols>
  <sheetData>
    <row r="1" spans="1:32" s="7" customFormat="1" ht="37.5" customHeight="1" thickBot="1">
      <c r="A1" s="6" t="s">
        <v>1024</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1023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1022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1021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1020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1019</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1018</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3205</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1016</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9"/>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3768</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"別記第４号様式の（注意）に準じて記入してください。", "")</f>
        <v/>
      </c>
      <c r="B4" s="1260"/>
    </row>
    <row r="5" spans="1:32" s="906" customFormat="1" ht="16" customHeight="1">
      <c r="A5" s="1261" t="str">
        <f>IF(作業メニュー!AM13=TRUE, "【下記　別記第4号様式の（注意）】",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9"/>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3774</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"別記第９号様式（昇降機）の（注意）に準じて記入してください。", "")</f>
        <v/>
      </c>
      <c r="B4" s="1260"/>
    </row>
    <row r="5" spans="1:32" s="906" customFormat="1" ht="16" customHeight="1">
      <c r="A5" s="1261" t="str">
        <f>IF(作業メニュー!AM13=TRUE, "【下記　別記第9号様式（昇降機）の（注意）】",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9"/>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3773</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"別記第９号様式（昇降機以外の建築設備用）の（注意）に準じて記入してください。", "")</f>
        <v/>
      </c>
      <c r="B4" s="1260"/>
    </row>
    <row r="5" spans="1:32" s="906" customFormat="1" ht="16" customHeight="1">
      <c r="A5" s="1261" t="str">
        <f>IF(作業メニュー!AM13=TRUE, "【下記　別記第9号様式（昇降機以外の建築設備用）の（注意）】",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9"/>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3772</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"別記第13号様式の（注意）に準じて記入してください。", "")</f>
        <v/>
      </c>
      <c r="B4" s="1260"/>
    </row>
    <row r="5" spans="1:32" s="906" customFormat="1" ht="16" customHeight="1">
      <c r="A5" s="1261" t="str">
        <f>IF(作業メニュー!AM13=TRUE, "【下記　別記第13号様式の（注意）】",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9"/>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3771</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"別記第14号様式の（注意）に準じて記入してください。", "")</f>
        <v/>
      </c>
      <c r="B4" s="1260"/>
    </row>
    <row r="5" spans="1:32" s="906" customFormat="1" ht="16" customHeight="1">
      <c r="A5" s="1261" t="str">
        <f>IF(作業メニュー!AM13=TRUE, "【下記　別記第14号様式の（注意）】",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1060</v>
      </c>
      <c r="C7" s="1084" t="s">
        <v>3040</v>
      </c>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1053</v>
      </c>
      <c r="C8" s="1084" t="s">
        <v>885</v>
      </c>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8"/>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32" s="897" customFormat="1" ht="37.5" customHeight="1" thickBot="1">
      <c r="A1" s="1047" t="s">
        <v>3770</v>
      </c>
      <c r="K1" s="898" t="s">
        <v>64</v>
      </c>
      <c r="L1" s="898"/>
      <c r="M1" s="898"/>
      <c r="N1" s="898"/>
    </row>
    <row r="2" spans="1:32" ht="7.5" customHeight="1" thickTop="1">
      <c r="A2" s="903"/>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 customHeight="1">
      <c r="A3" s="906" t="str">
        <f>IF(作業メニュー!AM13=TRUE, "（注意）", "")</f>
        <v/>
      </c>
      <c r="B3" s="1260"/>
    </row>
    <row r="4" spans="1:32" s="906" customFormat="1" ht="16" customHeight="1">
      <c r="A4" s="906" t="str">
        <f>IF(作業メニュー!AM13=TRUE, "１．　第２面から第４面までとして別記第26号様式の第２面から第４面までに記載すべき事項を記載した書類を添えてください。", "")</f>
        <v/>
      </c>
      <c r="B4" s="1260"/>
    </row>
    <row r="5" spans="1:32" s="906" customFormat="1" ht="16" customHeight="1">
      <c r="A5" s="906" t="str">
        <f>IF(作業メニュー!AM13=TRUE, "２．　別記第26号様式の（注意）に準じて記入してください。", "")</f>
        <v/>
      </c>
      <c r="B5" s="1260"/>
    </row>
    <row r="6" spans="1:32" s="906" customFormat="1" ht="16" customHeight="1">
      <c r="A6" s="1261" t="str">
        <f>IF(作業メニュー!AM13=TRUE, "【下記　別記第26号様式の（注意）】", "")</f>
        <v/>
      </c>
      <c r="B6" s="1260"/>
    </row>
    <row r="7" spans="1:32" ht="17.2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32" ht="17.2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t="s">
        <v>3026</v>
      </c>
      <c r="C12" s="1084" t="s">
        <v>1108</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c r="B13" s="1084" t="s">
        <v>676</v>
      </c>
      <c r="C13" s="1084" t="s">
        <v>1107</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676</v>
      </c>
      <c r="C14" s="1084" t="s">
        <v>1106</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3027</v>
      </c>
      <c r="C15" s="1084" t="s">
        <v>1105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1060</v>
      </c>
      <c r="C18" s="1084" t="s">
        <v>1104</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676</v>
      </c>
      <c r="C19" s="1084" t="s">
        <v>1103</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1053</v>
      </c>
      <c r="C20" s="1084" t="s">
        <v>1102</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1051</v>
      </c>
      <c r="C21" s="1084" t="s">
        <v>1101</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7.2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7.2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7.2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7.2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7.2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c r="AD34" s="1068"/>
      <c r="AE34" s="1068"/>
      <c r="AF34" s="1068"/>
    </row>
    <row r="35" spans="1:32" ht="17.2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c r="AD35" s="1068"/>
      <c r="AE35" s="1068"/>
      <c r="AF35" s="1068"/>
    </row>
    <row r="36" spans="1:32" ht="17.2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068"/>
      <c r="AE36" s="1068"/>
      <c r="AF36" s="1068"/>
    </row>
    <row r="37" spans="1:32" ht="17.25" customHeight="1">
      <c r="A37" s="1084"/>
      <c r="B37" s="1084" t="s">
        <v>1053</v>
      </c>
      <c r="C37" s="1084" t="s">
        <v>1083</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68"/>
      <c r="AE37" s="1068"/>
      <c r="AF37" s="1068"/>
    </row>
    <row r="38" spans="1:32" ht="17.25" customHeight="1">
      <c r="A38" s="1084"/>
      <c r="B38" s="1084" t="s">
        <v>676</v>
      </c>
      <c r="C38" s="1084" t="s">
        <v>1082</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c r="AD38" s="1068"/>
      <c r="AE38" s="1068"/>
      <c r="AF38" s="1068"/>
    </row>
    <row r="39" spans="1:32" ht="17.25" customHeight="1">
      <c r="A39" s="1084"/>
      <c r="B39" s="1084" t="s">
        <v>1051</v>
      </c>
      <c r="C39" s="1084" t="s">
        <v>1081</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68"/>
      <c r="AE39" s="1068"/>
      <c r="AF39" s="1068"/>
    </row>
    <row r="40" spans="1:32" ht="17.25" customHeight="1">
      <c r="A40" s="1084"/>
      <c r="B40" s="1084" t="s">
        <v>1080</v>
      </c>
      <c r="C40" s="1084" t="s">
        <v>1079</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c r="AD40" s="1068"/>
      <c r="AE40" s="1068"/>
      <c r="AF40" s="1068"/>
    </row>
    <row r="41" spans="1:32" ht="17.2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7.25" customHeight="1">
      <c r="A42" s="1084"/>
      <c r="B42" s="1084" t="s">
        <v>1044</v>
      </c>
      <c r="C42" s="1084" t="s">
        <v>1077</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7.2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7.25" customHeight="1">
      <c r="A44" s="1084"/>
      <c r="B44" s="1084" t="s">
        <v>1040</v>
      </c>
      <c r="C44" s="1084" t="s">
        <v>1075</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7.25" customHeight="1">
      <c r="A45" s="1084"/>
      <c r="B45" s="1084" t="s">
        <v>1036</v>
      </c>
      <c r="C45" s="1084" t="s">
        <v>1074</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7.25" customHeight="1">
      <c r="A46" s="1084"/>
      <c r="B46" s="1084" t="s">
        <v>1033</v>
      </c>
      <c r="C46" s="1084" t="s">
        <v>1073</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7.25" customHeight="1">
      <c r="A47" s="1084"/>
      <c r="B47" s="1084" t="s">
        <v>676</v>
      </c>
      <c r="C47" s="1084" t="s">
        <v>1072</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7.25" customHeight="1">
      <c r="A48" s="1084"/>
      <c r="B48" s="1084" t="s">
        <v>1031</v>
      </c>
      <c r="C48" s="1084" t="s">
        <v>1071</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c r="AD48" s="1068"/>
      <c r="AE48" s="1068"/>
      <c r="AF48" s="1068"/>
    </row>
    <row r="49" spans="1:32" ht="17.25" customHeight="1">
      <c r="A49" s="1084"/>
      <c r="B49" s="1084" t="s">
        <v>1028</v>
      </c>
      <c r="C49" s="1084" t="s">
        <v>1070</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c r="AD49" s="1068"/>
      <c r="AE49" s="1068"/>
      <c r="AF49" s="1068"/>
    </row>
    <row r="50" spans="1:32" ht="17.25" customHeight="1">
      <c r="A50" s="1084"/>
      <c r="B50" s="1084" t="s">
        <v>1042</v>
      </c>
      <c r="C50" s="1084" t="s">
        <v>1069</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c r="AD50" s="1068"/>
      <c r="AE50" s="1068"/>
      <c r="AF50" s="1068"/>
    </row>
    <row r="51" spans="1:32" ht="17.25" customHeight="1">
      <c r="A51" s="1084"/>
      <c r="B51" s="1084" t="s">
        <v>676</v>
      </c>
      <c r="C51" s="1084" t="s">
        <v>1068</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c r="AD51" s="1068"/>
      <c r="AE51" s="1068"/>
      <c r="AF51" s="1068"/>
    </row>
    <row r="52" spans="1:32" ht="17.25" customHeight="1">
      <c r="A52" s="1084"/>
      <c r="B52" s="1084" t="s">
        <v>676</v>
      </c>
      <c r="C52" s="1084" t="s">
        <v>1067</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c r="AD52" s="1068"/>
      <c r="AE52" s="1068"/>
      <c r="AF52" s="1068"/>
    </row>
    <row r="53" spans="1:32" ht="17.25" customHeight="1">
      <c r="A53" s="1084"/>
      <c r="B53" s="1084" t="s">
        <v>676</v>
      </c>
      <c r="C53" s="1084" t="s">
        <v>1066</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c r="AD53" s="1068"/>
      <c r="AE53" s="1068"/>
      <c r="AF53" s="1068"/>
    </row>
    <row r="54" spans="1:32" ht="17.25" customHeight="1">
      <c r="A54" s="1084"/>
      <c r="B54" s="1084" t="s">
        <v>1065</v>
      </c>
      <c r="C54" s="1084" t="s">
        <v>1064</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c r="AD54" s="1068"/>
      <c r="AE54" s="1068"/>
      <c r="AF54" s="1068"/>
    </row>
    <row r="55" spans="1:32" ht="17.25" customHeight="1">
      <c r="A55" s="1084"/>
      <c r="B55" s="1084" t="s">
        <v>676</v>
      </c>
      <c r="C55" s="1084" t="s">
        <v>1063</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c r="AD55" s="1068"/>
      <c r="AE55" s="1068"/>
      <c r="AF55" s="1068"/>
    </row>
    <row r="56" spans="1:32"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c r="AD56" s="1068"/>
      <c r="AE56" s="1068"/>
      <c r="AF56" s="1068"/>
    </row>
    <row r="57" spans="1:32" ht="17.25" customHeight="1">
      <c r="A57" s="1084" t="s">
        <v>1062</v>
      </c>
      <c r="B57" s="1084" t="s">
        <v>1061</v>
      </c>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c r="AD57" s="1068"/>
      <c r="AE57" s="1068"/>
      <c r="AF57" s="1068"/>
    </row>
    <row r="58" spans="1:32" ht="17.25" customHeight="1">
      <c r="A58" s="1084"/>
      <c r="B58" s="1084" t="s">
        <v>1060</v>
      </c>
      <c r="C58" s="1084" t="s">
        <v>1059</v>
      </c>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c r="AD58" s="1068"/>
      <c r="AE58" s="1068"/>
      <c r="AF58" s="1068"/>
    </row>
    <row r="59" spans="1:32" ht="17.25" customHeight="1">
      <c r="A59" s="1084"/>
      <c r="B59" s="1084" t="s">
        <v>676</v>
      </c>
      <c r="C59" s="1084" t="s">
        <v>1058</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c r="AD59" s="1068"/>
      <c r="AE59" s="1068"/>
      <c r="AF59" s="1068"/>
    </row>
    <row r="60" spans="1:32" ht="17.25" customHeight="1">
      <c r="A60" s="1084"/>
      <c r="B60" s="1084" t="s">
        <v>676</v>
      </c>
      <c r="C60" s="1084" t="s">
        <v>1057</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c r="AD60" s="1068"/>
      <c r="AE60" s="1068"/>
      <c r="AF60" s="1068"/>
    </row>
    <row r="61" spans="1:32" ht="17.25" customHeight="1">
      <c r="A61" s="1084"/>
      <c r="B61" s="1084" t="s">
        <v>1042</v>
      </c>
      <c r="C61" s="1084" t="s">
        <v>3100</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c r="AD61" s="1068"/>
      <c r="AE61" s="1068"/>
      <c r="AF61" s="1068"/>
    </row>
    <row r="62" spans="1:32" ht="17.25" customHeight="1">
      <c r="A62" s="1084"/>
      <c r="B62" s="1084" t="s">
        <v>676</v>
      </c>
      <c r="C62" s="1084" t="s">
        <v>1056</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68"/>
      <c r="AE62" s="1068"/>
      <c r="AF62" s="1068"/>
    </row>
    <row r="63" spans="1:32" ht="17.25" customHeight="1">
      <c r="A63" s="1084"/>
      <c r="B63" s="1084" t="s">
        <v>676</v>
      </c>
      <c r="C63" s="1084" t="s">
        <v>1055</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c r="AD63" s="1068"/>
      <c r="AE63" s="1068"/>
      <c r="AF63" s="1068"/>
    </row>
    <row r="64" spans="1:32" ht="17.25" customHeight="1">
      <c r="A64" s="1084"/>
      <c r="B64" s="1084" t="s">
        <v>676</v>
      </c>
      <c r="C64" s="1084" t="s">
        <v>1054</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c r="AD64" s="1068"/>
      <c r="AE64" s="1068"/>
      <c r="AF64" s="1068"/>
    </row>
    <row r="65" spans="1:32" ht="17.25" customHeight="1">
      <c r="A65" s="1084"/>
      <c r="B65" s="1084" t="s">
        <v>1053</v>
      </c>
      <c r="C65" s="1084" t="s">
        <v>1052</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c r="AD65" s="1068"/>
      <c r="AE65" s="1068"/>
      <c r="AF65" s="1068"/>
    </row>
    <row r="66" spans="1:32" ht="17.25" customHeight="1">
      <c r="A66" s="1084"/>
      <c r="B66" s="1084" t="s">
        <v>1051</v>
      </c>
      <c r="C66" s="1084" t="s">
        <v>1050</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c r="AD66" s="1068"/>
      <c r="AE66" s="1068"/>
      <c r="AF66" s="1068"/>
    </row>
    <row r="67" spans="1:32" ht="17.25" customHeight="1">
      <c r="A67" s="1084"/>
      <c r="B67" s="1084" t="s">
        <v>676</v>
      </c>
      <c r="C67" s="1084" t="s">
        <v>1049</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c r="AD67" s="1068"/>
      <c r="AE67" s="1068"/>
      <c r="AF67" s="1068"/>
    </row>
    <row r="68" spans="1:32" ht="17.25" customHeight="1">
      <c r="A68" s="1084"/>
      <c r="B68" s="1084" t="s">
        <v>676</v>
      </c>
      <c r="C68" s="1084" t="s">
        <v>1048</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68"/>
      <c r="AE68" s="1068"/>
      <c r="AF68" s="1068"/>
    </row>
    <row r="69" spans="1:32" ht="17.25" customHeight="1">
      <c r="A69" s="1084"/>
      <c r="B69" s="1084" t="s">
        <v>1047</v>
      </c>
      <c r="C69" s="1084" t="s">
        <v>1046</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68"/>
      <c r="AD69" s="1068"/>
      <c r="AE69" s="1068"/>
      <c r="AF69" s="1068"/>
    </row>
    <row r="70" spans="1:32" ht="17.25" customHeight="1">
      <c r="A70" s="1084"/>
      <c r="B70" s="1084" t="s">
        <v>676</v>
      </c>
      <c r="C70" s="1084" t="s">
        <v>1045</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c r="AD70" s="1068"/>
      <c r="AE70" s="1068"/>
      <c r="AF70" s="1068"/>
    </row>
    <row r="71" spans="1:32" ht="17.25" customHeight="1">
      <c r="A71" s="1084"/>
      <c r="B71" s="1084" t="s">
        <v>1044</v>
      </c>
      <c r="C71" s="1291" t="s">
        <v>1043</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c r="AD71" s="1068"/>
      <c r="AE71" s="1068"/>
      <c r="AF71" s="1068"/>
    </row>
    <row r="72" spans="1:32" ht="17.25" customHeight="1">
      <c r="A72" s="1084"/>
      <c r="B72" s="1084" t="s">
        <v>1042</v>
      </c>
      <c r="C72" s="1084" t="s">
        <v>2167</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c r="AD72" s="1068"/>
      <c r="AE72" s="1068"/>
      <c r="AF72" s="1068"/>
    </row>
    <row r="73" spans="1:32" ht="17.25" customHeight="1">
      <c r="A73" s="1084"/>
      <c r="B73" s="1091" t="s">
        <v>676</v>
      </c>
      <c r="C73" s="1084" t="s">
        <v>1041</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c r="AD73" s="1068"/>
      <c r="AE73" s="1068"/>
      <c r="AF73" s="1068"/>
    </row>
    <row r="74" spans="1:32" ht="17.25" customHeight="1">
      <c r="A74" s="1084"/>
      <c r="B74" s="1084" t="s">
        <v>1040</v>
      </c>
      <c r="C74" s="1084" t="s">
        <v>1039</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c r="AD74" s="1068"/>
      <c r="AE74" s="1068"/>
      <c r="AF74" s="1068"/>
    </row>
    <row r="75" spans="1:32" ht="17.25" customHeight="1">
      <c r="A75" s="1084"/>
      <c r="B75" s="1084" t="s">
        <v>676</v>
      </c>
      <c r="C75" s="1084" t="s">
        <v>1038</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7.25" customHeight="1">
      <c r="A76" s="1084"/>
      <c r="B76" s="1084"/>
      <c r="C76" s="1084" t="s">
        <v>1037</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7.25" customHeight="1">
      <c r="A77" s="1084"/>
      <c r="B77" s="1084" t="s">
        <v>1036</v>
      </c>
      <c r="C77" s="1084" t="s">
        <v>1035</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7.25" customHeight="1">
      <c r="A78" s="1084"/>
      <c r="B78" s="1084" t="s">
        <v>676</v>
      </c>
      <c r="C78" s="1084" t="s">
        <v>1034</v>
      </c>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7.25" customHeight="1">
      <c r="A79" s="1084"/>
      <c r="B79" s="1084" t="s">
        <v>1033</v>
      </c>
      <c r="C79" s="1084" t="s">
        <v>1032</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7.25" customHeight="1">
      <c r="A80" s="1084"/>
      <c r="B80" s="1084" t="s">
        <v>676</v>
      </c>
      <c r="C80" s="1084" t="s">
        <v>3101</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7.25" customHeight="1">
      <c r="A81" s="1084"/>
      <c r="B81" s="1084" t="s">
        <v>1031</v>
      </c>
      <c r="C81" s="1084" t="s">
        <v>2948</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7.25" customHeight="1">
      <c r="A82" s="1084"/>
      <c r="C82" s="1084" t="s">
        <v>2951</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7.25" customHeight="1">
      <c r="A83" s="1084"/>
      <c r="B83" s="1084" t="s">
        <v>1028</v>
      </c>
      <c r="C83" s="1084" t="s">
        <v>1030</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84"/>
      <c r="AD83" s="1068"/>
      <c r="AE83" s="1068"/>
      <c r="AF83" s="1068"/>
    </row>
    <row r="84" spans="1:32" ht="15" customHeight="1">
      <c r="A84" s="1084"/>
      <c r="C84" s="1084" t="s">
        <v>1029</v>
      </c>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32" ht="17.25" customHeight="1">
      <c r="A85" s="1084"/>
      <c r="B85" s="1091" t="s">
        <v>1026</v>
      </c>
      <c r="C85" s="1084" t="s">
        <v>1027</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32" ht="17.25" customHeight="1">
      <c r="A86" s="1084"/>
      <c r="B86" s="1084" t="s">
        <v>2952</v>
      </c>
      <c r="C86" s="1084" t="s">
        <v>3077</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32" ht="17.25" customHeight="1">
      <c r="A87" s="1084"/>
      <c r="B87" s="1084"/>
      <c r="C87" s="1084" t="s">
        <v>3078</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32" ht="17.25" customHeight="1">
      <c r="A88" s="1084"/>
      <c r="B88" s="1084"/>
      <c r="C88" s="1084" t="s">
        <v>3079</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32" ht="17.25" customHeight="1">
      <c r="A89" s="1084"/>
      <c r="B89" s="1084"/>
      <c r="C89" s="1084" t="s">
        <v>3080</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32" ht="17.25" customHeight="1">
      <c r="A90" s="1084"/>
      <c r="B90" s="1084"/>
      <c r="C90" s="1084" t="s">
        <v>3081</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32" ht="17.25" customHeight="1">
      <c r="A91" s="1084"/>
      <c r="B91" s="904" t="s">
        <v>3108</v>
      </c>
      <c r="C91" s="1084" t="s">
        <v>1025</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32"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32"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32"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285"/>
      <c r="H108" s="1285"/>
      <c r="I108" s="1285"/>
      <c r="J108" s="1285"/>
      <c r="K108" s="1285"/>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285"/>
      <c r="H109" s="1285"/>
      <c r="I109" s="1285"/>
      <c r="J109" s="1285"/>
      <c r="K109" s="1285"/>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285"/>
      <c r="H110" s="1285"/>
      <c r="I110" s="1285"/>
      <c r="J110" s="1285"/>
      <c r="K110" s="1285"/>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6.7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286"/>
      <c r="I168" s="1286"/>
      <c r="J168" s="1286"/>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286"/>
      <c r="I169" s="1286"/>
      <c r="J169" s="1286"/>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286"/>
      <c r="I170" s="1286"/>
      <c r="J170" s="1286"/>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286"/>
      <c r="I171" s="1286"/>
      <c r="J171" s="1286"/>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286"/>
      <c r="I172" s="1286"/>
      <c r="J172" s="1286"/>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286"/>
      <c r="I173" s="1286"/>
      <c r="J173" s="1286"/>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286"/>
      <c r="I174" s="1286"/>
      <c r="J174" s="1286"/>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286"/>
      <c r="I175" s="1286"/>
      <c r="J175" s="1286"/>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286"/>
      <c r="I176" s="1286"/>
      <c r="J176" s="1286"/>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286"/>
      <c r="I177" s="1286"/>
      <c r="J177" s="1286"/>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286"/>
      <c r="I178" s="1286"/>
      <c r="J178" s="1286"/>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7.2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B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5" customHeight="1">
      <c r="A207" s="1084"/>
      <c r="B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B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ht="17.25" customHeight="1">
      <c r="A209" s="1084"/>
      <c r="B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c r="A210" s="1084"/>
      <c r="B210" s="1084"/>
      <c r="C210" s="1084"/>
      <c r="D210" s="1084"/>
      <c r="E210" s="1084"/>
      <c r="F210" s="1084"/>
      <c r="G210" s="1084"/>
      <c r="H210" s="1084"/>
      <c r="I210" s="1084"/>
      <c r="J210" s="1084"/>
      <c r="K210" s="1084"/>
      <c r="L210" s="1084"/>
      <c r="M210" s="1084"/>
      <c r="N210" s="1084"/>
      <c r="O210" s="1084"/>
      <c r="P210" s="1084"/>
      <c r="Q210" s="1084"/>
      <c r="R210" s="1084"/>
      <c r="S210" s="1084"/>
      <c r="T210" s="1084"/>
      <c r="U210" s="1084"/>
      <c r="V210" s="1084"/>
      <c r="W210" s="1084"/>
      <c r="X210" s="1084"/>
      <c r="Y210" s="1084"/>
      <c r="Z210" s="1084"/>
      <c r="AA210" s="1084"/>
    </row>
    <row r="211" spans="1:27" ht="17.25" customHeight="1">
      <c r="A211" s="1084"/>
      <c r="B211" s="1084"/>
      <c r="C211" s="1084"/>
      <c r="D211" s="1084"/>
      <c r="E211" s="1084"/>
      <c r="F211" s="1084"/>
      <c r="G211" s="1084"/>
      <c r="H211" s="1084"/>
      <c r="I211" s="1084"/>
      <c r="J211" s="1084"/>
      <c r="K211" s="1084"/>
      <c r="L211" s="1084"/>
      <c r="M211" s="1084"/>
      <c r="N211" s="1084"/>
      <c r="O211" s="1084"/>
      <c r="P211" s="1084"/>
      <c r="Q211" s="1084"/>
      <c r="R211" s="1084"/>
      <c r="S211" s="1084"/>
      <c r="T211" s="1084"/>
      <c r="U211" s="1084"/>
      <c r="V211" s="1084"/>
      <c r="W211" s="1084"/>
      <c r="X211" s="1084"/>
      <c r="Y211" s="1084"/>
      <c r="Z211" s="1084"/>
      <c r="AA211" s="1084"/>
    </row>
    <row r="212" spans="1:27" ht="17.25" customHeight="1">
      <c r="A212" s="1084"/>
      <c r="B212" s="1084"/>
      <c r="C212" s="1084"/>
      <c r="D212" s="1084"/>
      <c r="E212" s="1084"/>
      <c r="F212" s="1084"/>
      <c r="G212" s="1084"/>
      <c r="H212" s="1084"/>
      <c r="I212" s="1084"/>
      <c r="J212" s="1084"/>
      <c r="K212" s="1084"/>
      <c r="L212" s="1084"/>
      <c r="M212" s="1084"/>
      <c r="N212" s="1084"/>
      <c r="O212" s="1084"/>
      <c r="P212" s="1084"/>
      <c r="Q212" s="1084"/>
      <c r="R212" s="1084"/>
      <c r="S212" s="1084"/>
      <c r="T212" s="1084"/>
      <c r="U212" s="1084"/>
      <c r="V212" s="1084"/>
      <c r="W212" s="1084"/>
      <c r="X212" s="1084"/>
      <c r="Y212" s="1084"/>
      <c r="Z212" s="1084"/>
      <c r="AA212" s="1084"/>
    </row>
    <row r="213" spans="1:27" ht="17.25" customHeight="1">
      <c r="A213" s="1084"/>
      <c r="B213" s="1084"/>
      <c r="C213" s="1084"/>
      <c r="D213" s="1084"/>
      <c r="E213" s="1084"/>
      <c r="F213" s="1084"/>
      <c r="G213" s="1084"/>
      <c r="H213" s="1084"/>
      <c r="I213" s="1084"/>
      <c r="J213" s="1084"/>
      <c r="K213" s="1084"/>
      <c r="L213" s="1084"/>
      <c r="M213" s="1084"/>
      <c r="N213" s="1084"/>
      <c r="O213" s="1084"/>
      <c r="P213" s="1084"/>
      <c r="Q213" s="1084"/>
      <c r="R213" s="1084"/>
      <c r="S213" s="1084"/>
      <c r="T213" s="1084"/>
      <c r="U213" s="1084"/>
      <c r="V213" s="1084"/>
      <c r="W213" s="1084"/>
      <c r="X213" s="1084"/>
      <c r="Y213" s="1084"/>
      <c r="Z213" s="1084"/>
      <c r="AA213" s="1084"/>
    </row>
    <row r="214" spans="1:27" ht="17.25" customHeight="1">
      <c r="A214" s="1084"/>
      <c r="B214" s="1084"/>
      <c r="C214" s="1084"/>
      <c r="D214" s="1084"/>
      <c r="E214" s="1084"/>
      <c r="F214" s="1084"/>
      <c r="G214" s="1084"/>
      <c r="H214" s="1084"/>
      <c r="I214" s="1084"/>
      <c r="J214" s="1084"/>
      <c r="K214" s="1084"/>
      <c r="L214" s="1084"/>
      <c r="M214" s="1084"/>
      <c r="N214" s="1084"/>
      <c r="O214" s="1084"/>
      <c r="P214" s="1084"/>
      <c r="Q214" s="1084"/>
      <c r="R214" s="1084"/>
      <c r="S214" s="1084"/>
      <c r="T214" s="1084"/>
      <c r="U214" s="1084"/>
      <c r="V214" s="1084"/>
      <c r="W214" s="1084"/>
      <c r="X214" s="1084"/>
      <c r="Y214" s="1084"/>
      <c r="Z214" s="1084"/>
      <c r="AA214" s="1084"/>
    </row>
    <row r="215" spans="1:27" ht="17.25" customHeight="1">
      <c r="A215" s="1084"/>
      <c r="B215" s="1084"/>
      <c r="C215" s="1084"/>
      <c r="D215" s="1084"/>
      <c r="E215" s="1084"/>
      <c r="F215" s="1084"/>
      <c r="G215" s="1084"/>
      <c r="H215" s="1084"/>
      <c r="I215" s="1084"/>
      <c r="J215" s="1084"/>
      <c r="K215" s="1084"/>
      <c r="L215" s="1084"/>
      <c r="M215" s="1084"/>
      <c r="N215" s="1084"/>
      <c r="O215" s="1084"/>
      <c r="P215" s="1084"/>
      <c r="Q215" s="1084"/>
      <c r="R215" s="1084"/>
      <c r="S215" s="1084"/>
      <c r="T215" s="1084"/>
      <c r="U215" s="1084"/>
      <c r="V215" s="1084"/>
      <c r="W215" s="1084"/>
      <c r="X215" s="1084"/>
      <c r="Y215" s="1084"/>
      <c r="Z215" s="1084"/>
      <c r="AA215" s="1084"/>
    </row>
    <row r="216" spans="1:27" ht="17.25" customHeight="1">
      <c r="A216" s="1084"/>
      <c r="B216" s="1084"/>
      <c r="C216" s="1084"/>
      <c r="D216" s="1084"/>
      <c r="E216" s="1084"/>
      <c r="F216" s="1084"/>
      <c r="G216" s="1084"/>
      <c r="H216" s="1084"/>
      <c r="I216" s="1084"/>
      <c r="J216" s="1084"/>
      <c r="K216" s="1084"/>
      <c r="L216" s="1084"/>
      <c r="M216" s="1084"/>
      <c r="N216" s="1084"/>
      <c r="O216" s="1084"/>
      <c r="P216" s="1084"/>
      <c r="Q216" s="1084"/>
      <c r="R216" s="1084"/>
      <c r="S216" s="1084"/>
      <c r="T216" s="1084"/>
      <c r="U216" s="1084"/>
      <c r="V216" s="1084"/>
      <c r="W216" s="1084"/>
      <c r="X216" s="1084"/>
      <c r="Y216" s="1084"/>
      <c r="Z216" s="1084"/>
      <c r="AA216" s="1084"/>
    </row>
    <row r="217" spans="1:27" ht="17.25" customHeight="1">
      <c r="A217" s="1084"/>
      <c r="B217" s="1084"/>
      <c r="C217" s="1084"/>
      <c r="D217" s="1084"/>
      <c r="E217" s="1084"/>
      <c r="F217" s="1084"/>
      <c r="G217" s="1084"/>
      <c r="H217" s="1084"/>
      <c r="I217" s="1084"/>
      <c r="J217" s="1084"/>
      <c r="K217" s="1084"/>
      <c r="L217" s="1084"/>
      <c r="M217" s="1084"/>
      <c r="N217" s="1084"/>
      <c r="O217" s="1084"/>
      <c r="P217" s="1084"/>
      <c r="Q217" s="1084"/>
      <c r="R217" s="1084"/>
      <c r="S217" s="1084"/>
      <c r="T217" s="1084"/>
      <c r="U217" s="1084"/>
      <c r="V217" s="1084"/>
      <c r="W217" s="1084"/>
      <c r="X217" s="1084"/>
      <c r="Y217" s="1084"/>
      <c r="Z217" s="1084"/>
      <c r="AA217" s="1084"/>
    </row>
    <row r="218" spans="1:27" ht="17.25" customHeight="1">
      <c r="A218" s="1084"/>
      <c r="B218" s="1084"/>
      <c r="C218" s="1084"/>
      <c r="D218" s="1084"/>
      <c r="E218" s="1084"/>
      <c r="F218" s="1084"/>
      <c r="G218" s="1084"/>
      <c r="H218" s="1084"/>
      <c r="I218" s="1084"/>
      <c r="J218" s="1084"/>
      <c r="K218" s="1084"/>
      <c r="L218" s="1084"/>
      <c r="M218" s="1084"/>
      <c r="N218" s="1084"/>
      <c r="O218" s="1084"/>
      <c r="P218" s="1084"/>
      <c r="Q218" s="1084"/>
      <c r="R218" s="1084"/>
      <c r="S218" s="1084"/>
      <c r="T218" s="1084"/>
      <c r="U218" s="1084"/>
      <c r="V218" s="1084"/>
      <c r="W218" s="1084"/>
      <c r="X218" s="1084"/>
      <c r="Y218" s="1084"/>
      <c r="Z218" s="1084"/>
      <c r="AA218" s="1084"/>
    </row>
    <row r="219" spans="1:27" ht="17.25" customHeight="1">
      <c r="A219" s="1084"/>
      <c r="B219" s="1084"/>
      <c r="C219" s="1084"/>
      <c r="D219" s="1084"/>
      <c r="E219" s="1084"/>
      <c r="F219" s="1084"/>
      <c r="G219" s="1084"/>
      <c r="H219" s="1084"/>
      <c r="I219" s="1084"/>
      <c r="J219" s="1084"/>
      <c r="K219" s="1084"/>
      <c r="L219" s="1084"/>
      <c r="M219" s="1084"/>
      <c r="N219" s="1084"/>
      <c r="O219" s="1084"/>
      <c r="P219" s="1084"/>
      <c r="Q219" s="1084"/>
      <c r="R219" s="1084"/>
      <c r="S219" s="1084"/>
      <c r="T219" s="1084"/>
      <c r="U219" s="1084"/>
      <c r="V219" s="1084"/>
      <c r="W219" s="1084"/>
      <c r="X219" s="1084"/>
      <c r="Y219" s="1084"/>
      <c r="Z219" s="1084"/>
      <c r="AA219" s="1084"/>
    </row>
    <row r="220" spans="1:27">
      <c r="A220" s="1084"/>
      <c r="B220" s="1084"/>
      <c r="C220" s="1084"/>
      <c r="D220" s="1084"/>
      <c r="E220" s="1084"/>
      <c r="F220" s="1084"/>
      <c r="G220" s="1084"/>
      <c r="H220" s="1084"/>
      <c r="I220" s="1084"/>
      <c r="J220" s="1084"/>
      <c r="K220" s="1084"/>
      <c r="L220" s="1084"/>
      <c r="M220" s="1084"/>
      <c r="N220" s="1084"/>
      <c r="O220" s="1084"/>
      <c r="P220" s="1084"/>
      <c r="Q220" s="1084"/>
      <c r="R220" s="1084"/>
      <c r="S220" s="1084"/>
      <c r="T220" s="1084"/>
      <c r="U220" s="1084"/>
      <c r="V220" s="1084"/>
      <c r="W220" s="1084"/>
      <c r="X220" s="1084"/>
      <c r="Y220" s="1084"/>
      <c r="Z220" s="1084"/>
      <c r="AA220" s="1084"/>
    </row>
    <row r="221" spans="1:27" ht="17.25" customHeight="1">
      <c r="B221" s="1084"/>
      <c r="C221" s="1084"/>
    </row>
    <row r="222" spans="1:27">
      <c r="C222" s="1084"/>
    </row>
    <row r="223" spans="1:27">
      <c r="C223" s="1084"/>
    </row>
    <row r="224" spans="1:27">
      <c r="C224" s="1084"/>
    </row>
    <row r="225" spans="3:3">
      <c r="C225" s="1084"/>
    </row>
    <row r="228" spans="3:3" ht="17.25" customHeight="1"/>
  </sheetData>
  <sheetProtection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7"/>
  <sheetViews>
    <sheetView workbookViewId="0">
      <selection activeCell="AA31" sqref="AA31"/>
    </sheetView>
  </sheetViews>
  <sheetFormatPr defaultColWidth="9" defaultRowHeight="13"/>
  <cols>
    <col min="1" max="1" width="3.08203125" style="904" customWidth="1"/>
    <col min="2" max="2" width="2.75" style="904" customWidth="1"/>
    <col min="3" max="8" width="3.08203125" style="904" customWidth="1"/>
    <col min="9" max="9" width="3.33203125" style="904" customWidth="1"/>
    <col min="10" max="20" width="3.08203125" style="904" customWidth="1"/>
    <col min="21" max="21" width="2.83203125" style="904" customWidth="1"/>
    <col min="22" max="24" width="3.08203125" style="904" customWidth="1"/>
    <col min="25" max="25" width="2.58203125" style="904" customWidth="1"/>
    <col min="26" max="26" width="3.5" style="904" customWidth="1"/>
    <col min="27" max="27" width="3.58203125" style="904" customWidth="1"/>
    <col min="28" max="29" width="3.75" style="904" customWidth="1"/>
    <col min="30" max="30" width="5.83203125" style="904" customWidth="1"/>
    <col min="31" max="58" width="2.83203125" style="904" customWidth="1"/>
    <col min="59" max="71" width="2.75" style="904" customWidth="1"/>
    <col min="72" max="90" width="2.83203125" style="904" customWidth="1"/>
    <col min="91" max="16384" width="9" style="904"/>
  </cols>
  <sheetData>
    <row r="1" spans="1:61" s="897" customFormat="1" ht="35.15" customHeight="1" thickBot="1">
      <c r="A1" s="1047" t="s">
        <v>3769</v>
      </c>
      <c r="K1" s="898" t="s">
        <v>64</v>
      </c>
      <c r="L1" s="898"/>
      <c r="M1" s="898"/>
      <c r="N1" s="898"/>
    </row>
    <row r="2" spans="1:61" ht="1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c r="AD2" s="1031"/>
      <c r="AE2" s="1031"/>
    </row>
    <row r="3" spans="1:61" s="906" customFormat="1" ht="16" customHeight="1">
      <c r="A3" s="906" t="str">
        <f>IF(作業メニュー!AM13=TRUE, "（注意）", "")</f>
        <v/>
      </c>
      <c r="B3" s="1260"/>
    </row>
    <row r="4" spans="1:61" s="906" customFormat="1" ht="16" customHeight="1">
      <c r="A4" s="906" t="str">
        <f>IF(作業メニュー!AM13=TRUE, "１．　第２面から第４面までとして別記第19号様式の第２面から第４面までに記載すべき事項を記載した書類を添えてください。", "")</f>
        <v/>
      </c>
      <c r="B4" s="1260"/>
    </row>
    <row r="5" spans="1:61" s="906" customFormat="1" ht="16" customHeight="1">
      <c r="A5" s="906" t="str">
        <f>IF(作業メニュー!AM13=TRUE, "２．　別記第19号様式の（注意）に準じて記入してください。", "")</f>
        <v/>
      </c>
      <c r="B5" s="1260"/>
    </row>
    <row r="6" spans="1:61" s="906" customFormat="1" ht="16" customHeight="1">
      <c r="A6" s="1261" t="str">
        <f>IF(作業メニュー!AM13=TRUE, "【下記　別記第19号様式の（注意）】", "")</f>
        <v/>
      </c>
      <c r="B6" s="1260"/>
    </row>
    <row r="7" spans="1:61" ht="1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61" ht="1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BI8" s="1068"/>
    </row>
    <row r="9" spans="1:61" ht="1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row>
    <row r="10" spans="1:61"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row>
    <row r="11" spans="1:61" ht="1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row>
    <row r="12" spans="1:61" ht="15" customHeight="1">
      <c r="A12" s="1084"/>
      <c r="B12" s="1084" t="s">
        <v>3024</v>
      </c>
      <c r="C12" s="1084" t="s">
        <v>1153</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row>
    <row r="13" spans="1:61" ht="15" customHeight="1">
      <c r="A13" s="1084"/>
      <c r="B13" s="1084"/>
      <c r="C13" s="1084" t="s">
        <v>3102</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row>
    <row r="14" spans="1:61" ht="15" customHeight="1">
      <c r="A14" s="1084"/>
      <c r="B14" s="1084"/>
      <c r="C14" s="1084" t="s">
        <v>3103</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row>
    <row r="15" spans="1:61" ht="15" customHeight="1">
      <c r="A15" s="1084"/>
      <c r="B15" s="1084" t="s">
        <v>3025</v>
      </c>
      <c r="C15" s="1084" t="s">
        <v>885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row>
    <row r="16" spans="1:61" ht="1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row>
    <row r="17" spans="1:32" ht="1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row>
    <row r="18" spans="1:32" ht="15" customHeight="1">
      <c r="A18" s="1084"/>
      <c r="B18" s="1084" t="s">
        <v>1060</v>
      </c>
      <c r="C18" s="1084" t="s">
        <v>1152</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row>
    <row r="19" spans="1:32" ht="15" customHeight="1">
      <c r="A19" s="1084"/>
      <c r="B19" s="1084" t="s">
        <v>676</v>
      </c>
      <c r="C19" s="1084" t="s">
        <v>1151</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row>
    <row r="20" spans="1:32" ht="15" customHeight="1">
      <c r="A20" s="1084"/>
      <c r="B20" s="1084" t="s">
        <v>1053</v>
      </c>
      <c r="C20" s="1084" t="s">
        <v>1150</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row>
    <row r="21" spans="1:32" ht="15" customHeight="1">
      <c r="A21" s="1084"/>
      <c r="B21" s="1084" t="s">
        <v>1051</v>
      </c>
      <c r="C21" s="1084" t="s">
        <v>1149</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row>
    <row r="22" spans="1:32" ht="1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row>
    <row r="23" spans="1:32" ht="1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row>
    <row r="24" spans="1:32" ht="1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row>
    <row r="35" spans="1:32" ht="1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row>
    <row r="36" spans="1:32" ht="1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row>
    <row r="37" spans="1:32" ht="15" customHeight="1">
      <c r="A37" s="1084"/>
      <c r="B37" s="1084" t="s">
        <v>1053</v>
      </c>
      <c r="C37" s="1084" t="s">
        <v>1148</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row>
    <row r="38" spans="1:32" ht="15" customHeight="1">
      <c r="A38" s="1084"/>
      <c r="B38" s="1084" t="s">
        <v>676</v>
      </c>
      <c r="C38" s="1084" t="s">
        <v>1147</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row>
    <row r="39" spans="1:32" ht="15" customHeight="1">
      <c r="A39" s="1084"/>
      <c r="B39" s="1084" t="s">
        <v>1051</v>
      </c>
      <c r="C39" s="1084" t="s">
        <v>1146</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row>
    <row r="40" spans="1:32" ht="15" customHeight="1">
      <c r="A40" s="1084"/>
      <c r="B40" s="1084" t="s">
        <v>1080</v>
      </c>
      <c r="C40" s="1084" t="s">
        <v>1145</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row>
    <row r="41" spans="1:32" ht="1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row>
    <row r="42" spans="1:32" ht="15" customHeight="1">
      <c r="A42" s="1084"/>
      <c r="B42" s="1084" t="s">
        <v>1044</v>
      </c>
      <c r="C42" s="1084" t="s">
        <v>1144</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row>
    <row r="43" spans="1:32" ht="1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row>
    <row r="44" spans="1:32" ht="15" customHeight="1">
      <c r="A44" s="1084"/>
      <c r="B44" s="1084" t="s">
        <v>1040</v>
      </c>
      <c r="C44" s="1084" t="s">
        <v>1143</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row>
    <row r="45" spans="1:32" ht="15" customHeight="1">
      <c r="A45" s="1084"/>
      <c r="B45" s="1084" t="s">
        <v>1036</v>
      </c>
      <c r="C45" s="1084" t="s">
        <v>1142</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row>
    <row r="46" spans="1:32" ht="15" customHeight="1">
      <c r="A46" s="1084"/>
      <c r="B46" s="1084" t="s">
        <v>676</v>
      </c>
      <c r="C46" s="1084" t="s">
        <v>1141</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row>
    <row r="47" spans="1:32" ht="15" customHeight="1">
      <c r="A47" s="1084"/>
      <c r="B47" s="1084" t="s">
        <v>1033</v>
      </c>
      <c r="C47" s="1084" t="s">
        <v>1140</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row>
    <row r="48" spans="1:32" ht="15" customHeight="1">
      <c r="A48" s="1084"/>
      <c r="B48" s="1084" t="s">
        <v>1031</v>
      </c>
      <c r="C48" s="1084" t="s">
        <v>1139</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row>
    <row r="49" spans="1:29" ht="15" customHeight="1">
      <c r="A49" s="1084"/>
      <c r="B49" s="1084" t="s">
        <v>676</v>
      </c>
      <c r="C49" s="1084" t="s">
        <v>1138</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row>
    <row r="50" spans="1:29" ht="15" customHeight="1">
      <c r="A50" s="1084"/>
      <c r="B50" s="1084" t="s">
        <v>676</v>
      </c>
      <c r="C50" s="1084" t="s">
        <v>1137</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row>
    <row r="51" spans="1:29" ht="15" customHeight="1">
      <c r="A51" s="1084"/>
      <c r="B51" s="1084" t="s">
        <v>676</v>
      </c>
      <c r="C51" s="1084" t="s">
        <v>1136</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row>
    <row r="52" spans="1:29" ht="15" customHeight="1">
      <c r="A52" s="1084"/>
      <c r="B52" s="1084" t="s">
        <v>676</v>
      </c>
      <c r="C52" s="1084" t="s">
        <v>1135</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row>
    <row r="53" spans="1:29" ht="15" customHeight="1">
      <c r="A53" s="1084"/>
      <c r="B53" s="1084" t="s">
        <v>1134</v>
      </c>
      <c r="C53" s="1084" t="s">
        <v>1133</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row>
    <row r="54" spans="1:29" ht="15" customHeight="1">
      <c r="A54" s="1084"/>
      <c r="B54" s="1084" t="s">
        <v>1042</v>
      </c>
      <c r="C54" s="1084" t="s">
        <v>1132</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row>
    <row r="55" spans="1:29" ht="15" customHeight="1">
      <c r="A55" s="1084"/>
      <c r="B55" s="1084" t="s">
        <v>1065</v>
      </c>
      <c r="C55" s="1084" t="s">
        <v>1131</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row>
    <row r="56" spans="1:29" ht="15" customHeight="1">
      <c r="A56" s="1084"/>
      <c r="B56" s="1084" t="s">
        <v>1042</v>
      </c>
      <c r="C56" s="1084" t="s">
        <v>1130</v>
      </c>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row>
    <row r="57" spans="1:29" ht="1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row>
    <row r="58" spans="1:29" ht="15" customHeight="1">
      <c r="A58" s="1084" t="s">
        <v>1062</v>
      </c>
      <c r="B58" s="1084" t="s">
        <v>1061</v>
      </c>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row>
    <row r="59" spans="1:29" ht="15" customHeight="1">
      <c r="A59" s="1084"/>
      <c r="B59" s="1084" t="s">
        <v>1060</v>
      </c>
      <c r="C59" s="1084" t="s">
        <v>1129</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row>
    <row r="60" spans="1:29" ht="15" customHeight="1">
      <c r="A60" s="1084"/>
      <c r="B60" s="1084" t="s">
        <v>676</v>
      </c>
      <c r="C60" s="1084" t="s">
        <v>3106</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row>
    <row r="61" spans="1:29" ht="15" customHeight="1">
      <c r="A61" s="1084"/>
      <c r="B61" s="1084" t="s">
        <v>676</v>
      </c>
      <c r="C61" s="1084" t="s">
        <v>1128</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row>
    <row r="62" spans="1:29" ht="15" customHeight="1">
      <c r="A62" s="1084"/>
      <c r="B62" s="1084" t="s">
        <v>1042</v>
      </c>
      <c r="C62" s="1084" t="s">
        <v>3104</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row>
    <row r="63" spans="1:29" ht="15" customHeight="1">
      <c r="A63" s="1084"/>
      <c r="B63" s="1084" t="s">
        <v>1042</v>
      </c>
      <c r="C63" s="1084" t="s">
        <v>1127</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row>
    <row r="64" spans="1:29" ht="15" customHeight="1">
      <c r="A64" s="1084"/>
      <c r="B64" s="1084" t="s">
        <v>676</v>
      </c>
      <c r="C64" s="1084" t="s">
        <v>1126</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row>
    <row r="65" spans="1:32" ht="15" customHeight="1">
      <c r="A65" s="1084"/>
      <c r="B65" s="1084" t="s">
        <v>676</v>
      </c>
      <c r="C65" s="1084" t="s">
        <v>1125</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row>
    <row r="66" spans="1:32" ht="15" customHeight="1">
      <c r="A66" s="1084"/>
      <c r="B66" s="1084" t="s">
        <v>1053</v>
      </c>
      <c r="C66" s="1084" t="s">
        <v>1124</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row>
    <row r="67" spans="1:32" ht="15" customHeight="1">
      <c r="A67" s="1084"/>
      <c r="B67" s="1084" t="s">
        <v>1051</v>
      </c>
      <c r="C67" s="1084" t="s">
        <v>1123</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row>
    <row r="68" spans="1:32" ht="15" customHeight="1">
      <c r="A68" s="1084"/>
      <c r="B68" s="1084" t="s">
        <v>676</v>
      </c>
      <c r="C68" s="1084" t="s">
        <v>1049</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row>
    <row r="69" spans="1:32" ht="15" customHeight="1">
      <c r="A69" s="1084"/>
      <c r="B69" s="1084" t="s">
        <v>676</v>
      </c>
      <c r="C69" s="1084" t="s">
        <v>1048</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row>
    <row r="70" spans="1:32" ht="15" customHeight="1">
      <c r="A70" s="1084"/>
      <c r="B70" s="1084" t="s">
        <v>1047</v>
      </c>
      <c r="C70" s="1084" t="s">
        <v>1046</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row>
    <row r="71" spans="1:32" ht="15" customHeight="1">
      <c r="A71" s="1084"/>
      <c r="B71" s="1084" t="s">
        <v>676</v>
      </c>
      <c r="C71" s="1084" t="s">
        <v>1045</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row>
    <row r="72" spans="1:32" ht="15" customHeight="1">
      <c r="A72" s="1084"/>
      <c r="B72" s="1084" t="s">
        <v>1044</v>
      </c>
      <c r="C72" s="1084" t="s">
        <v>1122</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row>
    <row r="73" spans="1:32" ht="15" customHeight="1">
      <c r="A73" s="1084"/>
      <c r="B73" s="1084" t="s">
        <v>1042</v>
      </c>
      <c r="C73" s="1084" t="s">
        <v>2167</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row>
    <row r="74" spans="1:32" ht="15" customHeight="1">
      <c r="A74" s="1084"/>
      <c r="B74" s="1091" t="s">
        <v>676</v>
      </c>
      <c r="C74" s="1084" t="s">
        <v>1034</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row>
    <row r="75" spans="1:32" ht="15" customHeight="1">
      <c r="A75" s="1084"/>
      <c r="B75" s="1084" t="s">
        <v>1040</v>
      </c>
      <c r="C75" s="1084" t="s">
        <v>1121</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5" customHeight="1">
      <c r="A76" s="1084"/>
      <c r="B76" s="1084" t="s">
        <v>676</v>
      </c>
      <c r="C76" s="1084" t="s">
        <v>3105</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5" customHeight="1">
      <c r="A77" s="1084"/>
      <c r="B77" s="1084"/>
      <c r="C77" s="1084" t="s">
        <v>1120</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5" customHeight="1">
      <c r="A78" s="1084"/>
      <c r="B78" s="1084" t="s">
        <v>1036</v>
      </c>
      <c r="C78" s="1084" t="s">
        <v>1119</v>
      </c>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5" customHeight="1">
      <c r="A79" s="1084"/>
      <c r="B79" s="1084" t="s">
        <v>1042</v>
      </c>
      <c r="C79" s="1084" t="s">
        <v>1034</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5" customHeight="1">
      <c r="A80" s="1084"/>
      <c r="B80" s="1084" t="s">
        <v>1033</v>
      </c>
      <c r="C80" s="1084" t="s">
        <v>1118</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5" customHeight="1">
      <c r="A81" s="1084"/>
      <c r="B81" s="1084" t="s">
        <v>676</v>
      </c>
      <c r="C81" s="1084" t="s">
        <v>1117</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5" customHeight="1">
      <c r="A82" s="1084"/>
      <c r="B82" s="1084" t="s">
        <v>1116</v>
      </c>
      <c r="C82" s="1084" t="s">
        <v>2948</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5" customHeight="1">
      <c r="A83" s="1084"/>
      <c r="B83" s="1084"/>
      <c r="C83" s="1084" t="s">
        <v>2949</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68"/>
      <c r="AD83" s="1068"/>
      <c r="AE83" s="1068"/>
      <c r="AF83" s="1068"/>
    </row>
    <row r="84" spans="1:32" ht="15" customHeight="1">
      <c r="A84" s="1084"/>
      <c r="B84" s="1084" t="s">
        <v>1028</v>
      </c>
      <c r="C84" s="1084" t="s">
        <v>1115</v>
      </c>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c r="AB84" s="1084"/>
      <c r="AC84" s="1068"/>
      <c r="AD84" s="1068"/>
      <c r="AE84" s="1068"/>
      <c r="AF84" s="1068"/>
    </row>
    <row r="85" spans="1:32" ht="15" customHeight="1">
      <c r="A85" s="1084"/>
      <c r="B85" s="1084"/>
      <c r="C85" s="1084" t="s">
        <v>1114</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68"/>
      <c r="AD85" s="1068"/>
      <c r="AE85" s="1068"/>
      <c r="AF85" s="1068"/>
    </row>
    <row r="86" spans="1:32" ht="15" customHeight="1">
      <c r="A86" s="1084"/>
      <c r="B86" s="1084" t="s">
        <v>1111</v>
      </c>
      <c r="C86" s="1084" t="s">
        <v>1113</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c r="AB86" s="1084"/>
      <c r="AC86" s="1068"/>
      <c r="AD86" s="1068"/>
      <c r="AE86" s="1068"/>
      <c r="AF86" s="1068"/>
    </row>
    <row r="87" spans="1:32" ht="15" customHeight="1">
      <c r="A87" s="1084"/>
      <c r="B87" s="1084"/>
      <c r="C87" s="1084" t="s">
        <v>1112</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c r="AB87" s="1084"/>
      <c r="AC87" s="1068"/>
      <c r="AD87" s="1068"/>
      <c r="AE87" s="1068"/>
      <c r="AF87" s="1068"/>
    </row>
    <row r="88" spans="1:32" ht="15" customHeight="1">
      <c r="A88" s="1084"/>
      <c r="B88" s="1084" t="s">
        <v>2950</v>
      </c>
      <c r="C88" s="1084" t="s">
        <v>3077</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c r="AB88" s="1084"/>
      <c r="AC88" s="1068"/>
      <c r="AD88" s="1068"/>
      <c r="AE88" s="1068"/>
      <c r="AF88" s="1068"/>
    </row>
    <row r="89" spans="1:32" ht="15" customHeight="1">
      <c r="A89" s="1084"/>
      <c r="B89" s="1084"/>
      <c r="C89" s="1084" t="s">
        <v>3078</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c r="AB89" s="1084"/>
      <c r="AC89" s="1068"/>
      <c r="AD89" s="1068"/>
      <c r="AE89" s="1068"/>
      <c r="AF89" s="1068"/>
    </row>
    <row r="90" spans="1:32" ht="15" customHeight="1">
      <c r="A90" s="1084"/>
      <c r="B90" s="1084"/>
      <c r="C90" s="1084" t="s">
        <v>3079</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c r="AB90" s="1084"/>
      <c r="AC90" s="1068"/>
      <c r="AD90" s="1068"/>
      <c r="AE90" s="1068"/>
      <c r="AF90" s="1068"/>
    </row>
    <row r="91" spans="1:32" ht="15" customHeight="1">
      <c r="A91" s="1084"/>
      <c r="B91" s="1084"/>
      <c r="C91" s="1084" t="s">
        <v>3080</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c r="AB91" s="1084"/>
      <c r="AC91" s="1068"/>
      <c r="AD91" s="1068"/>
      <c r="AE91" s="1068"/>
      <c r="AF91" s="1068"/>
    </row>
    <row r="92" spans="1:32" ht="15" customHeight="1">
      <c r="A92" s="1084"/>
      <c r="B92" s="1084"/>
      <c r="C92" s="1084" t="s">
        <v>3081</v>
      </c>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c r="AB92" s="1084"/>
      <c r="AC92" s="1068"/>
      <c r="AD92" s="1068"/>
      <c r="AE92" s="1068"/>
      <c r="AF92" s="1068"/>
    </row>
    <row r="93" spans="1:32" ht="15" customHeight="1">
      <c r="A93" s="1084"/>
      <c r="B93" s="1084" t="s">
        <v>3076</v>
      </c>
      <c r="C93" s="1084" t="s">
        <v>1110</v>
      </c>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c r="AB93" s="1084"/>
      <c r="AC93" s="1068"/>
      <c r="AD93" s="1068"/>
      <c r="AE93" s="1068"/>
      <c r="AF93" s="1068"/>
    </row>
    <row r="94" spans="1:32" ht="1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c r="AB94" s="1084"/>
      <c r="AC94" s="1084"/>
      <c r="AD94" s="1068"/>
      <c r="AE94" s="1068"/>
      <c r="AF94" s="1068"/>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c r="AB95" s="1084"/>
      <c r="AC95" s="1084"/>
      <c r="AD95" s="1068"/>
      <c r="AE95" s="1068"/>
      <c r="AF95" s="1068"/>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285"/>
      <c r="H97" s="1285"/>
      <c r="I97" s="1285"/>
      <c r="J97" s="1285"/>
      <c r="K97" s="1285"/>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285"/>
      <c r="H98" s="1285"/>
      <c r="I98" s="1285"/>
      <c r="J98" s="1285"/>
      <c r="K98" s="1285"/>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285"/>
      <c r="H99" s="1285"/>
      <c r="I99" s="1285"/>
      <c r="J99" s="1285"/>
      <c r="K99" s="1285"/>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6.7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7.25" customHeight="1">
      <c r="A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c r="A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row r="217" spans="1:27" ht="17.25" customHeight="1"/>
  </sheetData>
  <sheetProtection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AD195"/>
  <sheetViews>
    <sheetView workbookViewId="0">
      <selection activeCell="AH16" sqref="AH16"/>
    </sheetView>
  </sheetViews>
  <sheetFormatPr defaultColWidth="2.83203125" defaultRowHeight="16" customHeight="1"/>
  <cols>
    <col min="1" max="16384" width="2.83203125" style="611"/>
  </cols>
  <sheetData>
    <row r="1" spans="1:30" s="366" customFormat="1" ht="35.15" customHeight="1" thickBot="1">
      <c r="A1" s="365" t="s">
        <v>3574</v>
      </c>
      <c r="K1" s="610" t="s">
        <v>64</v>
      </c>
      <c r="L1" s="610"/>
      <c r="M1" s="610"/>
      <c r="N1" s="610"/>
    </row>
    <row r="2" spans="1:30" ht="15" customHeight="1" thickTop="1">
      <c r="A2" s="2398" t="s">
        <v>3573</v>
      </c>
      <c r="B2" s="2398"/>
      <c r="C2" s="2398"/>
      <c r="D2" s="2398"/>
      <c r="E2" s="2398"/>
      <c r="F2" s="2398"/>
      <c r="G2" s="2398"/>
      <c r="H2" s="2398"/>
      <c r="I2" s="2398"/>
      <c r="J2" s="2398"/>
      <c r="K2" s="2398"/>
      <c r="L2" s="2398"/>
      <c r="M2" s="2398"/>
      <c r="N2" s="2398"/>
      <c r="O2" s="2398"/>
      <c r="P2" s="2398"/>
      <c r="Q2" s="2398"/>
      <c r="R2" s="2398"/>
      <c r="S2" s="2398"/>
      <c r="T2" s="2398"/>
      <c r="U2" s="2398"/>
      <c r="V2" s="2398"/>
      <c r="W2" s="2398"/>
      <c r="X2" s="2398"/>
      <c r="Y2" s="2398"/>
      <c r="Z2" s="2398"/>
      <c r="AA2" s="2398"/>
      <c r="AB2" s="2398"/>
      <c r="AC2" s="2398"/>
      <c r="AD2" s="2398"/>
    </row>
    <row r="3" spans="1:30" ht="15" customHeight="1">
      <c r="A3" s="2398"/>
      <c r="B3" s="2398"/>
      <c r="C3" s="2398"/>
      <c r="D3" s="2398"/>
      <c r="E3" s="2398"/>
      <c r="F3" s="2398"/>
      <c r="G3" s="2398"/>
      <c r="H3" s="2398"/>
      <c r="I3" s="2398"/>
      <c r="J3" s="2398"/>
      <c r="K3" s="2398"/>
      <c r="L3" s="2398"/>
      <c r="M3" s="2398"/>
      <c r="N3" s="2398"/>
      <c r="O3" s="2398"/>
      <c r="P3" s="2398"/>
      <c r="Q3" s="2398"/>
      <c r="R3" s="2398"/>
      <c r="S3" s="2398"/>
      <c r="T3" s="2398"/>
      <c r="U3" s="2398"/>
      <c r="V3" s="2398"/>
      <c r="W3" s="2398"/>
      <c r="X3" s="2398"/>
      <c r="Y3" s="2398"/>
      <c r="Z3" s="2398"/>
      <c r="AA3" s="2398"/>
      <c r="AB3" s="2398"/>
      <c r="AC3" s="2398"/>
      <c r="AD3" s="2398"/>
    </row>
    <row r="4" spans="1:30" ht="15" customHeight="1">
      <c r="A4" s="2398"/>
      <c r="B4" s="2398"/>
      <c r="C4" s="2398"/>
      <c r="D4" s="2398"/>
      <c r="E4" s="2398"/>
      <c r="F4" s="2398"/>
      <c r="G4" s="2398"/>
      <c r="H4" s="2398"/>
      <c r="I4" s="2398"/>
      <c r="J4" s="2398"/>
      <c r="K4" s="2398"/>
      <c r="L4" s="2398"/>
      <c r="M4" s="2398"/>
      <c r="N4" s="2398"/>
      <c r="O4" s="2398"/>
      <c r="P4" s="2398"/>
      <c r="Q4" s="2398"/>
      <c r="R4" s="2398"/>
      <c r="S4" s="2398"/>
      <c r="T4" s="2398"/>
      <c r="U4" s="2398"/>
      <c r="V4" s="2398"/>
      <c r="W4" s="2398"/>
      <c r="X4" s="2398"/>
      <c r="Y4" s="2398"/>
      <c r="Z4" s="2398"/>
      <c r="AA4" s="2398"/>
      <c r="AB4" s="2398"/>
      <c r="AC4" s="2398"/>
      <c r="AD4" s="2398"/>
    </row>
    <row r="5" spans="1:30" ht="15" customHeight="1">
      <c r="A5" s="2398"/>
      <c r="B5" s="2398"/>
      <c r="C5" s="2398"/>
      <c r="D5" s="2398"/>
      <c r="E5" s="2398"/>
      <c r="F5" s="2398"/>
      <c r="G5" s="2398"/>
      <c r="H5" s="2398"/>
      <c r="I5" s="2398"/>
      <c r="J5" s="2398"/>
      <c r="K5" s="2398"/>
      <c r="L5" s="2398"/>
      <c r="M5" s="2398"/>
      <c r="N5" s="2398"/>
      <c r="O5" s="2398"/>
      <c r="P5" s="2398"/>
      <c r="Q5" s="2398"/>
      <c r="R5" s="2398"/>
      <c r="S5" s="2398"/>
      <c r="T5" s="2398"/>
      <c r="U5" s="2398"/>
      <c r="V5" s="2398"/>
      <c r="W5" s="2398"/>
      <c r="X5" s="2398"/>
      <c r="Y5" s="2398"/>
      <c r="Z5" s="2398"/>
      <c r="AA5" s="2398"/>
      <c r="AB5" s="2398"/>
      <c r="AC5" s="2398"/>
      <c r="AD5" s="2398"/>
    </row>
    <row r="6" spans="1:30" ht="15" customHeight="1">
      <c r="A6" s="2398"/>
      <c r="B6" s="2398"/>
      <c r="C6" s="2398"/>
      <c r="D6" s="2398"/>
      <c r="E6" s="2398"/>
      <c r="F6" s="2398"/>
      <c r="G6" s="2398"/>
      <c r="H6" s="2398"/>
      <c r="I6" s="2398"/>
      <c r="J6" s="2398"/>
      <c r="K6" s="2398"/>
      <c r="L6" s="2398"/>
      <c r="M6" s="2398"/>
      <c r="N6" s="2398"/>
      <c r="O6" s="2398"/>
      <c r="P6" s="2398"/>
      <c r="Q6" s="2398"/>
      <c r="R6" s="2398"/>
      <c r="S6" s="2398"/>
      <c r="T6" s="2398"/>
      <c r="U6" s="2398"/>
      <c r="V6" s="2398"/>
      <c r="W6" s="2398"/>
      <c r="X6" s="2398"/>
      <c r="Y6" s="2398"/>
      <c r="Z6" s="2398"/>
      <c r="AA6" s="2398"/>
      <c r="AB6" s="2398"/>
      <c r="AC6" s="2398"/>
      <c r="AD6" s="2398"/>
    </row>
    <row r="7" spans="1:30" ht="15" customHeight="1">
      <c r="A7" s="2398"/>
      <c r="B7" s="2398"/>
      <c r="C7" s="2398"/>
      <c r="D7" s="2398"/>
      <c r="E7" s="2398"/>
      <c r="F7" s="2398"/>
      <c r="G7" s="2398"/>
      <c r="H7" s="2398"/>
      <c r="I7" s="2398"/>
      <c r="J7" s="2398"/>
      <c r="K7" s="2398"/>
      <c r="L7" s="2398"/>
      <c r="M7" s="2398"/>
      <c r="N7" s="2398"/>
      <c r="O7" s="2398"/>
      <c r="P7" s="2398"/>
      <c r="Q7" s="2398"/>
      <c r="R7" s="2398"/>
      <c r="S7" s="2398"/>
      <c r="T7" s="2398"/>
      <c r="U7" s="2398"/>
      <c r="V7" s="2398"/>
      <c r="W7" s="2398"/>
      <c r="X7" s="2398"/>
      <c r="Y7" s="2398"/>
      <c r="Z7" s="2398"/>
      <c r="AA7" s="2398"/>
      <c r="AB7" s="2398"/>
      <c r="AC7" s="2398"/>
      <c r="AD7" s="2398"/>
    </row>
    <row r="8" spans="1:30" ht="15" customHeight="1">
      <c r="A8" s="2398"/>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row>
    <row r="9" spans="1:30" ht="15" customHeight="1">
      <c r="A9" s="2398"/>
      <c r="B9" s="2398"/>
      <c r="C9" s="2398"/>
      <c r="D9" s="2398"/>
      <c r="E9" s="2398"/>
      <c r="F9" s="2398"/>
      <c r="G9" s="2398"/>
      <c r="H9" s="2398"/>
      <c r="I9" s="2398"/>
      <c r="J9" s="2398"/>
      <c r="K9" s="2398"/>
      <c r="L9" s="2398"/>
      <c r="M9" s="2398"/>
      <c r="N9" s="2398"/>
      <c r="O9" s="2398"/>
      <c r="P9" s="2398"/>
      <c r="Q9" s="2398"/>
      <c r="R9" s="2398"/>
      <c r="S9" s="2398"/>
      <c r="T9" s="2398"/>
      <c r="U9" s="2398"/>
      <c r="V9" s="2398"/>
      <c r="W9" s="2398"/>
      <c r="X9" s="2398"/>
      <c r="Y9" s="2398"/>
      <c r="Z9" s="2398"/>
      <c r="AA9" s="2398"/>
      <c r="AB9" s="2398"/>
      <c r="AC9" s="2398"/>
      <c r="AD9" s="2398"/>
    </row>
    <row r="10" spans="1:30" ht="15" customHeight="1">
      <c r="A10" s="2398"/>
      <c r="B10" s="2398"/>
      <c r="C10" s="2398"/>
      <c r="D10" s="2398"/>
      <c r="E10" s="2398"/>
      <c r="F10" s="2398"/>
      <c r="G10" s="2398"/>
      <c r="H10" s="2398"/>
      <c r="I10" s="2398"/>
      <c r="J10" s="2398"/>
      <c r="K10" s="2398"/>
      <c r="L10" s="2398"/>
      <c r="M10" s="2398"/>
      <c r="N10" s="2398"/>
      <c r="O10" s="2398"/>
      <c r="P10" s="2398"/>
      <c r="Q10" s="2398"/>
      <c r="R10" s="2398"/>
      <c r="S10" s="2398"/>
      <c r="T10" s="2398"/>
      <c r="U10" s="2398"/>
      <c r="V10" s="2398"/>
      <c r="W10" s="2398"/>
      <c r="X10" s="2398"/>
      <c r="Y10" s="2398"/>
      <c r="Z10" s="2398"/>
      <c r="AA10" s="2398"/>
      <c r="AB10" s="2398"/>
      <c r="AC10" s="2398"/>
      <c r="AD10" s="2398"/>
    </row>
    <row r="11" spans="1:30" ht="15" customHeight="1">
      <c r="A11" s="2398"/>
      <c r="B11" s="2398"/>
      <c r="C11" s="2398"/>
      <c r="D11" s="2398"/>
      <c r="E11" s="2398"/>
      <c r="F11" s="2398"/>
      <c r="G11" s="2398"/>
      <c r="H11" s="2398"/>
      <c r="I11" s="2398"/>
      <c r="J11" s="2398"/>
      <c r="K11" s="2398"/>
      <c r="L11" s="2398"/>
      <c r="M11" s="2398"/>
      <c r="N11" s="2398"/>
      <c r="O11" s="2398"/>
      <c r="P11" s="2398"/>
      <c r="Q11" s="2398"/>
      <c r="R11" s="2398"/>
      <c r="S11" s="2398"/>
      <c r="T11" s="2398"/>
      <c r="U11" s="2398"/>
      <c r="V11" s="2398"/>
      <c r="W11" s="2398"/>
      <c r="X11" s="2398"/>
      <c r="Y11" s="2398"/>
      <c r="Z11" s="2398"/>
      <c r="AA11" s="2398"/>
      <c r="AB11" s="2398"/>
      <c r="AC11" s="2398"/>
      <c r="AD11" s="2398"/>
    </row>
    <row r="12" spans="1:30" ht="15" customHeight="1">
      <c r="A12" s="2398"/>
      <c r="B12" s="2398"/>
      <c r="C12" s="2398"/>
      <c r="D12" s="2398"/>
      <c r="E12" s="2398"/>
      <c r="F12" s="2398"/>
      <c r="G12" s="2398"/>
      <c r="H12" s="2398"/>
      <c r="I12" s="2398"/>
      <c r="J12" s="2398"/>
      <c r="K12" s="2398"/>
      <c r="L12" s="2398"/>
      <c r="M12" s="2398"/>
      <c r="N12" s="2398"/>
      <c r="O12" s="2398"/>
      <c r="P12" s="2398"/>
      <c r="Q12" s="2398"/>
      <c r="R12" s="2398"/>
      <c r="S12" s="2398"/>
      <c r="T12" s="2398"/>
      <c r="U12" s="2398"/>
      <c r="V12" s="2398"/>
      <c r="W12" s="2398"/>
      <c r="X12" s="2398"/>
      <c r="Y12" s="2398"/>
      <c r="Z12" s="2398"/>
      <c r="AA12" s="2398"/>
      <c r="AB12" s="2398"/>
      <c r="AC12" s="2398"/>
      <c r="AD12" s="2398"/>
    </row>
    <row r="13" spans="1:30" ht="15" customHeight="1">
      <c r="A13" s="2398"/>
      <c r="B13" s="2398"/>
      <c r="C13" s="2398"/>
      <c r="D13" s="2398"/>
      <c r="E13" s="2398"/>
      <c r="F13" s="2398"/>
      <c r="G13" s="2398"/>
      <c r="H13" s="2398"/>
      <c r="I13" s="2398"/>
      <c r="J13" s="2398"/>
      <c r="K13" s="2398"/>
      <c r="L13" s="2398"/>
      <c r="M13" s="2398"/>
      <c r="N13" s="2398"/>
      <c r="O13" s="2398"/>
      <c r="P13" s="2398"/>
      <c r="Q13" s="2398"/>
      <c r="R13" s="2398"/>
      <c r="S13" s="2398"/>
      <c r="T13" s="2398"/>
      <c r="U13" s="2398"/>
      <c r="V13" s="2398"/>
      <c r="W13" s="2398"/>
      <c r="X13" s="2398"/>
      <c r="Y13" s="2398"/>
      <c r="Z13" s="2398"/>
      <c r="AA13" s="2398"/>
      <c r="AB13" s="2398"/>
      <c r="AC13" s="2398"/>
      <c r="AD13" s="2398"/>
    </row>
    <row r="14" spans="1:30" ht="15" customHeight="1">
      <c r="A14" s="2398"/>
      <c r="B14" s="2398"/>
      <c r="C14" s="2398"/>
      <c r="D14" s="2398"/>
      <c r="E14" s="2398"/>
      <c r="F14" s="2398"/>
      <c r="G14" s="2398"/>
      <c r="H14" s="2398"/>
      <c r="I14" s="2398"/>
      <c r="J14" s="2398"/>
      <c r="K14" s="2398"/>
      <c r="L14" s="2398"/>
      <c r="M14" s="2398"/>
      <c r="N14" s="2398"/>
      <c r="O14" s="2398"/>
      <c r="P14" s="2398"/>
      <c r="Q14" s="2398"/>
      <c r="R14" s="2398"/>
      <c r="S14" s="2398"/>
      <c r="T14" s="2398"/>
      <c r="U14" s="2398"/>
      <c r="V14" s="2398"/>
      <c r="W14" s="2398"/>
      <c r="X14" s="2398"/>
      <c r="Y14" s="2398"/>
      <c r="Z14" s="2398"/>
      <c r="AA14" s="2398"/>
      <c r="AB14" s="2398"/>
      <c r="AC14" s="2398"/>
      <c r="AD14" s="2398"/>
    </row>
    <row r="15" spans="1:30" ht="15" customHeight="1">
      <c r="A15" s="2398"/>
      <c r="B15" s="2398"/>
      <c r="C15" s="2398"/>
      <c r="D15" s="2398"/>
      <c r="E15" s="2398"/>
      <c r="F15" s="2398"/>
      <c r="G15" s="2398"/>
      <c r="H15" s="2398"/>
      <c r="I15" s="2398"/>
      <c r="J15" s="2398"/>
      <c r="K15" s="2398"/>
      <c r="L15" s="2398"/>
      <c r="M15" s="2398"/>
      <c r="N15" s="2398"/>
      <c r="O15" s="2398"/>
      <c r="P15" s="2398"/>
      <c r="Q15" s="2398"/>
      <c r="R15" s="2398"/>
      <c r="S15" s="2398"/>
      <c r="T15" s="2398"/>
      <c r="U15" s="2398"/>
      <c r="V15" s="2398"/>
      <c r="W15" s="2398"/>
      <c r="X15" s="2398"/>
      <c r="Y15" s="2398"/>
      <c r="Z15" s="2398"/>
      <c r="AA15" s="2398"/>
      <c r="AB15" s="2398"/>
      <c r="AC15" s="2398"/>
      <c r="AD15" s="2398"/>
    </row>
    <row r="16" spans="1:30" ht="15" customHeight="1">
      <c r="A16" s="2398"/>
      <c r="B16" s="2398"/>
      <c r="C16" s="2398"/>
      <c r="D16" s="2398"/>
      <c r="E16" s="2398"/>
      <c r="F16" s="2398"/>
      <c r="G16" s="2398"/>
      <c r="H16" s="2398"/>
      <c r="I16" s="2398"/>
      <c r="J16" s="2398"/>
      <c r="K16" s="2398"/>
      <c r="L16" s="2398"/>
      <c r="M16" s="2398"/>
      <c r="N16" s="2398"/>
      <c r="O16" s="2398"/>
      <c r="P16" s="2398"/>
      <c r="Q16" s="2398"/>
      <c r="R16" s="2398"/>
      <c r="S16" s="2398"/>
      <c r="T16" s="2398"/>
      <c r="U16" s="2398"/>
      <c r="V16" s="2398"/>
      <c r="W16" s="2398"/>
      <c r="X16" s="2398"/>
      <c r="Y16" s="2398"/>
      <c r="Z16" s="2398"/>
      <c r="AA16" s="2398"/>
      <c r="AB16" s="2398"/>
      <c r="AC16" s="2398"/>
      <c r="AD16" s="2398"/>
    </row>
    <row r="17" spans="1:30" ht="15" customHeight="1">
      <c r="A17" s="2398"/>
      <c r="B17" s="2398"/>
      <c r="C17" s="2398"/>
      <c r="D17" s="2398"/>
      <c r="E17" s="2398"/>
      <c r="F17" s="2398"/>
      <c r="G17" s="2398"/>
      <c r="H17" s="2398"/>
      <c r="I17" s="2398"/>
      <c r="J17" s="2398"/>
      <c r="K17" s="2398"/>
      <c r="L17" s="2398"/>
      <c r="M17" s="2398"/>
      <c r="N17" s="2398"/>
      <c r="O17" s="2398"/>
      <c r="P17" s="2398"/>
      <c r="Q17" s="2398"/>
      <c r="R17" s="2398"/>
      <c r="S17" s="2398"/>
      <c r="T17" s="2398"/>
      <c r="U17" s="2398"/>
      <c r="V17" s="2398"/>
      <c r="W17" s="2398"/>
      <c r="X17" s="2398"/>
      <c r="Y17" s="2398"/>
      <c r="Z17" s="2398"/>
      <c r="AA17" s="2398"/>
      <c r="AB17" s="2398"/>
      <c r="AC17" s="2398"/>
      <c r="AD17" s="2398"/>
    </row>
    <row r="18" spans="1:30" ht="15" customHeight="1">
      <c r="A18" s="2398"/>
      <c r="B18" s="2398"/>
      <c r="C18" s="2398"/>
      <c r="D18" s="2398"/>
      <c r="E18" s="2398"/>
      <c r="F18" s="2398"/>
      <c r="G18" s="2398"/>
      <c r="H18" s="2398"/>
      <c r="I18" s="2398"/>
      <c r="J18" s="2398"/>
      <c r="K18" s="2398"/>
      <c r="L18" s="2398"/>
      <c r="M18" s="2398"/>
      <c r="N18" s="2398"/>
      <c r="O18" s="2398"/>
      <c r="P18" s="2398"/>
      <c r="Q18" s="2398"/>
      <c r="R18" s="2398"/>
      <c r="S18" s="2398"/>
      <c r="T18" s="2398"/>
      <c r="U18" s="2398"/>
      <c r="V18" s="2398"/>
      <c r="W18" s="2398"/>
      <c r="X18" s="2398"/>
      <c r="Y18" s="2398"/>
      <c r="Z18" s="2398"/>
      <c r="AA18" s="2398"/>
      <c r="AB18" s="2398"/>
      <c r="AC18" s="2398"/>
      <c r="AD18" s="2398"/>
    </row>
    <row r="19" spans="1:30" ht="15" customHeight="1">
      <c r="A19" s="2398"/>
      <c r="B19" s="2398"/>
      <c r="C19" s="2398"/>
      <c r="D19" s="2398"/>
      <c r="E19" s="2398"/>
      <c r="F19" s="2398"/>
      <c r="G19" s="2398"/>
      <c r="H19" s="2398"/>
      <c r="I19" s="2398"/>
      <c r="J19" s="2398"/>
      <c r="K19" s="2398"/>
      <c r="L19" s="2398"/>
      <c r="M19" s="2398"/>
      <c r="N19" s="2398"/>
      <c r="O19" s="2398"/>
      <c r="P19" s="2398"/>
      <c r="Q19" s="2398"/>
      <c r="R19" s="2398"/>
      <c r="S19" s="2398"/>
      <c r="T19" s="2398"/>
      <c r="U19" s="2398"/>
      <c r="V19" s="2398"/>
      <c r="W19" s="2398"/>
      <c r="X19" s="2398"/>
      <c r="Y19" s="2398"/>
      <c r="Z19" s="2398"/>
      <c r="AA19" s="2398"/>
      <c r="AB19" s="2398"/>
      <c r="AC19" s="2398"/>
      <c r="AD19" s="2398"/>
    </row>
    <row r="20" spans="1:30" ht="9.65" customHeight="1">
      <c r="A20" s="2398"/>
      <c r="B20" s="2398"/>
      <c r="C20" s="2398"/>
      <c r="D20" s="2398"/>
      <c r="E20" s="2398"/>
      <c r="F20" s="2398"/>
      <c r="G20" s="2398"/>
      <c r="H20" s="2398"/>
      <c r="I20" s="2398"/>
      <c r="J20" s="2398"/>
      <c r="K20" s="2398"/>
      <c r="L20" s="2398"/>
      <c r="M20" s="2398"/>
      <c r="N20" s="2398"/>
      <c r="O20" s="2398"/>
      <c r="P20" s="2398"/>
      <c r="Q20" s="2398"/>
      <c r="R20" s="2398"/>
      <c r="S20" s="2398"/>
      <c r="T20" s="2398"/>
      <c r="U20" s="2398"/>
      <c r="V20" s="2398"/>
      <c r="W20" s="2398"/>
      <c r="X20" s="2398"/>
      <c r="Y20" s="2398"/>
      <c r="Z20" s="2398"/>
      <c r="AA20" s="2398"/>
      <c r="AB20" s="2398"/>
      <c r="AC20" s="2398"/>
      <c r="AD20" s="2398"/>
    </row>
    <row r="21" spans="1:30" ht="4.5" customHeight="1">
      <c r="A21" s="611" t="s">
        <v>1042</v>
      </c>
    </row>
    <row r="22" spans="1:30" ht="27" customHeight="1">
      <c r="A22" s="2399" t="s">
        <v>3393</v>
      </c>
      <c r="B22" s="2400"/>
      <c r="C22" s="2400"/>
      <c r="D22" s="2400"/>
      <c r="E22" s="2400"/>
      <c r="F22" s="2400"/>
      <c r="G22" s="2400"/>
      <c r="H22" s="2400"/>
      <c r="I22" s="2400"/>
      <c r="J22" s="2400"/>
      <c r="K22" s="2400"/>
      <c r="L22" s="2400"/>
      <c r="M22" s="2400"/>
      <c r="N22" s="2400"/>
      <c r="O22" s="2400"/>
      <c r="P22" s="2400"/>
      <c r="Q22" s="2400"/>
      <c r="R22" s="2400"/>
      <c r="S22" s="2400"/>
      <c r="T22" s="2400"/>
      <c r="U22" s="2400"/>
      <c r="V22" s="2400"/>
      <c r="W22" s="2400"/>
      <c r="X22" s="2400"/>
      <c r="Y22" s="2400"/>
      <c r="Z22" s="2401"/>
      <c r="AA22" s="2402" t="s">
        <v>964</v>
      </c>
      <c r="AB22" s="2403"/>
      <c r="AC22" s="2403"/>
      <c r="AD22" s="2404"/>
    </row>
    <row r="23" spans="1:30" ht="27" customHeight="1">
      <c r="A23" s="2405" t="s">
        <v>3572</v>
      </c>
      <c r="B23" s="2405"/>
      <c r="C23" s="2405"/>
      <c r="D23" s="2405"/>
      <c r="E23" s="2405"/>
      <c r="F23" s="2405"/>
      <c r="G23" s="2405"/>
      <c r="H23" s="2405"/>
      <c r="I23" s="2405" t="s">
        <v>3399</v>
      </c>
      <c r="J23" s="2405"/>
      <c r="K23" s="2405"/>
      <c r="L23" s="2405"/>
      <c r="M23" s="2405"/>
      <c r="N23" s="2405"/>
      <c r="O23" s="2405"/>
      <c r="P23" s="2405"/>
      <c r="Q23" s="2405"/>
      <c r="R23" s="2405"/>
      <c r="S23" s="2405"/>
      <c r="T23" s="2405"/>
      <c r="U23" s="2405"/>
      <c r="V23" s="2405"/>
      <c r="W23" s="2405"/>
      <c r="X23" s="2405"/>
      <c r="Y23" s="2405"/>
      <c r="Z23" s="2405"/>
      <c r="AA23" s="2399" t="s">
        <v>3398</v>
      </c>
      <c r="AB23" s="2400"/>
      <c r="AC23" s="2400"/>
      <c r="AD23" s="2401"/>
    </row>
    <row r="24" spans="1:30" ht="27" customHeight="1">
      <c r="A24" s="2405" t="s">
        <v>3571</v>
      </c>
      <c r="B24" s="2405"/>
      <c r="C24" s="2405"/>
      <c r="D24" s="2405"/>
      <c r="E24" s="2405"/>
      <c r="F24" s="2405"/>
      <c r="G24" s="2405"/>
      <c r="H24" s="2405"/>
      <c r="I24" s="2406" t="s">
        <v>3396</v>
      </c>
      <c r="J24" s="2407"/>
      <c r="K24" s="2407"/>
      <c r="L24" s="2407"/>
      <c r="M24" s="2407"/>
      <c r="N24" s="2407"/>
      <c r="O24" s="2407"/>
      <c r="P24" s="2407"/>
      <c r="Q24" s="2407"/>
      <c r="R24" s="2407"/>
      <c r="S24" s="2407"/>
      <c r="T24" s="2407"/>
      <c r="U24" s="2407"/>
      <c r="V24" s="2407"/>
      <c r="W24" s="2407"/>
      <c r="X24" s="2407"/>
      <c r="Y24" s="2407"/>
      <c r="Z24" s="2408"/>
      <c r="AA24" s="2399" t="s">
        <v>3395</v>
      </c>
      <c r="AB24" s="2400"/>
      <c r="AC24" s="2400"/>
      <c r="AD24" s="2401"/>
    </row>
    <row r="25" spans="1:30" ht="24" customHeight="1">
      <c r="A25" s="2409" t="s">
        <v>3570</v>
      </c>
      <c r="B25" s="2409"/>
      <c r="C25" s="2409"/>
      <c r="D25" s="2409"/>
      <c r="E25" s="2409"/>
      <c r="F25" s="2409"/>
      <c r="G25" s="2409"/>
      <c r="H25" s="2409"/>
      <c r="I25" s="2409"/>
      <c r="J25" s="2409"/>
      <c r="K25" s="2409"/>
      <c r="L25" s="2409"/>
      <c r="M25" s="2409"/>
      <c r="N25" s="2409"/>
      <c r="O25" s="2409"/>
      <c r="P25" s="2409"/>
      <c r="Q25" s="2409"/>
      <c r="R25" s="2409"/>
      <c r="S25" s="2409"/>
      <c r="T25" s="2409"/>
      <c r="U25" s="2409"/>
      <c r="V25" s="2409"/>
      <c r="W25" s="2409"/>
      <c r="X25" s="2409"/>
      <c r="Y25" s="2409"/>
      <c r="Z25" s="2409"/>
      <c r="AA25" s="2409"/>
      <c r="AB25" s="2409"/>
      <c r="AC25" s="2409"/>
      <c r="AD25" s="2409"/>
    </row>
    <row r="26" spans="1:30" ht="26.15" customHeight="1">
      <c r="A26" s="2409"/>
      <c r="B26" s="2409"/>
      <c r="C26" s="2409"/>
      <c r="D26" s="2409"/>
      <c r="E26" s="2409"/>
      <c r="F26" s="2409"/>
      <c r="G26" s="2409"/>
      <c r="H26" s="2409"/>
      <c r="I26" s="2409"/>
      <c r="J26" s="2409"/>
      <c r="K26" s="2409"/>
      <c r="L26" s="2409"/>
      <c r="M26" s="2409"/>
      <c r="N26" s="2409"/>
      <c r="O26" s="2409"/>
      <c r="P26" s="2409"/>
      <c r="Q26" s="2409"/>
      <c r="R26" s="2409"/>
      <c r="S26" s="2409"/>
      <c r="T26" s="2409"/>
      <c r="U26" s="2409"/>
      <c r="V26" s="2409"/>
      <c r="W26" s="2409"/>
      <c r="X26" s="2409"/>
      <c r="Y26" s="2409"/>
      <c r="Z26" s="2409"/>
      <c r="AA26" s="2409"/>
      <c r="AB26" s="2409"/>
      <c r="AC26" s="2409"/>
      <c r="AD26" s="2409"/>
    </row>
    <row r="27" spans="1:30" ht="27" customHeight="1">
      <c r="A27" s="2410" t="s">
        <v>3393</v>
      </c>
      <c r="B27" s="2411"/>
      <c r="C27" s="2411"/>
      <c r="D27" s="2411"/>
      <c r="E27" s="2411"/>
      <c r="F27" s="2411"/>
      <c r="G27" s="2411"/>
      <c r="H27" s="2411"/>
      <c r="I27" s="2411"/>
      <c r="J27" s="2411"/>
      <c r="K27" s="2411"/>
      <c r="L27" s="2411"/>
      <c r="M27" s="2411"/>
      <c r="N27" s="2411"/>
      <c r="O27" s="2411"/>
      <c r="P27" s="2411"/>
      <c r="Q27" s="2411"/>
      <c r="R27" s="2411"/>
      <c r="S27" s="2411"/>
      <c r="T27" s="2411"/>
      <c r="U27" s="2411"/>
      <c r="V27" s="2411"/>
      <c r="W27" s="2411"/>
      <c r="X27" s="2411"/>
      <c r="Y27" s="2411"/>
      <c r="Z27" s="2412"/>
      <c r="AA27" s="2402" t="s">
        <v>964</v>
      </c>
      <c r="AB27" s="2403"/>
      <c r="AC27" s="2403"/>
      <c r="AD27" s="2404"/>
    </row>
    <row r="28" spans="1:30" ht="42" customHeight="1">
      <c r="A28" s="2413"/>
      <c r="B28" s="2414"/>
      <c r="C28" s="2414"/>
      <c r="D28" s="2414"/>
      <c r="E28" s="2414"/>
      <c r="F28" s="2414"/>
      <c r="G28" s="2414"/>
      <c r="H28" s="2414"/>
      <c r="I28" s="2414"/>
      <c r="J28" s="2414"/>
      <c r="K28" s="2414"/>
      <c r="L28" s="2414"/>
      <c r="M28" s="2414"/>
      <c r="N28" s="2414"/>
      <c r="O28" s="2414"/>
      <c r="P28" s="2414"/>
      <c r="Q28" s="2414"/>
      <c r="R28" s="2414"/>
      <c r="S28" s="2414"/>
      <c r="T28" s="2414"/>
      <c r="U28" s="2414"/>
      <c r="V28" s="2414"/>
      <c r="W28" s="2414"/>
      <c r="X28" s="2414"/>
      <c r="Y28" s="2414"/>
      <c r="Z28" s="2415"/>
      <c r="AA28" s="2399" t="s">
        <v>3569</v>
      </c>
      <c r="AB28" s="2401"/>
      <c r="AC28" s="2399" t="s">
        <v>3568</v>
      </c>
      <c r="AD28" s="2401"/>
    </row>
    <row r="29" spans="1:30" ht="30" customHeight="1">
      <c r="A29" s="2416" t="s">
        <v>3390</v>
      </c>
      <c r="B29" s="2416"/>
      <c r="C29" s="2416"/>
      <c r="D29" s="2416"/>
      <c r="E29" s="2416"/>
      <c r="F29" s="2416"/>
      <c r="G29" s="2416"/>
      <c r="H29" s="2416"/>
      <c r="I29" s="2417" t="s">
        <v>3389</v>
      </c>
      <c r="J29" s="2418"/>
      <c r="K29" s="2418"/>
      <c r="L29" s="2418"/>
      <c r="M29" s="2418"/>
      <c r="N29" s="2418"/>
      <c r="O29" s="2418"/>
      <c r="P29" s="2418"/>
      <c r="Q29" s="2418"/>
      <c r="R29" s="2418"/>
      <c r="S29" s="2418"/>
      <c r="T29" s="2418"/>
      <c r="U29" s="2418"/>
      <c r="V29" s="2418"/>
      <c r="W29" s="2418"/>
      <c r="X29" s="2418"/>
      <c r="Y29" s="2418"/>
      <c r="Z29" s="2419"/>
      <c r="AA29" s="2399">
        <v>10</v>
      </c>
      <c r="AB29" s="2401"/>
      <c r="AC29" s="2399">
        <v>30</v>
      </c>
      <c r="AD29" s="2401"/>
    </row>
    <row r="30" spans="1:30" ht="30" customHeight="1">
      <c r="A30" s="2406" t="s">
        <v>3388</v>
      </c>
      <c r="B30" s="2407"/>
      <c r="C30" s="2407"/>
      <c r="D30" s="2407"/>
      <c r="E30" s="2407"/>
      <c r="F30" s="2407"/>
      <c r="G30" s="2407"/>
      <c r="H30" s="2407"/>
      <c r="I30" s="2407"/>
      <c r="J30" s="2407"/>
      <c r="K30" s="2407"/>
      <c r="L30" s="2407"/>
      <c r="M30" s="2407"/>
      <c r="N30" s="2407"/>
      <c r="O30" s="2407"/>
      <c r="P30" s="2407"/>
      <c r="Q30" s="2407"/>
      <c r="R30" s="2407"/>
      <c r="S30" s="2407"/>
      <c r="T30" s="2407"/>
      <c r="U30" s="2407"/>
      <c r="V30" s="2407"/>
      <c r="W30" s="2407"/>
      <c r="X30" s="2407"/>
      <c r="Y30" s="2407"/>
      <c r="Z30" s="2408"/>
      <c r="AA30" s="2399">
        <v>11</v>
      </c>
      <c r="AB30" s="2401"/>
      <c r="AC30" s="2399">
        <v>31</v>
      </c>
      <c r="AD30" s="2401"/>
    </row>
    <row r="31" spans="1:30" ht="129.65" customHeight="1">
      <c r="A31" s="2416" t="s">
        <v>3387</v>
      </c>
      <c r="B31" s="2416"/>
      <c r="C31" s="2416"/>
      <c r="D31" s="2416"/>
      <c r="E31" s="2416"/>
      <c r="F31" s="2416"/>
      <c r="G31" s="2416"/>
      <c r="H31" s="2416"/>
      <c r="I31" s="2405" t="s">
        <v>3567</v>
      </c>
      <c r="J31" s="2405"/>
      <c r="K31" s="2405"/>
      <c r="L31" s="2405"/>
      <c r="M31" s="2405"/>
      <c r="N31" s="2405"/>
      <c r="O31" s="2405"/>
      <c r="P31" s="2405"/>
      <c r="Q31" s="2405"/>
      <c r="R31" s="2405"/>
      <c r="S31" s="2405"/>
      <c r="T31" s="2405"/>
      <c r="U31" s="2405"/>
      <c r="V31" s="2405"/>
      <c r="W31" s="2405"/>
      <c r="X31" s="2405"/>
      <c r="Y31" s="2405"/>
      <c r="Z31" s="2405"/>
      <c r="AA31" s="2399">
        <v>12</v>
      </c>
      <c r="AB31" s="2401"/>
      <c r="AC31" s="2399">
        <v>32</v>
      </c>
      <c r="AD31" s="2401"/>
    </row>
    <row r="32" spans="1:30" ht="30" customHeight="1">
      <c r="A32" s="2406" t="s">
        <v>3385</v>
      </c>
      <c r="B32" s="2407"/>
      <c r="C32" s="2407"/>
      <c r="D32" s="2407"/>
      <c r="E32" s="2407"/>
      <c r="F32" s="2407"/>
      <c r="G32" s="2407"/>
      <c r="H32" s="2407"/>
      <c r="I32" s="2407"/>
      <c r="J32" s="2407"/>
      <c r="K32" s="2407"/>
      <c r="L32" s="2407"/>
      <c r="M32" s="2407"/>
      <c r="N32" s="2407"/>
      <c r="O32" s="2407"/>
      <c r="P32" s="2407"/>
      <c r="Q32" s="2407"/>
      <c r="R32" s="2407"/>
      <c r="S32" s="2407"/>
      <c r="T32" s="2407"/>
      <c r="U32" s="2407"/>
      <c r="V32" s="2407"/>
      <c r="W32" s="2407"/>
      <c r="X32" s="2407"/>
      <c r="Y32" s="2407"/>
      <c r="Z32" s="2408"/>
      <c r="AA32" s="2399">
        <v>13</v>
      </c>
      <c r="AB32" s="2401"/>
      <c r="AC32" s="2399">
        <v>33</v>
      </c>
      <c r="AD32" s="2401"/>
    </row>
    <row r="33" spans="1:30" ht="40" customHeight="1">
      <c r="A33" s="2416" t="s">
        <v>3384</v>
      </c>
      <c r="B33" s="2416"/>
      <c r="C33" s="2416"/>
      <c r="D33" s="2416"/>
      <c r="E33" s="2416"/>
      <c r="F33" s="2416"/>
      <c r="G33" s="2416"/>
      <c r="H33" s="2416"/>
      <c r="I33" s="2405" t="s">
        <v>3383</v>
      </c>
      <c r="J33" s="2416"/>
      <c r="K33" s="2416"/>
      <c r="L33" s="2416"/>
      <c r="M33" s="2416"/>
      <c r="N33" s="2416"/>
      <c r="O33" s="2416"/>
      <c r="P33" s="2416"/>
      <c r="Q33" s="2416"/>
      <c r="R33" s="2416"/>
      <c r="S33" s="2416"/>
      <c r="T33" s="2416"/>
      <c r="U33" s="2416"/>
      <c r="V33" s="2416"/>
      <c r="W33" s="2416"/>
      <c r="X33" s="2416"/>
      <c r="Y33" s="2416"/>
      <c r="Z33" s="2416"/>
      <c r="AA33" s="2399">
        <v>14</v>
      </c>
      <c r="AB33" s="2401"/>
      <c r="AC33" s="2399">
        <v>34</v>
      </c>
      <c r="AD33" s="2401"/>
    </row>
    <row r="34" spans="1:30" ht="40" customHeight="1">
      <c r="A34" s="2416" t="s">
        <v>3382</v>
      </c>
      <c r="B34" s="2416"/>
      <c r="C34" s="2416"/>
      <c r="D34" s="2416"/>
      <c r="E34" s="2416"/>
      <c r="F34" s="2416"/>
      <c r="G34" s="2416"/>
      <c r="H34" s="2416"/>
      <c r="I34" s="2405" t="s">
        <v>3381</v>
      </c>
      <c r="J34" s="2405"/>
      <c r="K34" s="2405"/>
      <c r="L34" s="2405"/>
      <c r="M34" s="2405"/>
      <c r="N34" s="2405"/>
      <c r="O34" s="2405"/>
      <c r="P34" s="2405"/>
      <c r="Q34" s="2405"/>
      <c r="R34" s="2405"/>
      <c r="S34" s="2405"/>
      <c r="T34" s="2405"/>
      <c r="U34" s="2405"/>
      <c r="V34" s="2405"/>
      <c r="W34" s="2405"/>
      <c r="X34" s="2405"/>
      <c r="Y34" s="2405"/>
      <c r="Z34" s="2405"/>
      <c r="AA34" s="2399">
        <v>15</v>
      </c>
      <c r="AB34" s="2401"/>
      <c r="AC34" s="2399">
        <v>35</v>
      </c>
      <c r="AD34" s="2401"/>
    </row>
    <row r="35" spans="1:30" ht="30" customHeight="1">
      <c r="A35" s="2417" t="s">
        <v>3380</v>
      </c>
      <c r="B35" s="2418"/>
      <c r="C35" s="2418"/>
      <c r="D35" s="2418"/>
      <c r="E35" s="2418"/>
      <c r="F35" s="2418"/>
      <c r="G35" s="2418"/>
      <c r="H35" s="2418"/>
      <c r="I35" s="2418"/>
      <c r="J35" s="2418"/>
      <c r="K35" s="2418"/>
      <c r="L35" s="2418"/>
      <c r="M35" s="2418"/>
      <c r="N35" s="2418"/>
      <c r="O35" s="2418"/>
      <c r="P35" s="2418"/>
      <c r="Q35" s="2418"/>
      <c r="R35" s="2418"/>
      <c r="S35" s="2418"/>
      <c r="T35" s="2418"/>
      <c r="U35" s="2418"/>
      <c r="V35" s="2418"/>
      <c r="W35" s="2418"/>
      <c r="X35" s="2418"/>
      <c r="Y35" s="2418"/>
      <c r="Z35" s="2419"/>
      <c r="AA35" s="2399">
        <v>16</v>
      </c>
      <c r="AB35" s="2401"/>
      <c r="AC35" s="2399">
        <v>36</v>
      </c>
      <c r="AD35" s="2401"/>
    </row>
    <row r="36" spans="1:30" ht="30" customHeight="1">
      <c r="A36" s="2417" t="s">
        <v>3379</v>
      </c>
      <c r="B36" s="2418"/>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c r="Y36" s="2418"/>
      <c r="Z36" s="2419"/>
      <c r="AA36" s="2399">
        <v>17</v>
      </c>
      <c r="AB36" s="2401"/>
      <c r="AC36" s="2399">
        <v>37</v>
      </c>
      <c r="AD36" s="2401"/>
    </row>
    <row r="37" spans="1:30" ht="30" customHeight="1">
      <c r="A37" s="2416" t="s">
        <v>3378</v>
      </c>
      <c r="B37" s="2416"/>
      <c r="C37" s="2416"/>
      <c r="D37" s="2416"/>
      <c r="E37" s="2416"/>
      <c r="F37" s="2416"/>
      <c r="G37" s="2416"/>
      <c r="H37" s="2416"/>
      <c r="I37" s="2405" t="s">
        <v>3377</v>
      </c>
      <c r="J37" s="2405"/>
      <c r="K37" s="2405"/>
      <c r="L37" s="2405"/>
      <c r="M37" s="2405"/>
      <c r="N37" s="2405"/>
      <c r="O37" s="2405"/>
      <c r="P37" s="2405"/>
      <c r="Q37" s="2405"/>
      <c r="R37" s="2405"/>
      <c r="S37" s="2405"/>
      <c r="T37" s="2405"/>
      <c r="U37" s="2405"/>
      <c r="V37" s="2405"/>
      <c r="W37" s="2405"/>
      <c r="X37" s="2405"/>
      <c r="Y37" s="2405"/>
      <c r="Z37" s="2405"/>
      <c r="AA37" s="2399">
        <v>18</v>
      </c>
      <c r="AB37" s="2401"/>
      <c r="AC37" s="2399">
        <v>38</v>
      </c>
      <c r="AD37" s="2401"/>
    </row>
    <row r="38" spans="1:30" ht="40" customHeight="1">
      <c r="A38" s="2405" t="s">
        <v>3376</v>
      </c>
      <c r="B38" s="2405"/>
      <c r="C38" s="2405"/>
      <c r="D38" s="2405"/>
      <c r="E38" s="2405"/>
      <c r="F38" s="2405"/>
      <c r="G38" s="2405"/>
      <c r="H38" s="2405"/>
      <c r="I38" s="2416" t="s">
        <v>3375</v>
      </c>
      <c r="J38" s="2416"/>
      <c r="K38" s="2416"/>
      <c r="L38" s="2416"/>
      <c r="M38" s="2416"/>
      <c r="N38" s="2416"/>
      <c r="O38" s="2416"/>
      <c r="P38" s="2416"/>
      <c r="Q38" s="2416"/>
      <c r="R38" s="2416"/>
      <c r="S38" s="2416"/>
      <c r="T38" s="2416"/>
      <c r="U38" s="2416"/>
      <c r="V38" s="2416"/>
      <c r="W38" s="2416"/>
      <c r="X38" s="2416"/>
      <c r="Y38" s="2416"/>
      <c r="Z38" s="2416"/>
      <c r="AA38" s="2399">
        <v>19</v>
      </c>
      <c r="AB38" s="2401"/>
      <c r="AC38" s="2399">
        <v>39</v>
      </c>
      <c r="AD38" s="2401"/>
    </row>
    <row r="39" spans="1:30" ht="40" customHeight="1">
      <c r="A39" s="2417" t="s">
        <v>3374</v>
      </c>
      <c r="B39" s="2418"/>
      <c r="C39" s="2418"/>
      <c r="D39" s="2418"/>
      <c r="E39" s="2418"/>
      <c r="F39" s="2418"/>
      <c r="G39" s="2418"/>
      <c r="H39" s="2419"/>
      <c r="I39" s="2405" t="s">
        <v>3373</v>
      </c>
      <c r="J39" s="2405"/>
      <c r="K39" s="2405"/>
      <c r="L39" s="2405"/>
      <c r="M39" s="2405"/>
      <c r="N39" s="2405"/>
      <c r="O39" s="2405"/>
      <c r="P39" s="2405"/>
      <c r="Q39" s="2405"/>
      <c r="R39" s="2405"/>
      <c r="S39" s="2405"/>
      <c r="T39" s="2405"/>
      <c r="U39" s="2405"/>
      <c r="V39" s="2405"/>
      <c r="W39" s="2405"/>
      <c r="X39" s="2405"/>
      <c r="Y39" s="2405"/>
      <c r="Z39" s="2405"/>
      <c r="AA39" s="2399">
        <v>20</v>
      </c>
      <c r="AB39" s="2401"/>
      <c r="AC39" s="2399">
        <v>40</v>
      </c>
      <c r="AD39" s="2401"/>
    </row>
    <row r="40" spans="1:30" ht="30" customHeight="1">
      <c r="A40" s="2416" t="s">
        <v>3372</v>
      </c>
      <c r="B40" s="2416"/>
      <c r="C40" s="2416"/>
      <c r="D40" s="2416"/>
      <c r="E40" s="2416"/>
      <c r="F40" s="2416"/>
      <c r="G40" s="2416"/>
      <c r="H40" s="2416"/>
      <c r="I40" s="2416" t="s">
        <v>3371</v>
      </c>
      <c r="J40" s="2416"/>
      <c r="K40" s="2416"/>
      <c r="L40" s="2416"/>
      <c r="M40" s="2416"/>
      <c r="N40" s="2416"/>
      <c r="O40" s="2416"/>
      <c r="P40" s="2416"/>
      <c r="Q40" s="2416"/>
      <c r="R40" s="2416"/>
      <c r="S40" s="2416"/>
      <c r="T40" s="2416"/>
      <c r="U40" s="2416"/>
      <c r="V40" s="2416"/>
      <c r="W40" s="2416"/>
      <c r="X40" s="2416"/>
      <c r="Y40" s="2416"/>
      <c r="Z40" s="2416"/>
      <c r="AA40" s="2399">
        <v>21</v>
      </c>
      <c r="AB40" s="2401"/>
      <c r="AC40" s="2399">
        <v>41</v>
      </c>
      <c r="AD40" s="2401"/>
    </row>
    <row r="41" spans="1:30" ht="69.650000000000006" customHeight="1">
      <c r="A41" s="2416" t="s">
        <v>3370</v>
      </c>
      <c r="B41" s="2416"/>
      <c r="C41" s="2416"/>
      <c r="D41" s="2416"/>
      <c r="E41" s="2416"/>
      <c r="F41" s="2416"/>
      <c r="G41" s="2416"/>
      <c r="H41" s="2416"/>
      <c r="I41" s="2405" t="s">
        <v>3369</v>
      </c>
      <c r="J41" s="2405"/>
      <c r="K41" s="2405"/>
      <c r="L41" s="2405"/>
      <c r="M41" s="2405"/>
      <c r="N41" s="2405"/>
      <c r="O41" s="2405"/>
      <c r="P41" s="2405"/>
      <c r="Q41" s="2405"/>
      <c r="R41" s="2405"/>
      <c r="S41" s="2405"/>
      <c r="T41" s="2405"/>
      <c r="U41" s="2405"/>
      <c r="V41" s="2405"/>
      <c r="W41" s="2405"/>
      <c r="X41" s="2405"/>
      <c r="Y41" s="2405"/>
      <c r="Z41" s="2405"/>
      <c r="AA41" s="2399">
        <v>22</v>
      </c>
      <c r="AB41" s="2401"/>
      <c r="AC41" s="2399">
        <v>42</v>
      </c>
      <c r="AD41" s="2401"/>
    </row>
    <row r="42" spans="1:30" ht="30" customHeight="1">
      <c r="A42" s="2417" t="s">
        <v>3368</v>
      </c>
      <c r="B42" s="2418"/>
      <c r="C42" s="2418"/>
      <c r="D42" s="2418"/>
      <c r="E42" s="2418"/>
      <c r="F42" s="2418"/>
      <c r="G42" s="2418"/>
      <c r="H42" s="2418"/>
      <c r="I42" s="2418"/>
      <c r="J42" s="2418"/>
      <c r="K42" s="2418"/>
      <c r="L42" s="2418"/>
      <c r="M42" s="2418"/>
      <c r="N42" s="2418"/>
      <c r="O42" s="2418"/>
      <c r="P42" s="2418"/>
      <c r="Q42" s="2418"/>
      <c r="R42" s="2418"/>
      <c r="S42" s="2418"/>
      <c r="T42" s="2418"/>
      <c r="U42" s="2418"/>
      <c r="V42" s="2418"/>
      <c r="W42" s="2418"/>
      <c r="X42" s="2418"/>
      <c r="Y42" s="2418"/>
      <c r="Z42" s="2419"/>
      <c r="AA42" s="2399">
        <v>23</v>
      </c>
      <c r="AB42" s="2401"/>
      <c r="AC42" s="2399">
        <v>43</v>
      </c>
      <c r="AD42" s="2401"/>
    </row>
    <row r="43" spans="1:30" ht="30" customHeight="1">
      <c r="A43" s="2417" t="s">
        <v>3367</v>
      </c>
      <c r="B43" s="2418"/>
      <c r="C43" s="2418"/>
      <c r="D43" s="2418"/>
      <c r="E43" s="2418"/>
      <c r="F43" s="2418"/>
      <c r="G43" s="2418"/>
      <c r="H43" s="2418"/>
      <c r="I43" s="2418"/>
      <c r="J43" s="2418"/>
      <c r="K43" s="2418"/>
      <c r="L43" s="2418"/>
      <c r="M43" s="2418"/>
      <c r="N43" s="2418"/>
      <c r="O43" s="2418"/>
      <c r="P43" s="2418"/>
      <c r="Q43" s="2418"/>
      <c r="R43" s="2418"/>
      <c r="S43" s="2418"/>
      <c r="T43" s="2418"/>
      <c r="U43" s="2418"/>
      <c r="V43" s="2418"/>
      <c r="W43" s="2418"/>
      <c r="X43" s="2418"/>
      <c r="Y43" s="2418"/>
      <c r="Z43" s="2419"/>
      <c r="AA43" s="2399">
        <v>24</v>
      </c>
      <c r="AB43" s="2401"/>
      <c r="AC43" s="2399">
        <v>44</v>
      </c>
      <c r="AD43" s="2401"/>
    </row>
    <row r="44" spans="1:30" ht="4.5" customHeight="1"/>
    <row r="45" spans="1:30" ht="15" customHeight="1">
      <c r="A45" s="2398" t="s">
        <v>3566</v>
      </c>
      <c r="B45" s="2398"/>
      <c r="C45" s="2398"/>
      <c r="D45" s="2398"/>
      <c r="E45" s="2398"/>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row>
    <row r="46" spans="1:30" ht="15" customHeight="1">
      <c r="A46" s="2398"/>
      <c r="B46" s="2398"/>
      <c r="C46" s="2398"/>
      <c r="D46" s="2398"/>
      <c r="E46" s="2398"/>
      <c r="F46" s="2398"/>
      <c r="G46" s="2398"/>
      <c r="H46" s="2398"/>
      <c r="I46" s="2398"/>
      <c r="J46" s="2398"/>
      <c r="K46" s="2398"/>
      <c r="L46" s="2398"/>
      <c r="M46" s="2398"/>
      <c r="N46" s="2398"/>
      <c r="O46" s="2398"/>
      <c r="P46" s="2398"/>
      <c r="Q46" s="2398"/>
      <c r="R46" s="2398"/>
      <c r="S46" s="2398"/>
      <c r="T46" s="2398"/>
      <c r="U46" s="2398"/>
      <c r="V46" s="2398"/>
      <c r="W46" s="2398"/>
      <c r="X46" s="2398"/>
      <c r="Y46" s="2398"/>
      <c r="Z46" s="2398"/>
      <c r="AA46" s="2398"/>
      <c r="AB46" s="2398"/>
      <c r="AC46" s="2398"/>
      <c r="AD46" s="2398"/>
    </row>
    <row r="47" spans="1:30" ht="15" customHeight="1">
      <c r="A47" s="2398"/>
      <c r="B47" s="2398"/>
      <c r="C47" s="2398"/>
      <c r="D47" s="2398"/>
      <c r="E47" s="2398"/>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row>
    <row r="48" spans="1:30" ht="15" customHeight="1">
      <c r="A48" s="2398"/>
      <c r="B48" s="2398"/>
      <c r="C48" s="2398"/>
      <c r="D48" s="2398"/>
      <c r="E48" s="2398"/>
      <c r="F48" s="2398"/>
      <c r="G48" s="2398"/>
      <c r="H48" s="2398"/>
      <c r="I48" s="2398"/>
      <c r="J48" s="2398"/>
      <c r="K48" s="2398"/>
      <c r="L48" s="2398"/>
      <c r="M48" s="2398"/>
      <c r="N48" s="2398"/>
      <c r="O48" s="2398"/>
      <c r="P48" s="2398"/>
      <c r="Q48" s="2398"/>
      <c r="R48" s="2398"/>
      <c r="S48" s="2398"/>
      <c r="T48" s="2398"/>
      <c r="U48" s="2398"/>
      <c r="V48" s="2398"/>
      <c r="W48" s="2398"/>
      <c r="X48" s="2398"/>
      <c r="Y48" s="2398"/>
      <c r="Z48" s="2398"/>
      <c r="AA48" s="2398"/>
      <c r="AB48" s="2398"/>
      <c r="AC48" s="2398"/>
      <c r="AD48" s="2398"/>
    </row>
    <row r="49" spans="1:30" ht="15" customHeight="1">
      <c r="A49" s="2398"/>
      <c r="B49" s="2398"/>
      <c r="C49" s="2398"/>
      <c r="D49" s="2398"/>
      <c r="E49" s="2398"/>
      <c r="F49" s="2398"/>
      <c r="G49" s="2398"/>
      <c r="H49" s="2398"/>
      <c r="I49" s="2398"/>
      <c r="J49" s="2398"/>
      <c r="K49" s="2398"/>
      <c r="L49" s="2398"/>
      <c r="M49" s="2398"/>
      <c r="N49" s="2398"/>
      <c r="O49" s="2398"/>
      <c r="P49" s="2398"/>
      <c r="Q49" s="2398"/>
      <c r="R49" s="2398"/>
      <c r="S49" s="2398"/>
      <c r="T49" s="2398"/>
      <c r="U49" s="2398"/>
      <c r="V49" s="2398"/>
      <c r="W49" s="2398"/>
      <c r="X49" s="2398"/>
      <c r="Y49" s="2398"/>
      <c r="Z49" s="2398"/>
      <c r="AA49" s="2398"/>
      <c r="AB49" s="2398"/>
      <c r="AC49" s="2398"/>
      <c r="AD49" s="2398"/>
    </row>
    <row r="50" spans="1:30" ht="9.65" customHeight="1">
      <c r="A50" s="2398"/>
      <c r="B50" s="2398"/>
      <c r="C50" s="2398"/>
      <c r="D50" s="2398"/>
      <c r="E50" s="2398"/>
      <c r="F50" s="2398"/>
      <c r="G50" s="2398"/>
      <c r="H50" s="2398"/>
      <c r="I50" s="2398"/>
      <c r="J50" s="2398"/>
      <c r="K50" s="2398"/>
      <c r="L50" s="2398"/>
      <c r="M50" s="2398"/>
      <c r="N50" s="2398"/>
      <c r="O50" s="2398"/>
      <c r="P50" s="2398"/>
      <c r="Q50" s="2398"/>
      <c r="R50" s="2398"/>
      <c r="S50" s="2398"/>
      <c r="T50" s="2398"/>
      <c r="U50" s="2398"/>
      <c r="V50" s="2398"/>
      <c r="W50" s="2398"/>
      <c r="X50" s="2398"/>
      <c r="Y50" s="2398"/>
      <c r="Z50" s="2398"/>
      <c r="AA50" s="2398"/>
      <c r="AB50" s="2398"/>
      <c r="AC50" s="2398"/>
      <c r="AD50" s="2398"/>
    </row>
    <row r="51" spans="1:30" ht="15" customHeight="1">
      <c r="A51" s="2420" t="s">
        <v>3563</v>
      </c>
      <c r="B51" s="2421"/>
      <c r="C51" s="2421"/>
      <c r="D51" s="2421"/>
      <c r="E51" s="2421"/>
      <c r="F51" s="2421"/>
      <c r="G51" s="2421"/>
      <c r="H51" s="2421"/>
      <c r="I51" s="2421"/>
      <c r="J51" s="2421"/>
      <c r="K51" s="2421"/>
      <c r="L51" s="2421"/>
      <c r="M51" s="2421"/>
      <c r="N51" s="2421"/>
      <c r="O51" s="2421"/>
      <c r="P51" s="2421"/>
      <c r="Q51" s="2421"/>
      <c r="R51" s="2421"/>
      <c r="S51" s="2421"/>
      <c r="T51" s="2421"/>
      <c r="U51" s="2421"/>
      <c r="V51" s="2421"/>
      <c r="W51" s="2421"/>
      <c r="X51" s="2421"/>
      <c r="Y51" s="2421"/>
      <c r="Z51" s="2421"/>
      <c r="AA51" s="2421"/>
      <c r="AB51" s="2420" t="s">
        <v>964</v>
      </c>
      <c r="AC51" s="2421"/>
      <c r="AD51" s="2422"/>
    </row>
    <row r="52" spans="1:30" ht="15" customHeight="1">
      <c r="A52" s="2423" t="s">
        <v>3562</v>
      </c>
      <c r="B52" s="2423"/>
      <c r="C52" s="2423"/>
      <c r="D52" s="2423"/>
      <c r="E52" s="2423"/>
      <c r="F52" s="2423"/>
      <c r="G52" s="2423"/>
      <c r="H52" s="2423"/>
      <c r="I52" s="2423"/>
      <c r="J52" s="2423"/>
      <c r="K52" s="2423"/>
      <c r="L52" s="2423"/>
      <c r="M52" s="2423"/>
      <c r="N52" s="2423"/>
      <c r="O52" s="2423"/>
      <c r="P52" s="2423"/>
      <c r="Q52" s="2423"/>
      <c r="R52" s="2423"/>
      <c r="S52" s="2423"/>
      <c r="T52" s="2423"/>
      <c r="U52" s="2423"/>
      <c r="V52" s="2423"/>
      <c r="W52" s="2423"/>
      <c r="X52" s="2423"/>
      <c r="Y52" s="2423"/>
      <c r="Z52" s="2423"/>
      <c r="AA52" s="2423"/>
      <c r="AB52" s="2424" t="s">
        <v>1452</v>
      </c>
      <c r="AC52" s="2425"/>
      <c r="AD52" s="2426"/>
    </row>
    <row r="53" spans="1:30" ht="15" customHeight="1">
      <c r="A53" s="2427" t="s">
        <v>3561</v>
      </c>
      <c r="B53" s="2428"/>
      <c r="C53" s="2428"/>
      <c r="D53" s="2428"/>
      <c r="E53" s="2428"/>
      <c r="F53" s="2428"/>
      <c r="G53" s="2428"/>
      <c r="H53" s="2428"/>
      <c r="I53" s="2428"/>
      <c r="J53" s="2428"/>
      <c r="K53" s="2428"/>
      <c r="L53" s="2428"/>
      <c r="M53" s="2428"/>
      <c r="N53" s="2428"/>
      <c r="O53" s="2428"/>
      <c r="P53" s="2428"/>
      <c r="Q53" s="2428"/>
      <c r="R53" s="2428"/>
      <c r="S53" s="2428"/>
      <c r="T53" s="2428"/>
      <c r="U53" s="2428"/>
      <c r="V53" s="2428"/>
      <c r="W53" s="2428"/>
      <c r="X53" s="2428"/>
      <c r="Y53" s="2428"/>
      <c r="Z53" s="2428"/>
      <c r="AA53" s="2428"/>
      <c r="AB53" s="2424" t="s">
        <v>3560</v>
      </c>
      <c r="AC53" s="2425"/>
      <c r="AD53" s="2426"/>
    </row>
    <row r="54" spans="1:30" ht="15" customHeight="1">
      <c r="A54" s="2427" t="s">
        <v>3565</v>
      </c>
      <c r="B54" s="2428"/>
      <c r="C54" s="2428"/>
      <c r="D54" s="2428"/>
      <c r="E54" s="2428"/>
      <c r="F54" s="2428"/>
      <c r="G54" s="2428"/>
      <c r="H54" s="2428"/>
      <c r="I54" s="2428"/>
      <c r="J54" s="2428"/>
      <c r="K54" s="2428"/>
      <c r="L54" s="2428"/>
      <c r="M54" s="2428"/>
      <c r="N54" s="2428"/>
      <c r="O54" s="2428"/>
      <c r="P54" s="2428"/>
      <c r="Q54" s="2428"/>
      <c r="R54" s="2428"/>
      <c r="S54" s="2428"/>
      <c r="T54" s="2428"/>
      <c r="U54" s="2428"/>
      <c r="V54" s="2428"/>
      <c r="W54" s="2428"/>
      <c r="X54" s="2428"/>
      <c r="Y54" s="2428"/>
      <c r="Z54" s="2428"/>
      <c r="AA54" s="2428"/>
      <c r="AB54" s="2424" t="s">
        <v>3558</v>
      </c>
      <c r="AC54" s="2425"/>
      <c r="AD54" s="2426"/>
    </row>
    <row r="55" spans="1:30" ht="15" customHeight="1">
      <c r="A55" s="2427" t="s">
        <v>3557</v>
      </c>
      <c r="B55" s="2428"/>
      <c r="C55" s="2428"/>
      <c r="D55" s="2428"/>
      <c r="E55" s="2428"/>
      <c r="F55" s="2428"/>
      <c r="G55" s="2428"/>
      <c r="H55" s="2428"/>
      <c r="I55" s="2428"/>
      <c r="J55" s="2428"/>
      <c r="K55" s="2428"/>
      <c r="L55" s="2428"/>
      <c r="M55" s="2428"/>
      <c r="N55" s="2428"/>
      <c r="O55" s="2428"/>
      <c r="P55" s="2428"/>
      <c r="Q55" s="2428"/>
      <c r="R55" s="2428"/>
      <c r="S55" s="2428"/>
      <c r="T55" s="2428"/>
      <c r="U55" s="2428"/>
      <c r="V55" s="2428"/>
      <c r="W55" s="2428"/>
      <c r="X55" s="2428"/>
      <c r="Y55" s="2428"/>
      <c r="Z55" s="2428"/>
      <c r="AA55" s="2428"/>
      <c r="AB55" s="2424" t="s">
        <v>3556</v>
      </c>
      <c r="AC55" s="2425"/>
      <c r="AD55" s="2426"/>
    </row>
    <row r="56" spans="1:30" ht="15" customHeight="1">
      <c r="A56" s="2427" t="s">
        <v>3555</v>
      </c>
      <c r="B56" s="2428"/>
      <c r="C56" s="2428"/>
      <c r="D56" s="2428"/>
      <c r="E56" s="2428"/>
      <c r="F56" s="2428"/>
      <c r="G56" s="2428"/>
      <c r="H56" s="2428"/>
      <c r="I56" s="2428"/>
      <c r="J56" s="2428"/>
      <c r="K56" s="2428"/>
      <c r="L56" s="2428"/>
      <c r="M56" s="2428"/>
      <c r="N56" s="2428"/>
      <c r="O56" s="2428"/>
      <c r="P56" s="2428"/>
      <c r="Q56" s="2428"/>
      <c r="R56" s="2428"/>
      <c r="S56" s="2428"/>
      <c r="T56" s="2428"/>
      <c r="U56" s="2428"/>
      <c r="V56" s="2428"/>
      <c r="W56" s="2428"/>
      <c r="X56" s="2428"/>
      <c r="Y56" s="2428"/>
      <c r="Z56" s="2428"/>
      <c r="AA56" s="2428"/>
      <c r="AB56" s="2424" t="s">
        <v>3554</v>
      </c>
      <c r="AC56" s="2425"/>
      <c r="AD56" s="2426"/>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398" t="s">
        <v>3564</v>
      </c>
      <c r="B58" s="2398"/>
      <c r="C58" s="2398"/>
      <c r="D58" s="2398"/>
      <c r="E58" s="2398"/>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row>
    <row r="59" spans="1:30" ht="15" customHeight="1">
      <c r="A59" s="2398"/>
      <c r="B59" s="2398"/>
      <c r="C59" s="2398"/>
      <c r="D59" s="2398"/>
      <c r="E59" s="2398"/>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row>
    <row r="60" spans="1:30" ht="15" customHeight="1">
      <c r="A60" s="2398"/>
      <c r="B60" s="2398"/>
      <c r="C60" s="2398"/>
      <c r="D60" s="2398"/>
      <c r="E60" s="2398"/>
      <c r="F60" s="2398"/>
      <c r="G60" s="2398"/>
      <c r="H60" s="2398"/>
      <c r="I60" s="2398"/>
      <c r="J60" s="2398"/>
      <c r="K60" s="2398"/>
      <c r="L60" s="2398"/>
      <c r="M60" s="2398"/>
      <c r="N60" s="2398"/>
      <c r="O60" s="2398"/>
      <c r="P60" s="2398"/>
      <c r="Q60" s="2398"/>
      <c r="R60" s="2398"/>
      <c r="S60" s="2398"/>
      <c r="T60" s="2398"/>
      <c r="U60" s="2398"/>
      <c r="V60" s="2398"/>
      <c r="W60" s="2398"/>
      <c r="X60" s="2398"/>
      <c r="Y60" s="2398"/>
      <c r="Z60" s="2398"/>
      <c r="AA60" s="2398"/>
      <c r="AB60" s="2398"/>
      <c r="AC60" s="2398"/>
      <c r="AD60" s="2398"/>
    </row>
    <row r="61" spans="1:30" ht="15" customHeight="1">
      <c r="A61" s="2398"/>
      <c r="B61" s="2398"/>
      <c r="C61" s="2398"/>
      <c r="D61" s="2398"/>
      <c r="E61" s="2398"/>
      <c r="F61" s="2398"/>
      <c r="G61" s="2398"/>
      <c r="H61" s="2398"/>
      <c r="I61" s="2398"/>
      <c r="J61" s="2398"/>
      <c r="K61" s="2398"/>
      <c r="L61" s="2398"/>
      <c r="M61" s="2398"/>
      <c r="N61" s="2398"/>
      <c r="O61" s="2398"/>
      <c r="P61" s="2398"/>
      <c r="Q61" s="2398"/>
      <c r="R61" s="2398"/>
      <c r="S61" s="2398"/>
      <c r="T61" s="2398"/>
      <c r="U61" s="2398"/>
      <c r="V61" s="2398"/>
      <c r="W61" s="2398"/>
      <c r="X61" s="2398"/>
      <c r="Y61" s="2398"/>
      <c r="Z61" s="2398"/>
      <c r="AA61" s="2398"/>
      <c r="AB61" s="2398"/>
      <c r="AC61" s="2398"/>
      <c r="AD61" s="2398"/>
    </row>
    <row r="62" spans="1:30" ht="15" customHeight="1">
      <c r="A62" s="2398"/>
      <c r="B62" s="2398"/>
      <c r="C62" s="2398"/>
      <c r="D62" s="2398"/>
      <c r="E62" s="2398"/>
      <c r="F62" s="2398"/>
      <c r="G62" s="2398"/>
      <c r="H62" s="2398"/>
      <c r="I62" s="2398"/>
      <c r="J62" s="2398"/>
      <c r="K62" s="2398"/>
      <c r="L62" s="2398"/>
      <c r="M62" s="2398"/>
      <c r="N62" s="2398"/>
      <c r="O62" s="2398"/>
      <c r="P62" s="2398"/>
      <c r="Q62" s="2398"/>
      <c r="R62" s="2398"/>
      <c r="S62" s="2398"/>
      <c r="T62" s="2398"/>
      <c r="U62" s="2398"/>
      <c r="V62" s="2398"/>
      <c r="W62" s="2398"/>
      <c r="X62" s="2398"/>
      <c r="Y62" s="2398"/>
      <c r="Z62" s="2398"/>
      <c r="AA62" s="2398"/>
      <c r="AB62" s="2398"/>
      <c r="AC62" s="2398"/>
      <c r="AD62" s="2398"/>
    </row>
    <row r="63" spans="1:30" ht="4" customHeight="1">
      <c r="A63" s="2398"/>
      <c r="B63" s="2398"/>
      <c r="C63" s="2398"/>
      <c r="D63" s="2398"/>
      <c r="E63" s="2398"/>
      <c r="F63" s="2398"/>
      <c r="G63" s="2398"/>
      <c r="H63" s="2398"/>
      <c r="I63" s="2398"/>
      <c r="J63" s="2398"/>
      <c r="K63" s="2398"/>
      <c r="L63" s="2398"/>
      <c r="M63" s="2398"/>
      <c r="N63" s="2398"/>
      <c r="O63" s="2398"/>
      <c r="P63" s="2398"/>
      <c r="Q63" s="2398"/>
      <c r="R63" s="2398"/>
      <c r="S63" s="2398"/>
      <c r="T63" s="2398"/>
      <c r="U63" s="2398"/>
      <c r="V63" s="2398"/>
      <c r="W63" s="2398"/>
      <c r="X63" s="2398"/>
      <c r="Y63" s="2398"/>
      <c r="Z63" s="2398"/>
      <c r="AA63" s="2398"/>
      <c r="AB63" s="2398"/>
      <c r="AC63" s="2398"/>
      <c r="AD63" s="2398"/>
    </row>
    <row r="64" spans="1:30" ht="15" customHeight="1">
      <c r="A64" s="2420" t="s">
        <v>3563</v>
      </c>
      <c r="B64" s="2421"/>
      <c r="C64" s="2421"/>
      <c r="D64" s="2421"/>
      <c r="E64" s="2421"/>
      <c r="F64" s="2421"/>
      <c r="G64" s="2421"/>
      <c r="H64" s="2421"/>
      <c r="I64" s="2421"/>
      <c r="J64" s="2421"/>
      <c r="K64" s="2421"/>
      <c r="L64" s="2421"/>
      <c r="M64" s="2421"/>
      <c r="N64" s="2421"/>
      <c r="O64" s="2421"/>
      <c r="P64" s="2421"/>
      <c r="Q64" s="2421"/>
      <c r="R64" s="2421"/>
      <c r="S64" s="2421"/>
      <c r="T64" s="2421"/>
      <c r="U64" s="2421"/>
      <c r="V64" s="2421"/>
      <c r="W64" s="2421"/>
      <c r="X64" s="2421"/>
      <c r="Y64" s="2421"/>
      <c r="Z64" s="2421"/>
      <c r="AA64" s="2421"/>
      <c r="AB64" s="2420" t="s">
        <v>964</v>
      </c>
      <c r="AC64" s="2421"/>
      <c r="AD64" s="2422"/>
    </row>
    <row r="65" spans="1:30" ht="15" hidden="1" customHeight="1">
      <c r="A65" s="2427" t="s">
        <v>3562</v>
      </c>
      <c r="B65" s="2428"/>
      <c r="C65" s="2428"/>
      <c r="D65" s="2428"/>
      <c r="E65" s="2428"/>
      <c r="F65" s="2428"/>
      <c r="G65" s="2428"/>
      <c r="H65" s="2428"/>
      <c r="I65" s="2428"/>
      <c r="J65" s="2428"/>
      <c r="K65" s="2428"/>
      <c r="L65" s="2428"/>
      <c r="M65" s="2428"/>
      <c r="N65" s="2428"/>
      <c r="O65" s="2428"/>
      <c r="P65" s="2428"/>
      <c r="Q65" s="2428"/>
      <c r="R65" s="2428"/>
      <c r="S65" s="2428"/>
      <c r="T65" s="2428"/>
      <c r="U65" s="2428"/>
      <c r="V65" s="2428"/>
      <c r="W65" s="2428"/>
      <c r="X65" s="2428"/>
      <c r="Y65" s="2428"/>
      <c r="Z65" s="2429"/>
      <c r="AA65" s="614" t="s">
        <v>1452</v>
      </c>
      <c r="AB65" s="613" t="s">
        <v>1452</v>
      </c>
      <c r="AC65" s="613"/>
      <c r="AD65" s="613"/>
    </row>
    <row r="66" spans="1:30" ht="15" hidden="1" customHeight="1">
      <c r="A66" s="2427" t="s">
        <v>3561</v>
      </c>
      <c r="B66" s="2428"/>
      <c r="C66" s="2428"/>
      <c r="D66" s="2428"/>
      <c r="E66" s="2428"/>
      <c r="F66" s="2428"/>
      <c r="G66" s="2428"/>
      <c r="H66" s="2428"/>
      <c r="I66" s="2428"/>
      <c r="J66" s="2428"/>
      <c r="K66" s="2428"/>
      <c r="L66" s="2428"/>
      <c r="M66" s="2428"/>
      <c r="N66" s="2428"/>
      <c r="O66" s="2428"/>
      <c r="P66" s="2428"/>
      <c r="Q66" s="2428"/>
      <c r="R66" s="2428"/>
      <c r="S66" s="2428"/>
      <c r="T66" s="2428"/>
      <c r="U66" s="2428"/>
      <c r="V66" s="2428"/>
      <c r="W66" s="2428"/>
      <c r="X66" s="2428"/>
      <c r="Y66" s="2428"/>
      <c r="Z66" s="2429"/>
      <c r="AA66" s="614" t="s">
        <v>3560</v>
      </c>
      <c r="AB66" s="613" t="s">
        <v>3560</v>
      </c>
      <c r="AC66" s="613"/>
      <c r="AD66" s="613"/>
    </row>
    <row r="67" spans="1:30" ht="15" hidden="1" customHeight="1">
      <c r="A67" s="2427" t="s">
        <v>3559</v>
      </c>
      <c r="B67" s="2428"/>
      <c r="C67" s="2428"/>
      <c r="D67" s="2428"/>
      <c r="E67" s="2428"/>
      <c r="F67" s="2428"/>
      <c r="G67" s="2428"/>
      <c r="H67" s="2428"/>
      <c r="I67" s="2428"/>
      <c r="J67" s="2428"/>
      <c r="K67" s="2428"/>
      <c r="L67" s="2428"/>
      <c r="M67" s="2428"/>
      <c r="N67" s="2428"/>
      <c r="O67" s="2428"/>
      <c r="P67" s="2428"/>
      <c r="Q67" s="2428"/>
      <c r="R67" s="2428"/>
      <c r="S67" s="2428"/>
      <c r="T67" s="2428"/>
      <c r="U67" s="2428"/>
      <c r="V67" s="2428"/>
      <c r="W67" s="2428"/>
      <c r="X67" s="2428"/>
      <c r="Y67" s="2428"/>
      <c r="Z67" s="2429"/>
      <c r="AA67" s="614" t="s">
        <v>3558</v>
      </c>
      <c r="AB67" s="613" t="s">
        <v>3558</v>
      </c>
      <c r="AC67" s="613"/>
      <c r="AD67" s="613"/>
    </row>
    <row r="68" spans="1:30" ht="15" hidden="1" customHeight="1">
      <c r="A68" s="2427" t="s">
        <v>3557</v>
      </c>
      <c r="B68" s="2428"/>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9"/>
      <c r="AA68" s="614" t="s">
        <v>3556</v>
      </c>
      <c r="AB68" s="613" t="s">
        <v>3556</v>
      </c>
      <c r="AC68" s="613"/>
      <c r="AD68" s="613"/>
    </row>
    <row r="69" spans="1:30" ht="15" hidden="1" customHeight="1">
      <c r="A69" s="2427" t="s">
        <v>3555</v>
      </c>
      <c r="B69" s="2428"/>
      <c r="C69" s="2428"/>
      <c r="D69" s="2428"/>
      <c r="E69" s="2428"/>
      <c r="F69" s="2428"/>
      <c r="G69" s="2428"/>
      <c r="H69" s="2428"/>
      <c r="I69" s="2428"/>
      <c r="J69" s="2428"/>
      <c r="K69" s="2428"/>
      <c r="L69" s="2428"/>
      <c r="M69" s="2428"/>
      <c r="N69" s="2428"/>
      <c r="O69" s="2428"/>
      <c r="P69" s="2428"/>
      <c r="Q69" s="2428"/>
      <c r="R69" s="2428"/>
      <c r="S69" s="2428"/>
      <c r="T69" s="2428"/>
      <c r="U69" s="2428"/>
      <c r="V69" s="2428"/>
      <c r="W69" s="2428"/>
      <c r="X69" s="2428"/>
      <c r="Y69" s="2428"/>
      <c r="Z69" s="2429"/>
      <c r="AA69" s="614" t="s">
        <v>3554</v>
      </c>
      <c r="AB69" s="613" t="s">
        <v>3554</v>
      </c>
      <c r="AC69" s="613"/>
      <c r="AD69" s="613"/>
    </row>
    <row r="70" spans="1:30" ht="15" hidden="1" customHeight="1">
      <c r="A70" s="2427" t="s">
        <v>3553</v>
      </c>
      <c r="B70" s="2428"/>
      <c r="C70" s="2428"/>
      <c r="D70" s="2428"/>
      <c r="E70" s="2428"/>
      <c r="F70" s="2428"/>
      <c r="G70" s="2428"/>
      <c r="H70" s="2428"/>
      <c r="I70" s="2428"/>
      <c r="J70" s="2428"/>
      <c r="K70" s="2428"/>
      <c r="L70" s="2428"/>
      <c r="M70" s="2428"/>
      <c r="N70" s="2428"/>
      <c r="O70" s="2428"/>
      <c r="P70" s="2428"/>
      <c r="Q70" s="2428"/>
      <c r="R70" s="2428"/>
      <c r="S70" s="2428"/>
      <c r="T70" s="2428"/>
      <c r="U70" s="2428"/>
      <c r="V70" s="2428"/>
      <c r="W70" s="2428"/>
      <c r="X70" s="2428"/>
      <c r="Y70" s="2428"/>
      <c r="Z70" s="2429"/>
      <c r="AA70" s="614" t="s">
        <v>3552</v>
      </c>
      <c r="AB70" s="613" t="s">
        <v>3552</v>
      </c>
      <c r="AC70" s="613"/>
      <c r="AD70" s="613"/>
    </row>
    <row r="71" spans="1:30" ht="15" customHeight="1">
      <c r="A71" s="2423" t="s">
        <v>3551</v>
      </c>
      <c r="B71" s="2423"/>
      <c r="C71" s="2423"/>
      <c r="D71" s="2423"/>
      <c r="E71" s="2423"/>
      <c r="F71" s="2423"/>
      <c r="G71" s="2423"/>
      <c r="H71" s="2423"/>
      <c r="I71" s="2423"/>
      <c r="J71" s="2423"/>
      <c r="K71" s="2423"/>
      <c r="L71" s="2423"/>
      <c r="M71" s="2423"/>
      <c r="N71" s="2423"/>
      <c r="O71" s="2423"/>
      <c r="P71" s="2423"/>
      <c r="Q71" s="2423"/>
      <c r="R71" s="2423"/>
      <c r="S71" s="2423"/>
      <c r="T71" s="2423"/>
      <c r="U71" s="2423"/>
      <c r="V71" s="2423"/>
      <c r="W71" s="2423"/>
      <c r="X71" s="2423"/>
      <c r="Y71" s="2423"/>
      <c r="Z71" s="2423"/>
      <c r="AA71" s="2423"/>
      <c r="AB71" s="2424" t="s">
        <v>3550</v>
      </c>
      <c r="AC71" s="2425"/>
      <c r="AD71" s="2426"/>
    </row>
    <row r="72" spans="1:30" ht="15" customHeight="1">
      <c r="A72" s="2427" t="s">
        <v>3549</v>
      </c>
      <c r="B72" s="2428"/>
      <c r="C72" s="2428"/>
      <c r="D72" s="2428"/>
      <c r="E72" s="2428"/>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2424" t="s">
        <v>3548</v>
      </c>
      <c r="AC72" s="2425"/>
      <c r="AD72" s="2426"/>
    </row>
    <row r="73" spans="1:30" ht="15" customHeight="1">
      <c r="A73" s="2427" t="s">
        <v>3547</v>
      </c>
      <c r="B73" s="2428"/>
      <c r="C73" s="2428"/>
      <c r="D73" s="2428"/>
      <c r="E73" s="2428"/>
      <c r="F73" s="2428"/>
      <c r="G73" s="2428"/>
      <c r="H73" s="2428"/>
      <c r="I73" s="2428"/>
      <c r="J73" s="2428"/>
      <c r="K73" s="2428"/>
      <c r="L73" s="2428"/>
      <c r="M73" s="2428"/>
      <c r="N73" s="2428"/>
      <c r="O73" s="2428"/>
      <c r="P73" s="2428"/>
      <c r="Q73" s="2428"/>
      <c r="R73" s="2428"/>
      <c r="S73" s="2428"/>
      <c r="T73" s="2428"/>
      <c r="U73" s="2428"/>
      <c r="V73" s="2428"/>
      <c r="W73" s="2428"/>
      <c r="X73" s="2428"/>
      <c r="Y73" s="2428"/>
      <c r="Z73" s="2428"/>
      <c r="AA73" s="2428"/>
      <c r="AB73" s="2424" t="s">
        <v>3546</v>
      </c>
      <c r="AC73" s="2425"/>
      <c r="AD73" s="2426"/>
    </row>
    <row r="74" spans="1:30" ht="15" customHeight="1">
      <c r="A74" s="2427" t="s">
        <v>3545</v>
      </c>
      <c r="B74" s="2428"/>
      <c r="C74" s="2428"/>
      <c r="D74" s="2428"/>
      <c r="E74" s="2428"/>
      <c r="F74" s="2428"/>
      <c r="G74" s="2428"/>
      <c r="H74" s="2428"/>
      <c r="I74" s="2428"/>
      <c r="J74" s="2428"/>
      <c r="K74" s="2428"/>
      <c r="L74" s="2428"/>
      <c r="M74" s="2428"/>
      <c r="N74" s="2428"/>
      <c r="O74" s="2428"/>
      <c r="P74" s="2428"/>
      <c r="Q74" s="2428"/>
      <c r="R74" s="2428"/>
      <c r="S74" s="2428"/>
      <c r="T74" s="2428"/>
      <c r="U74" s="2428"/>
      <c r="V74" s="2428"/>
      <c r="W74" s="2428"/>
      <c r="X74" s="2428"/>
      <c r="Y74" s="2428"/>
      <c r="Z74" s="2428"/>
      <c r="AA74" s="2428"/>
      <c r="AB74" s="2424" t="s">
        <v>3544</v>
      </c>
      <c r="AC74" s="2425"/>
      <c r="AD74" s="2426"/>
    </row>
    <row r="75" spans="1:30" ht="15" customHeight="1">
      <c r="A75" s="2427" t="s">
        <v>3543</v>
      </c>
      <c r="B75" s="2428"/>
      <c r="C75" s="2428"/>
      <c r="D75" s="2428"/>
      <c r="E75" s="2428"/>
      <c r="F75" s="2428"/>
      <c r="G75" s="2428"/>
      <c r="H75" s="2428"/>
      <c r="I75" s="2428"/>
      <c r="J75" s="2428"/>
      <c r="K75" s="2428"/>
      <c r="L75" s="2428"/>
      <c r="M75" s="2428"/>
      <c r="N75" s="2428"/>
      <c r="O75" s="2428"/>
      <c r="P75" s="2428"/>
      <c r="Q75" s="2428"/>
      <c r="R75" s="2428"/>
      <c r="S75" s="2428"/>
      <c r="T75" s="2428"/>
      <c r="U75" s="2428"/>
      <c r="V75" s="2428"/>
      <c r="W75" s="2428"/>
      <c r="X75" s="2428"/>
      <c r="Y75" s="2428"/>
      <c r="Z75" s="2428"/>
      <c r="AA75" s="2428"/>
      <c r="AB75" s="2424" t="s">
        <v>3542</v>
      </c>
      <c r="AC75" s="2425"/>
      <c r="AD75" s="2426"/>
    </row>
    <row r="76" spans="1:30" ht="15" customHeight="1">
      <c r="A76" s="2427" t="s">
        <v>3541</v>
      </c>
      <c r="B76" s="2428"/>
      <c r="C76" s="2428"/>
      <c r="D76" s="2428"/>
      <c r="E76" s="2428"/>
      <c r="F76" s="2428"/>
      <c r="G76" s="2428"/>
      <c r="H76" s="2428"/>
      <c r="I76" s="2428"/>
      <c r="J76" s="2428"/>
      <c r="K76" s="2428"/>
      <c r="L76" s="2428"/>
      <c r="M76" s="2428"/>
      <c r="N76" s="2428"/>
      <c r="O76" s="2428"/>
      <c r="P76" s="2428"/>
      <c r="Q76" s="2428"/>
      <c r="R76" s="2428"/>
      <c r="S76" s="2428"/>
      <c r="T76" s="2428"/>
      <c r="U76" s="2428"/>
      <c r="V76" s="2428"/>
      <c r="W76" s="2428"/>
      <c r="X76" s="2428"/>
      <c r="Y76" s="2428"/>
      <c r="Z76" s="2428"/>
      <c r="AA76" s="2428"/>
      <c r="AB76" s="2424" t="s">
        <v>3540</v>
      </c>
      <c r="AC76" s="2425"/>
      <c r="AD76" s="2426"/>
    </row>
    <row r="77" spans="1:30" ht="15" customHeight="1">
      <c r="A77" s="2427" t="s">
        <v>3539</v>
      </c>
      <c r="B77" s="2428"/>
      <c r="C77" s="2428"/>
      <c r="D77" s="2428"/>
      <c r="E77" s="2428"/>
      <c r="F77" s="2428"/>
      <c r="G77" s="2428"/>
      <c r="H77" s="2428"/>
      <c r="I77" s="2428"/>
      <c r="J77" s="2428"/>
      <c r="K77" s="2428"/>
      <c r="L77" s="2428"/>
      <c r="M77" s="2428"/>
      <c r="N77" s="2428"/>
      <c r="O77" s="2428"/>
      <c r="P77" s="2428"/>
      <c r="Q77" s="2428"/>
      <c r="R77" s="2428"/>
      <c r="S77" s="2428"/>
      <c r="T77" s="2428"/>
      <c r="U77" s="2428"/>
      <c r="V77" s="2428"/>
      <c r="W77" s="2428"/>
      <c r="X77" s="2428"/>
      <c r="Y77" s="2428"/>
      <c r="Z77" s="2428"/>
      <c r="AA77" s="2428"/>
      <c r="AB77" s="2424" t="s">
        <v>3538</v>
      </c>
      <c r="AC77" s="2425"/>
      <c r="AD77" s="2426"/>
    </row>
    <row r="78" spans="1:30" ht="15" customHeight="1">
      <c r="A78" s="2427" t="s">
        <v>3537</v>
      </c>
      <c r="B78" s="2428"/>
      <c r="C78" s="2428"/>
      <c r="D78" s="2428"/>
      <c r="E78" s="2428"/>
      <c r="F78" s="2428"/>
      <c r="G78" s="2428"/>
      <c r="H78" s="2428"/>
      <c r="I78" s="2428"/>
      <c r="J78" s="2428"/>
      <c r="K78" s="2428"/>
      <c r="L78" s="2428"/>
      <c r="M78" s="2428"/>
      <c r="N78" s="2428"/>
      <c r="O78" s="2428"/>
      <c r="P78" s="2428"/>
      <c r="Q78" s="2428"/>
      <c r="R78" s="2428"/>
      <c r="S78" s="2428"/>
      <c r="T78" s="2428"/>
      <c r="U78" s="2428"/>
      <c r="V78" s="2428"/>
      <c r="W78" s="2428"/>
      <c r="X78" s="2428"/>
      <c r="Y78" s="2428"/>
      <c r="Z78" s="2428"/>
      <c r="AA78" s="2428"/>
      <c r="AB78" s="2424" t="s">
        <v>3536</v>
      </c>
      <c r="AC78" s="2425"/>
      <c r="AD78" s="2426"/>
    </row>
    <row r="79" spans="1:30" ht="15" customHeight="1">
      <c r="A79" s="2427" t="s">
        <v>3535</v>
      </c>
      <c r="B79" s="2428"/>
      <c r="C79" s="2428"/>
      <c r="D79" s="2428"/>
      <c r="E79" s="2428"/>
      <c r="F79" s="2428"/>
      <c r="G79" s="2428"/>
      <c r="H79" s="2428"/>
      <c r="I79" s="2428"/>
      <c r="J79" s="2428"/>
      <c r="K79" s="2428"/>
      <c r="L79" s="2428"/>
      <c r="M79" s="2428"/>
      <c r="N79" s="2428"/>
      <c r="O79" s="2428"/>
      <c r="P79" s="2428"/>
      <c r="Q79" s="2428"/>
      <c r="R79" s="2428"/>
      <c r="S79" s="2428"/>
      <c r="T79" s="2428"/>
      <c r="U79" s="2428"/>
      <c r="V79" s="2428"/>
      <c r="W79" s="2428"/>
      <c r="X79" s="2428"/>
      <c r="Y79" s="2428"/>
      <c r="Z79" s="2428"/>
      <c r="AA79" s="2428"/>
      <c r="AB79" s="2424" t="s">
        <v>3534</v>
      </c>
      <c r="AC79" s="2425"/>
      <c r="AD79" s="2426"/>
    </row>
    <row r="80" spans="1:30" ht="15" customHeight="1">
      <c r="A80" s="2427" t="s">
        <v>3533</v>
      </c>
      <c r="B80" s="2428"/>
      <c r="C80" s="2428"/>
      <c r="D80" s="2428"/>
      <c r="E80" s="2428"/>
      <c r="F80" s="2428"/>
      <c r="G80" s="2428"/>
      <c r="H80" s="2428"/>
      <c r="I80" s="2428"/>
      <c r="J80" s="2428"/>
      <c r="K80" s="2428"/>
      <c r="L80" s="2428"/>
      <c r="M80" s="2428"/>
      <c r="N80" s="2428"/>
      <c r="O80" s="2428"/>
      <c r="P80" s="2428"/>
      <c r="Q80" s="2428"/>
      <c r="R80" s="2428"/>
      <c r="S80" s="2428"/>
      <c r="T80" s="2428"/>
      <c r="U80" s="2428"/>
      <c r="V80" s="2428"/>
      <c r="W80" s="2428"/>
      <c r="X80" s="2428"/>
      <c r="Y80" s="2428"/>
      <c r="Z80" s="2428"/>
      <c r="AA80" s="2428"/>
      <c r="AB80" s="2424" t="s">
        <v>3532</v>
      </c>
      <c r="AC80" s="2425"/>
      <c r="AD80" s="2426"/>
    </row>
    <row r="81" spans="1:30" ht="15" customHeight="1">
      <c r="A81" s="2427" t="s">
        <v>3531</v>
      </c>
      <c r="B81" s="2428"/>
      <c r="C81" s="2428"/>
      <c r="D81" s="2428"/>
      <c r="E81" s="2428"/>
      <c r="F81" s="2428"/>
      <c r="G81" s="2428"/>
      <c r="H81" s="2428"/>
      <c r="I81" s="2428"/>
      <c r="J81" s="2428"/>
      <c r="K81" s="2428"/>
      <c r="L81" s="2428"/>
      <c r="M81" s="2428"/>
      <c r="N81" s="2428"/>
      <c r="O81" s="2428"/>
      <c r="P81" s="2428"/>
      <c r="Q81" s="2428"/>
      <c r="R81" s="2428"/>
      <c r="S81" s="2428"/>
      <c r="T81" s="2428"/>
      <c r="U81" s="2428"/>
      <c r="V81" s="2428"/>
      <c r="W81" s="2428"/>
      <c r="X81" s="2428"/>
      <c r="Y81" s="2428"/>
      <c r="Z81" s="2428"/>
      <c r="AA81" s="2428"/>
      <c r="AB81" s="2424" t="s">
        <v>3530</v>
      </c>
      <c r="AC81" s="2425"/>
      <c r="AD81" s="2426"/>
    </row>
    <row r="82" spans="1:30" ht="15" customHeight="1">
      <c r="A82" s="2427" t="s">
        <v>3529</v>
      </c>
      <c r="B82" s="2428"/>
      <c r="C82" s="2428"/>
      <c r="D82" s="2428"/>
      <c r="E82" s="2428"/>
      <c r="F82" s="2428"/>
      <c r="G82" s="2428"/>
      <c r="H82" s="2428"/>
      <c r="I82" s="2428"/>
      <c r="J82" s="2428"/>
      <c r="K82" s="2428"/>
      <c r="L82" s="2428"/>
      <c r="M82" s="2428"/>
      <c r="N82" s="2428"/>
      <c r="O82" s="2428"/>
      <c r="P82" s="2428"/>
      <c r="Q82" s="2428"/>
      <c r="R82" s="2428"/>
      <c r="S82" s="2428"/>
      <c r="T82" s="2428"/>
      <c r="U82" s="2428"/>
      <c r="V82" s="2428"/>
      <c r="W82" s="2428"/>
      <c r="X82" s="2428"/>
      <c r="Y82" s="2428"/>
      <c r="Z82" s="2428"/>
      <c r="AA82" s="2428"/>
      <c r="AB82" s="2424" t="s">
        <v>3528</v>
      </c>
      <c r="AC82" s="2425"/>
      <c r="AD82" s="2426"/>
    </row>
    <row r="83" spans="1:30" ht="15" customHeight="1">
      <c r="A83" s="2427" t="s">
        <v>3527</v>
      </c>
      <c r="B83" s="2428"/>
      <c r="C83" s="2428"/>
      <c r="D83" s="2428"/>
      <c r="E83" s="2428"/>
      <c r="F83" s="2428"/>
      <c r="G83" s="2428"/>
      <c r="H83" s="2428"/>
      <c r="I83" s="2428"/>
      <c r="J83" s="2428"/>
      <c r="K83" s="2428"/>
      <c r="L83" s="2428"/>
      <c r="M83" s="2428"/>
      <c r="N83" s="2428"/>
      <c r="O83" s="2428"/>
      <c r="P83" s="2428"/>
      <c r="Q83" s="2428"/>
      <c r="R83" s="2428"/>
      <c r="S83" s="2428"/>
      <c r="T83" s="2428"/>
      <c r="U83" s="2428"/>
      <c r="V83" s="2428"/>
      <c r="W83" s="2428"/>
      <c r="X83" s="2428"/>
      <c r="Y83" s="2428"/>
      <c r="Z83" s="2428"/>
      <c r="AA83" s="2428"/>
      <c r="AB83" s="2424" t="s">
        <v>3526</v>
      </c>
      <c r="AC83" s="2425"/>
      <c r="AD83" s="2426"/>
    </row>
    <row r="84" spans="1:30" ht="15" customHeight="1">
      <c r="A84" s="2427" t="s">
        <v>3525</v>
      </c>
      <c r="B84" s="2428"/>
      <c r="C84" s="2428"/>
      <c r="D84" s="2428"/>
      <c r="E84" s="2428"/>
      <c r="F84" s="2428"/>
      <c r="G84" s="2428"/>
      <c r="H84" s="2428"/>
      <c r="I84" s="2428"/>
      <c r="J84" s="2428"/>
      <c r="K84" s="2428"/>
      <c r="L84" s="2428"/>
      <c r="M84" s="2428"/>
      <c r="N84" s="2428"/>
      <c r="O84" s="2428"/>
      <c r="P84" s="2428"/>
      <c r="Q84" s="2428"/>
      <c r="R84" s="2428"/>
      <c r="S84" s="2428"/>
      <c r="T84" s="2428"/>
      <c r="U84" s="2428"/>
      <c r="V84" s="2428"/>
      <c r="W84" s="2428"/>
      <c r="X84" s="2428"/>
      <c r="Y84" s="2428"/>
      <c r="Z84" s="2428"/>
      <c r="AA84" s="2428"/>
      <c r="AB84" s="2424" t="s">
        <v>3524</v>
      </c>
      <c r="AC84" s="2425"/>
      <c r="AD84" s="2426"/>
    </row>
    <row r="85" spans="1:30" ht="15" customHeight="1">
      <c r="A85" s="2427" t="s">
        <v>3523</v>
      </c>
      <c r="B85" s="2428"/>
      <c r="C85" s="2428"/>
      <c r="D85" s="2428"/>
      <c r="E85" s="2428"/>
      <c r="F85" s="2428"/>
      <c r="G85" s="2428"/>
      <c r="H85" s="2428"/>
      <c r="I85" s="2428"/>
      <c r="J85" s="2428"/>
      <c r="K85" s="2428"/>
      <c r="L85" s="2428"/>
      <c r="M85" s="2428"/>
      <c r="N85" s="2428"/>
      <c r="O85" s="2428"/>
      <c r="P85" s="2428"/>
      <c r="Q85" s="2428"/>
      <c r="R85" s="2428"/>
      <c r="S85" s="2428"/>
      <c r="T85" s="2428"/>
      <c r="U85" s="2428"/>
      <c r="V85" s="2428"/>
      <c r="W85" s="2428"/>
      <c r="X85" s="2428"/>
      <c r="Y85" s="2428"/>
      <c r="Z85" s="2428"/>
      <c r="AA85" s="2428"/>
      <c r="AB85" s="2424" t="s">
        <v>3522</v>
      </c>
      <c r="AC85" s="2425"/>
      <c r="AD85" s="2426"/>
    </row>
    <row r="86" spans="1:30" ht="15" customHeight="1">
      <c r="A86" s="2427" t="s">
        <v>3521</v>
      </c>
      <c r="B86" s="2428"/>
      <c r="C86" s="2428"/>
      <c r="D86" s="2428"/>
      <c r="E86" s="2428"/>
      <c r="F86" s="2428"/>
      <c r="G86" s="2428"/>
      <c r="H86" s="2428"/>
      <c r="I86" s="2428"/>
      <c r="J86" s="2428"/>
      <c r="K86" s="2428"/>
      <c r="L86" s="2428"/>
      <c r="M86" s="2428"/>
      <c r="N86" s="2428"/>
      <c r="O86" s="2428"/>
      <c r="P86" s="2428"/>
      <c r="Q86" s="2428"/>
      <c r="R86" s="2428"/>
      <c r="S86" s="2428"/>
      <c r="T86" s="2428"/>
      <c r="U86" s="2428"/>
      <c r="V86" s="2428"/>
      <c r="W86" s="2428"/>
      <c r="X86" s="2428"/>
      <c r="Y86" s="2428"/>
      <c r="Z86" s="2428"/>
      <c r="AA86" s="2428"/>
      <c r="AB86" s="2424" t="s">
        <v>3520</v>
      </c>
      <c r="AC86" s="2425"/>
      <c r="AD86" s="2426"/>
    </row>
    <row r="87" spans="1:30" ht="15" customHeight="1">
      <c r="A87" s="2427" t="s">
        <v>3519</v>
      </c>
      <c r="B87" s="2428"/>
      <c r="C87" s="2428"/>
      <c r="D87" s="2428"/>
      <c r="E87" s="2428"/>
      <c r="F87" s="2428"/>
      <c r="G87" s="2428"/>
      <c r="H87" s="2428"/>
      <c r="I87" s="2428"/>
      <c r="J87" s="2428"/>
      <c r="K87" s="2428"/>
      <c r="L87" s="2428"/>
      <c r="M87" s="2428"/>
      <c r="N87" s="2428"/>
      <c r="O87" s="2428"/>
      <c r="P87" s="2428"/>
      <c r="Q87" s="2428"/>
      <c r="R87" s="2428"/>
      <c r="S87" s="2428"/>
      <c r="T87" s="2428"/>
      <c r="U87" s="2428"/>
      <c r="V87" s="2428"/>
      <c r="W87" s="2428"/>
      <c r="X87" s="2428"/>
      <c r="Y87" s="2428"/>
      <c r="Z87" s="2428"/>
      <c r="AA87" s="2428"/>
      <c r="AB87" s="2424" t="s">
        <v>3518</v>
      </c>
      <c r="AC87" s="2425"/>
      <c r="AD87" s="2426"/>
    </row>
    <row r="88" spans="1:30" ht="27.65" customHeight="1">
      <c r="A88" s="2427" t="s">
        <v>3517</v>
      </c>
      <c r="B88" s="2428"/>
      <c r="C88" s="2428"/>
      <c r="D88" s="2428"/>
      <c r="E88" s="2428"/>
      <c r="F88" s="2428"/>
      <c r="G88" s="2428"/>
      <c r="H88" s="2428"/>
      <c r="I88" s="2428"/>
      <c r="J88" s="2428"/>
      <c r="K88" s="2428"/>
      <c r="L88" s="2428"/>
      <c r="M88" s="2428"/>
      <c r="N88" s="2428"/>
      <c r="O88" s="2428"/>
      <c r="P88" s="2428"/>
      <c r="Q88" s="2428"/>
      <c r="R88" s="2428"/>
      <c r="S88" s="2428"/>
      <c r="T88" s="2428"/>
      <c r="U88" s="2428"/>
      <c r="V88" s="2428"/>
      <c r="W88" s="2428"/>
      <c r="X88" s="2428"/>
      <c r="Y88" s="2428"/>
      <c r="Z88" s="2428"/>
      <c r="AA88" s="2428"/>
      <c r="AB88" s="2430" t="s">
        <v>3516</v>
      </c>
      <c r="AC88" s="2431"/>
      <c r="AD88" s="2432"/>
    </row>
    <row r="89" spans="1:30" ht="15" customHeight="1">
      <c r="A89" s="2427" t="s">
        <v>3515</v>
      </c>
      <c r="B89" s="2428"/>
      <c r="C89" s="2428"/>
      <c r="D89" s="2428"/>
      <c r="E89" s="2428"/>
      <c r="F89" s="2428"/>
      <c r="G89" s="2428"/>
      <c r="H89" s="2428"/>
      <c r="I89" s="2428"/>
      <c r="J89" s="2428"/>
      <c r="K89" s="2428"/>
      <c r="L89" s="2428"/>
      <c r="M89" s="2428"/>
      <c r="N89" s="2428"/>
      <c r="O89" s="2428"/>
      <c r="P89" s="2428"/>
      <c r="Q89" s="2428"/>
      <c r="R89" s="2428"/>
      <c r="S89" s="2428"/>
      <c r="T89" s="2428"/>
      <c r="U89" s="2428"/>
      <c r="V89" s="2428"/>
      <c r="W89" s="2428"/>
      <c r="X89" s="2428"/>
      <c r="Y89" s="2428"/>
      <c r="Z89" s="2428"/>
      <c r="AA89" s="2428"/>
      <c r="AB89" s="2430" t="s">
        <v>3514</v>
      </c>
      <c r="AC89" s="2431"/>
      <c r="AD89" s="2432"/>
    </row>
    <row r="90" spans="1:30" ht="15" customHeight="1">
      <c r="A90" s="2427" t="s">
        <v>3513</v>
      </c>
      <c r="B90" s="2428"/>
      <c r="C90" s="2428"/>
      <c r="D90" s="2428"/>
      <c r="E90" s="2428"/>
      <c r="F90" s="2428"/>
      <c r="G90" s="2428"/>
      <c r="H90" s="2428"/>
      <c r="I90" s="2428"/>
      <c r="J90" s="2428"/>
      <c r="K90" s="2428"/>
      <c r="L90" s="2428"/>
      <c r="M90" s="2428"/>
      <c r="N90" s="2428"/>
      <c r="O90" s="2428"/>
      <c r="P90" s="2428"/>
      <c r="Q90" s="2428"/>
      <c r="R90" s="2428"/>
      <c r="S90" s="2428"/>
      <c r="T90" s="2428"/>
      <c r="U90" s="2428"/>
      <c r="V90" s="2428"/>
      <c r="W90" s="2428"/>
      <c r="X90" s="2428"/>
      <c r="Y90" s="2428"/>
      <c r="Z90" s="2428"/>
      <c r="AA90" s="2428"/>
      <c r="AB90" s="2424" t="s">
        <v>3512</v>
      </c>
      <c r="AC90" s="2425"/>
      <c r="AD90" s="2426"/>
    </row>
    <row r="91" spans="1:30" ht="15" customHeight="1">
      <c r="A91" s="2427" t="s">
        <v>3511</v>
      </c>
      <c r="B91" s="2428"/>
      <c r="C91" s="2428"/>
      <c r="D91" s="2428"/>
      <c r="E91" s="2428"/>
      <c r="F91" s="2428"/>
      <c r="G91" s="2428"/>
      <c r="H91" s="2428"/>
      <c r="I91" s="2428"/>
      <c r="J91" s="2428"/>
      <c r="K91" s="2428"/>
      <c r="L91" s="2428"/>
      <c r="M91" s="2428"/>
      <c r="N91" s="2428"/>
      <c r="O91" s="2428"/>
      <c r="P91" s="2428"/>
      <c r="Q91" s="2428"/>
      <c r="R91" s="2428"/>
      <c r="S91" s="2428"/>
      <c r="T91" s="2428"/>
      <c r="U91" s="2428"/>
      <c r="V91" s="2428"/>
      <c r="W91" s="2428"/>
      <c r="X91" s="2428"/>
      <c r="Y91" s="2428"/>
      <c r="Z91" s="2428"/>
      <c r="AA91" s="2428"/>
      <c r="AB91" s="2424" t="s">
        <v>3510</v>
      </c>
      <c r="AC91" s="2425"/>
      <c r="AD91" s="2426"/>
    </row>
    <row r="92" spans="1:30" ht="15" customHeight="1">
      <c r="A92" s="2427" t="s">
        <v>3509</v>
      </c>
      <c r="B92" s="2428"/>
      <c r="C92" s="2428"/>
      <c r="D92" s="2428"/>
      <c r="E92" s="2428"/>
      <c r="F92" s="2428"/>
      <c r="G92" s="2428"/>
      <c r="H92" s="2428"/>
      <c r="I92" s="2428"/>
      <c r="J92" s="2428"/>
      <c r="K92" s="2428"/>
      <c r="L92" s="2428"/>
      <c r="M92" s="2428"/>
      <c r="N92" s="2428"/>
      <c r="O92" s="2428"/>
      <c r="P92" s="2428"/>
      <c r="Q92" s="2428"/>
      <c r="R92" s="2428"/>
      <c r="S92" s="2428"/>
      <c r="T92" s="2428"/>
      <c r="U92" s="2428"/>
      <c r="V92" s="2428"/>
      <c r="W92" s="2428"/>
      <c r="X92" s="2428"/>
      <c r="Y92" s="2428"/>
      <c r="Z92" s="2428"/>
      <c r="AA92" s="2428"/>
      <c r="AB92" s="2424" t="s">
        <v>3508</v>
      </c>
      <c r="AC92" s="2425"/>
      <c r="AD92" s="2426"/>
    </row>
    <row r="93" spans="1:30" ht="15" customHeight="1">
      <c r="A93" s="2427" t="s">
        <v>3507</v>
      </c>
      <c r="B93" s="2428"/>
      <c r="C93" s="2428"/>
      <c r="D93" s="2428"/>
      <c r="E93" s="2428"/>
      <c r="F93" s="2428"/>
      <c r="G93" s="2428"/>
      <c r="H93" s="2428"/>
      <c r="I93" s="2428"/>
      <c r="J93" s="2428"/>
      <c r="K93" s="2428"/>
      <c r="L93" s="2428"/>
      <c r="M93" s="2428"/>
      <c r="N93" s="2428"/>
      <c r="O93" s="2428"/>
      <c r="P93" s="2428"/>
      <c r="Q93" s="2428"/>
      <c r="R93" s="2428"/>
      <c r="S93" s="2428"/>
      <c r="T93" s="2428"/>
      <c r="U93" s="2428"/>
      <c r="V93" s="2428"/>
      <c r="W93" s="2428"/>
      <c r="X93" s="2428"/>
      <c r="Y93" s="2428"/>
      <c r="Z93" s="2428"/>
      <c r="AA93" s="2428"/>
      <c r="AB93" s="2424" t="s">
        <v>3506</v>
      </c>
      <c r="AC93" s="2425"/>
      <c r="AD93" s="2426"/>
    </row>
    <row r="94" spans="1:30" ht="15" customHeight="1">
      <c r="A94" s="2427" t="s">
        <v>3505</v>
      </c>
      <c r="B94" s="2428"/>
      <c r="C94" s="2428"/>
      <c r="D94" s="2428"/>
      <c r="E94" s="2428"/>
      <c r="F94" s="2428"/>
      <c r="G94" s="2428"/>
      <c r="H94" s="2428"/>
      <c r="I94" s="2428"/>
      <c r="J94" s="2428"/>
      <c r="K94" s="2428"/>
      <c r="L94" s="2428"/>
      <c r="M94" s="2428"/>
      <c r="N94" s="2428"/>
      <c r="O94" s="2428"/>
      <c r="P94" s="2428"/>
      <c r="Q94" s="2428"/>
      <c r="R94" s="2428"/>
      <c r="S94" s="2428"/>
      <c r="T94" s="2428"/>
      <c r="U94" s="2428"/>
      <c r="V94" s="2428"/>
      <c r="W94" s="2428"/>
      <c r="X94" s="2428"/>
      <c r="Y94" s="2428"/>
      <c r="Z94" s="2428"/>
      <c r="AA94" s="2428"/>
      <c r="AB94" s="2424" t="s">
        <v>3504</v>
      </c>
      <c r="AC94" s="2425"/>
      <c r="AD94" s="2426"/>
    </row>
    <row r="95" spans="1:30" ht="15" customHeight="1">
      <c r="A95" s="2427" t="s">
        <v>3503</v>
      </c>
      <c r="B95" s="2428"/>
      <c r="C95" s="2428"/>
      <c r="D95" s="2428"/>
      <c r="E95" s="2428"/>
      <c r="F95" s="2428"/>
      <c r="G95" s="2428"/>
      <c r="H95" s="2428"/>
      <c r="I95" s="2428"/>
      <c r="J95" s="2428"/>
      <c r="K95" s="2428"/>
      <c r="L95" s="2428"/>
      <c r="M95" s="2428"/>
      <c r="N95" s="2428"/>
      <c r="O95" s="2428"/>
      <c r="P95" s="2428"/>
      <c r="Q95" s="2428"/>
      <c r="R95" s="2428"/>
      <c r="S95" s="2428"/>
      <c r="T95" s="2428"/>
      <c r="U95" s="2428"/>
      <c r="V95" s="2428"/>
      <c r="W95" s="2428"/>
      <c r="X95" s="2428"/>
      <c r="Y95" s="2428"/>
      <c r="Z95" s="2428"/>
      <c r="AA95" s="2428"/>
      <c r="AB95" s="2424" t="s">
        <v>3502</v>
      </c>
      <c r="AC95" s="2425"/>
      <c r="AD95" s="2426"/>
    </row>
    <row r="96" spans="1:30" ht="15" customHeight="1">
      <c r="A96" s="2427" t="s">
        <v>3501</v>
      </c>
      <c r="B96" s="2428"/>
      <c r="C96" s="2428"/>
      <c r="D96" s="2428"/>
      <c r="E96" s="2428"/>
      <c r="F96" s="2428"/>
      <c r="G96" s="2428"/>
      <c r="H96" s="2428"/>
      <c r="I96" s="2428"/>
      <c r="J96" s="2428"/>
      <c r="K96" s="2428"/>
      <c r="L96" s="2428"/>
      <c r="M96" s="2428"/>
      <c r="N96" s="2428"/>
      <c r="O96" s="2428"/>
      <c r="P96" s="2428"/>
      <c r="Q96" s="2428"/>
      <c r="R96" s="2428"/>
      <c r="S96" s="2428"/>
      <c r="T96" s="2428"/>
      <c r="U96" s="2428"/>
      <c r="V96" s="2428"/>
      <c r="W96" s="2428"/>
      <c r="X96" s="2428"/>
      <c r="Y96" s="2428"/>
      <c r="Z96" s="2428"/>
      <c r="AA96" s="2428"/>
      <c r="AB96" s="2430" t="s">
        <v>3500</v>
      </c>
      <c r="AC96" s="2431"/>
      <c r="AD96" s="2432"/>
    </row>
    <row r="97" spans="1:30" ht="15" customHeight="1">
      <c r="A97" s="2427" t="s">
        <v>3499</v>
      </c>
      <c r="B97" s="2428"/>
      <c r="C97" s="2428"/>
      <c r="D97" s="2428"/>
      <c r="E97" s="2428"/>
      <c r="F97" s="2428"/>
      <c r="G97" s="2428"/>
      <c r="H97" s="2428"/>
      <c r="I97" s="2428"/>
      <c r="J97" s="2428"/>
      <c r="K97" s="2428"/>
      <c r="L97" s="2428"/>
      <c r="M97" s="2428"/>
      <c r="N97" s="2428"/>
      <c r="O97" s="2428"/>
      <c r="P97" s="2428"/>
      <c r="Q97" s="2428"/>
      <c r="R97" s="2428"/>
      <c r="S97" s="2428"/>
      <c r="T97" s="2428"/>
      <c r="U97" s="2428"/>
      <c r="V97" s="2428"/>
      <c r="W97" s="2428"/>
      <c r="X97" s="2428"/>
      <c r="Y97" s="2428"/>
      <c r="Z97" s="2428"/>
      <c r="AA97" s="2428"/>
      <c r="AB97" s="2430" t="s">
        <v>3498</v>
      </c>
      <c r="AC97" s="2431"/>
      <c r="AD97" s="2432"/>
    </row>
    <row r="98" spans="1:30" ht="15" customHeight="1">
      <c r="A98" s="2427" t="s">
        <v>3497</v>
      </c>
      <c r="B98" s="2428"/>
      <c r="C98" s="2428"/>
      <c r="D98" s="2428"/>
      <c r="E98" s="2428"/>
      <c r="F98" s="2428"/>
      <c r="G98" s="2428"/>
      <c r="H98" s="2428"/>
      <c r="I98" s="2428"/>
      <c r="J98" s="2428"/>
      <c r="K98" s="2428"/>
      <c r="L98" s="2428"/>
      <c r="M98" s="2428"/>
      <c r="N98" s="2428"/>
      <c r="O98" s="2428"/>
      <c r="P98" s="2428"/>
      <c r="Q98" s="2428"/>
      <c r="R98" s="2428"/>
      <c r="S98" s="2428"/>
      <c r="T98" s="2428"/>
      <c r="U98" s="2428"/>
      <c r="V98" s="2428"/>
      <c r="W98" s="2428"/>
      <c r="X98" s="2428"/>
      <c r="Y98" s="2428"/>
      <c r="Z98" s="2428"/>
      <c r="AA98" s="2428"/>
      <c r="AB98" s="2430" t="s">
        <v>3496</v>
      </c>
      <c r="AC98" s="2431"/>
      <c r="AD98" s="2432"/>
    </row>
    <row r="99" spans="1:30" ht="15" customHeight="1">
      <c r="A99" s="2427" t="s">
        <v>3495</v>
      </c>
      <c r="B99" s="2428"/>
      <c r="C99" s="2428"/>
      <c r="D99" s="2428"/>
      <c r="E99" s="2428"/>
      <c r="F99" s="2428"/>
      <c r="G99" s="2428"/>
      <c r="H99" s="2428"/>
      <c r="I99" s="2428"/>
      <c r="J99" s="2428"/>
      <c r="K99" s="2428"/>
      <c r="L99" s="2428"/>
      <c r="M99" s="2428"/>
      <c r="N99" s="2428"/>
      <c r="O99" s="2428"/>
      <c r="P99" s="2428"/>
      <c r="Q99" s="2428"/>
      <c r="R99" s="2428"/>
      <c r="S99" s="2428"/>
      <c r="T99" s="2428"/>
      <c r="U99" s="2428"/>
      <c r="V99" s="2428"/>
      <c r="W99" s="2428"/>
      <c r="X99" s="2428"/>
      <c r="Y99" s="2428"/>
      <c r="Z99" s="2428"/>
      <c r="AA99" s="2428"/>
      <c r="AB99" s="2430" t="s">
        <v>3494</v>
      </c>
      <c r="AC99" s="2431"/>
      <c r="AD99" s="2432"/>
    </row>
    <row r="100" spans="1:30" ht="15" customHeight="1">
      <c r="A100" s="2427" t="s">
        <v>3493</v>
      </c>
      <c r="B100" s="2428"/>
      <c r="C100" s="2428"/>
      <c r="D100" s="2428"/>
      <c r="E100" s="2428"/>
      <c r="F100" s="2428"/>
      <c r="G100" s="2428"/>
      <c r="H100" s="2428"/>
      <c r="I100" s="2428"/>
      <c r="J100" s="2428"/>
      <c r="K100" s="2428"/>
      <c r="L100" s="2428"/>
      <c r="M100" s="2428"/>
      <c r="N100" s="2428"/>
      <c r="O100" s="2428"/>
      <c r="P100" s="2428"/>
      <c r="Q100" s="2428"/>
      <c r="R100" s="2428"/>
      <c r="S100" s="2428"/>
      <c r="T100" s="2428"/>
      <c r="U100" s="2428"/>
      <c r="V100" s="2428"/>
      <c r="W100" s="2428"/>
      <c r="X100" s="2428"/>
      <c r="Y100" s="2428"/>
      <c r="Z100" s="2428"/>
      <c r="AA100" s="2428"/>
      <c r="AB100" s="2430" t="s">
        <v>3492</v>
      </c>
      <c r="AC100" s="2431"/>
      <c r="AD100" s="2432"/>
    </row>
    <row r="101" spans="1:30" ht="15" customHeight="1">
      <c r="A101" s="2427" t="s">
        <v>3491</v>
      </c>
      <c r="B101" s="2428"/>
      <c r="C101" s="2428"/>
      <c r="D101" s="2428"/>
      <c r="E101" s="2428"/>
      <c r="F101" s="2428"/>
      <c r="G101" s="2428"/>
      <c r="H101" s="2428"/>
      <c r="I101" s="2428"/>
      <c r="J101" s="2428"/>
      <c r="K101" s="2428"/>
      <c r="L101" s="2428"/>
      <c r="M101" s="2428"/>
      <c r="N101" s="2428"/>
      <c r="O101" s="2428"/>
      <c r="P101" s="2428"/>
      <c r="Q101" s="2428"/>
      <c r="R101" s="2428"/>
      <c r="S101" s="2428"/>
      <c r="T101" s="2428"/>
      <c r="U101" s="2428"/>
      <c r="V101" s="2428"/>
      <c r="W101" s="2428"/>
      <c r="X101" s="2428"/>
      <c r="Y101" s="2428"/>
      <c r="Z101" s="2428"/>
      <c r="AA101" s="2428"/>
      <c r="AB101" s="2430" t="s">
        <v>3490</v>
      </c>
      <c r="AC101" s="2431"/>
      <c r="AD101" s="2432"/>
    </row>
    <row r="102" spans="1:30" ht="15" customHeight="1">
      <c r="A102" s="2427" t="s">
        <v>3489</v>
      </c>
      <c r="B102" s="2428"/>
      <c r="C102" s="2428"/>
      <c r="D102" s="2428"/>
      <c r="E102" s="2428"/>
      <c r="F102" s="2428"/>
      <c r="G102" s="2428"/>
      <c r="H102" s="2428"/>
      <c r="I102" s="2428"/>
      <c r="J102" s="2428"/>
      <c r="K102" s="2428"/>
      <c r="L102" s="2428"/>
      <c r="M102" s="2428"/>
      <c r="N102" s="2428"/>
      <c r="O102" s="2428"/>
      <c r="P102" s="2428"/>
      <c r="Q102" s="2428"/>
      <c r="R102" s="2428"/>
      <c r="S102" s="2428"/>
      <c r="T102" s="2428"/>
      <c r="U102" s="2428"/>
      <c r="V102" s="2428"/>
      <c r="W102" s="2428"/>
      <c r="X102" s="2428"/>
      <c r="Y102" s="2428"/>
      <c r="Z102" s="2428"/>
      <c r="AA102" s="2428"/>
      <c r="AB102" s="2430" t="s">
        <v>3488</v>
      </c>
      <c r="AC102" s="2431"/>
      <c r="AD102" s="2432"/>
    </row>
    <row r="103" spans="1:30" ht="15" customHeight="1">
      <c r="A103" s="2427" t="s">
        <v>3487</v>
      </c>
      <c r="B103" s="2428"/>
      <c r="C103" s="2428"/>
      <c r="D103" s="2428"/>
      <c r="E103" s="2428"/>
      <c r="F103" s="2428"/>
      <c r="G103" s="2428"/>
      <c r="H103" s="2428"/>
      <c r="I103" s="2428"/>
      <c r="J103" s="2428"/>
      <c r="K103" s="2428"/>
      <c r="L103" s="2428"/>
      <c r="M103" s="2428"/>
      <c r="N103" s="2428"/>
      <c r="O103" s="2428"/>
      <c r="P103" s="2428"/>
      <c r="Q103" s="2428"/>
      <c r="R103" s="2428"/>
      <c r="S103" s="2428"/>
      <c r="T103" s="2428"/>
      <c r="U103" s="2428"/>
      <c r="V103" s="2428"/>
      <c r="W103" s="2428"/>
      <c r="X103" s="2428"/>
      <c r="Y103" s="2428"/>
      <c r="Z103" s="2428"/>
      <c r="AA103" s="2428"/>
      <c r="AB103" s="2430" t="s">
        <v>3486</v>
      </c>
      <c r="AC103" s="2431"/>
      <c r="AD103" s="2432"/>
    </row>
    <row r="104" spans="1:30" ht="15" customHeight="1">
      <c r="A104" s="2427" t="s">
        <v>3485</v>
      </c>
      <c r="B104" s="2428"/>
      <c r="C104" s="2428"/>
      <c r="D104" s="2428"/>
      <c r="E104" s="2428"/>
      <c r="F104" s="2428"/>
      <c r="G104" s="2428"/>
      <c r="H104" s="2428"/>
      <c r="I104" s="2428"/>
      <c r="J104" s="2428"/>
      <c r="K104" s="2428"/>
      <c r="L104" s="2428"/>
      <c r="M104" s="2428"/>
      <c r="N104" s="2428"/>
      <c r="O104" s="2428"/>
      <c r="P104" s="2428"/>
      <c r="Q104" s="2428"/>
      <c r="R104" s="2428"/>
      <c r="S104" s="2428"/>
      <c r="T104" s="2428"/>
      <c r="U104" s="2428"/>
      <c r="V104" s="2428"/>
      <c r="W104" s="2428"/>
      <c r="X104" s="2428"/>
      <c r="Y104" s="2428"/>
      <c r="Z104" s="2428"/>
      <c r="AA104" s="2428"/>
      <c r="AB104" s="2430" t="s">
        <v>3484</v>
      </c>
      <c r="AC104" s="2431"/>
      <c r="AD104" s="2432"/>
    </row>
    <row r="105" spans="1:30" ht="15" customHeight="1">
      <c r="A105" s="2427" t="s">
        <v>3483</v>
      </c>
      <c r="B105" s="2428"/>
      <c r="C105" s="2428"/>
      <c r="D105" s="2428"/>
      <c r="E105" s="2428"/>
      <c r="F105" s="2428"/>
      <c r="G105" s="2428"/>
      <c r="H105" s="2428"/>
      <c r="I105" s="2428"/>
      <c r="J105" s="2428"/>
      <c r="K105" s="2428"/>
      <c r="L105" s="2428"/>
      <c r="M105" s="2428"/>
      <c r="N105" s="2428"/>
      <c r="O105" s="2428"/>
      <c r="P105" s="2428"/>
      <c r="Q105" s="2428"/>
      <c r="R105" s="2428"/>
      <c r="S105" s="2428"/>
      <c r="T105" s="2428"/>
      <c r="U105" s="2428"/>
      <c r="V105" s="2428"/>
      <c r="W105" s="2428"/>
      <c r="X105" s="2428"/>
      <c r="Y105" s="2428"/>
      <c r="Z105" s="2428"/>
      <c r="AA105" s="2428"/>
      <c r="AB105" s="2430" t="s">
        <v>3482</v>
      </c>
      <c r="AC105" s="2431"/>
      <c r="AD105" s="2432"/>
    </row>
    <row r="106" spans="1:30" ht="30" customHeight="1">
      <c r="A106" s="2427" t="s">
        <v>3481</v>
      </c>
      <c r="B106" s="2428"/>
      <c r="C106" s="2428"/>
      <c r="D106" s="2428"/>
      <c r="E106" s="2428"/>
      <c r="F106" s="2428"/>
      <c r="G106" s="2428"/>
      <c r="H106" s="2428"/>
      <c r="I106" s="2428"/>
      <c r="J106" s="2428"/>
      <c r="K106" s="2428"/>
      <c r="L106" s="2428"/>
      <c r="M106" s="2428"/>
      <c r="N106" s="2428"/>
      <c r="O106" s="2428"/>
      <c r="P106" s="2428"/>
      <c r="Q106" s="2428"/>
      <c r="R106" s="2428"/>
      <c r="S106" s="2428"/>
      <c r="T106" s="2428"/>
      <c r="U106" s="2428"/>
      <c r="V106" s="2428"/>
      <c r="W106" s="2428"/>
      <c r="X106" s="2428"/>
      <c r="Y106" s="2428"/>
      <c r="Z106" s="2428"/>
      <c r="AA106" s="2428"/>
      <c r="AB106" s="2430" t="s">
        <v>3480</v>
      </c>
      <c r="AC106" s="2431"/>
      <c r="AD106" s="2432"/>
    </row>
    <row r="107" spans="1:30" ht="15" customHeight="1">
      <c r="A107" s="2427" t="s">
        <v>3479</v>
      </c>
      <c r="B107" s="2428"/>
      <c r="C107" s="2428"/>
      <c r="D107" s="2428"/>
      <c r="E107" s="2428"/>
      <c r="F107" s="2428"/>
      <c r="G107" s="2428"/>
      <c r="H107" s="2428"/>
      <c r="I107" s="2428"/>
      <c r="J107" s="2428"/>
      <c r="K107" s="2428"/>
      <c r="L107" s="2428"/>
      <c r="M107" s="2428"/>
      <c r="N107" s="2428"/>
      <c r="O107" s="2428"/>
      <c r="P107" s="2428"/>
      <c r="Q107" s="2428"/>
      <c r="R107" s="2428"/>
      <c r="S107" s="2428"/>
      <c r="T107" s="2428"/>
      <c r="U107" s="2428"/>
      <c r="V107" s="2428"/>
      <c r="W107" s="2428"/>
      <c r="X107" s="2428"/>
      <c r="Y107" s="2428"/>
      <c r="Z107" s="2428"/>
      <c r="AA107" s="2428"/>
      <c r="AB107" s="2430" t="s">
        <v>3478</v>
      </c>
      <c r="AC107" s="2431"/>
      <c r="AD107" s="2432"/>
    </row>
    <row r="108" spans="1:30" ht="15" customHeight="1">
      <c r="A108" s="2427" t="s">
        <v>3477</v>
      </c>
      <c r="B108" s="2428"/>
      <c r="C108" s="2428"/>
      <c r="D108" s="2428"/>
      <c r="E108" s="2428"/>
      <c r="F108" s="2428"/>
      <c r="G108" s="2428"/>
      <c r="H108" s="2428"/>
      <c r="I108" s="2428"/>
      <c r="J108" s="2428"/>
      <c r="K108" s="2428"/>
      <c r="L108" s="2428"/>
      <c r="M108" s="2428"/>
      <c r="N108" s="2428"/>
      <c r="O108" s="2428"/>
      <c r="P108" s="2428"/>
      <c r="Q108" s="2428"/>
      <c r="R108" s="2428"/>
      <c r="S108" s="2428"/>
      <c r="T108" s="2428"/>
      <c r="U108" s="2428"/>
      <c r="V108" s="2428"/>
      <c r="W108" s="2428"/>
      <c r="X108" s="2428"/>
      <c r="Y108" s="2428"/>
      <c r="Z108" s="2428"/>
      <c r="AA108" s="2428"/>
      <c r="AB108" s="2430" t="s">
        <v>3476</v>
      </c>
      <c r="AC108" s="2431"/>
      <c r="AD108" s="2432"/>
    </row>
    <row r="109" spans="1:30" ht="15" customHeight="1">
      <c r="A109" s="2427" t="s">
        <v>3475</v>
      </c>
      <c r="B109" s="2428"/>
      <c r="C109" s="2428"/>
      <c r="D109" s="2428"/>
      <c r="E109" s="2428"/>
      <c r="F109" s="2428"/>
      <c r="G109" s="2428"/>
      <c r="H109" s="2428"/>
      <c r="I109" s="2428"/>
      <c r="J109" s="2428"/>
      <c r="K109" s="2428"/>
      <c r="L109" s="2428"/>
      <c r="M109" s="2428"/>
      <c r="N109" s="2428"/>
      <c r="O109" s="2428"/>
      <c r="P109" s="2428"/>
      <c r="Q109" s="2428"/>
      <c r="R109" s="2428"/>
      <c r="S109" s="2428"/>
      <c r="T109" s="2428"/>
      <c r="U109" s="2428"/>
      <c r="V109" s="2428"/>
      <c r="W109" s="2428"/>
      <c r="X109" s="2428"/>
      <c r="Y109" s="2428"/>
      <c r="Z109" s="2428"/>
      <c r="AA109" s="2428"/>
      <c r="AB109" s="2430" t="s">
        <v>3474</v>
      </c>
      <c r="AC109" s="2431"/>
      <c r="AD109" s="2432"/>
    </row>
    <row r="110" spans="1:30" ht="15" customHeight="1">
      <c r="A110" s="2427" t="s">
        <v>3473</v>
      </c>
      <c r="B110" s="2428"/>
      <c r="C110" s="2428"/>
      <c r="D110" s="2428"/>
      <c r="E110" s="2428"/>
      <c r="F110" s="2428"/>
      <c r="G110" s="2428"/>
      <c r="H110" s="2428"/>
      <c r="I110" s="2428"/>
      <c r="J110" s="2428"/>
      <c r="K110" s="2428"/>
      <c r="L110" s="2428"/>
      <c r="M110" s="2428"/>
      <c r="N110" s="2428"/>
      <c r="O110" s="2428"/>
      <c r="P110" s="2428"/>
      <c r="Q110" s="2428"/>
      <c r="R110" s="2428"/>
      <c r="S110" s="2428"/>
      <c r="T110" s="2428"/>
      <c r="U110" s="2428"/>
      <c r="V110" s="2428"/>
      <c r="W110" s="2428"/>
      <c r="X110" s="2428"/>
      <c r="Y110" s="2428"/>
      <c r="Z110" s="2428"/>
      <c r="AA110" s="2428"/>
      <c r="AB110" s="2430" t="s">
        <v>3472</v>
      </c>
      <c r="AC110" s="2431"/>
      <c r="AD110" s="2432"/>
    </row>
    <row r="111" spans="1:30" ht="15" customHeight="1">
      <c r="A111" s="2427" t="s">
        <v>3471</v>
      </c>
      <c r="B111" s="2428"/>
      <c r="C111" s="2428"/>
      <c r="D111" s="2428"/>
      <c r="E111" s="2428"/>
      <c r="F111" s="2428"/>
      <c r="G111" s="2428"/>
      <c r="H111" s="2428"/>
      <c r="I111" s="2428"/>
      <c r="J111" s="2428"/>
      <c r="K111" s="2428"/>
      <c r="L111" s="2428"/>
      <c r="M111" s="2428"/>
      <c r="N111" s="2428"/>
      <c r="O111" s="2428"/>
      <c r="P111" s="2428"/>
      <c r="Q111" s="2428"/>
      <c r="R111" s="2428"/>
      <c r="S111" s="2428"/>
      <c r="T111" s="2428"/>
      <c r="U111" s="2428"/>
      <c r="V111" s="2428"/>
      <c r="W111" s="2428"/>
      <c r="X111" s="2428"/>
      <c r="Y111" s="2428"/>
      <c r="Z111" s="2428"/>
      <c r="AA111" s="2428"/>
      <c r="AB111" s="2430" t="s">
        <v>3470</v>
      </c>
      <c r="AC111" s="2431"/>
      <c r="AD111" s="2432"/>
    </row>
    <row r="112" spans="1:30" ht="45" customHeight="1">
      <c r="A112" s="2427" t="s">
        <v>3469</v>
      </c>
      <c r="B112" s="2428"/>
      <c r="C112" s="2428"/>
      <c r="D112" s="2428"/>
      <c r="E112" s="2428"/>
      <c r="F112" s="2428"/>
      <c r="G112" s="2428"/>
      <c r="H112" s="2428"/>
      <c r="I112" s="2428"/>
      <c r="J112" s="2428"/>
      <c r="K112" s="2428"/>
      <c r="L112" s="2428"/>
      <c r="M112" s="2428"/>
      <c r="N112" s="2428"/>
      <c r="O112" s="2428"/>
      <c r="P112" s="2428"/>
      <c r="Q112" s="2428"/>
      <c r="R112" s="2428"/>
      <c r="S112" s="2428"/>
      <c r="T112" s="2428"/>
      <c r="U112" s="2428"/>
      <c r="V112" s="2428"/>
      <c r="W112" s="2428"/>
      <c r="X112" s="2428"/>
      <c r="Y112" s="2428"/>
      <c r="Z112" s="2428"/>
      <c r="AA112" s="2428"/>
      <c r="AB112" s="2430" t="s">
        <v>3468</v>
      </c>
      <c r="AC112" s="2431"/>
      <c r="AD112" s="2432"/>
    </row>
    <row r="113" spans="1:30" ht="30" customHeight="1">
      <c r="A113" s="2427" t="s">
        <v>3467</v>
      </c>
      <c r="B113" s="2428"/>
      <c r="C113" s="2428"/>
      <c r="D113" s="2428"/>
      <c r="E113" s="2428"/>
      <c r="F113" s="2428"/>
      <c r="G113" s="2428"/>
      <c r="H113" s="2428"/>
      <c r="I113" s="2428"/>
      <c r="J113" s="2428"/>
      <c r="K113" s="2428"/>
      <c r="L113" s="2428"/>
      <c r="M113" s="2428"/>
      <c r="N113" s="2428"/>
      <c r="O113" s="2428"/>
      <c r="P113" s="2428"/>
      <c r="Q113" s="2428"/>
      <c r="R113" s="2428"/>
      <c r="S113" s="2428"/>
      <c r="T113" s="2428"/>
      <c r="U113" s="2428"/>
      <c r="V113" s="2428"/>
      <c r="W113" s="2428"/>
      <c r="X113" s="2428"/>
      <c r="Y113" s="2428"/>
      <c r="Z113" s="2428"/>
      <c r="AA113" s="2428"/>
      <c r="AB113" s="2430" t="s">
        <v>3466</v>
      </c>
      <c r="AC113" s="2431"/>
      <c r="AD113" s="2432"/>
    </row>
    <row r="114" spans="1:30" ht="15" customHeight="1">
      <c r="A114" s="2427" t="s">
        <v>3465</v>
      </c>
      <c r="B114" s="2428"/>
      <c r="C114" s="2428"/>
      <c r="D114" s="2428"/>
      <c r="E114" s="2428"/>
      <c r="F114" s="2428"/>
      <c r="G114" s="2428"/>
      <c r="H114" s="2428"/>
      <c r="I114" s="2428"/>
      <c r="J114" s="2428"/>
      <c r="K114" s="2428"/>
      <c r="L114" s="2428"/>
      <c r="M114" s="2428"/>
      <c r="N114" s="2428"/>
      <c r="O114" s="2428"/>
      <c r="P114" s="2428"/>
      <c r="Q114" s="2428"/>
      <c r="R114" s="2428"/>
      <c r="S114" s="2428"/>
      <c r="T114" s="2428"/>
      <c r="U114" s="2428"/>
      <c r="V114" s="2428"/>
      <c r="W114" s="2428"/>
      <c r="X114" s="2428"/>
      <c r="Y114" s="2428"/>
      <c r="Z114" s="2428"/>
      <c r="AA114" s="2428"/>
      <c r="AB114" s="2430" t="s">
        <v>3464</v>
      </c>
      <c r="AC114" s="2431"/>
      <c r="AD114" s="2432"/>
    </row>
    <row r="115" spans="1:30" ht="120" customHeight="1">
      <c r="A115" s="2427" t="s">
        <v>3463</v>
      </c>
      <c r="B115" s="2428"/>
      <c r="C115" s="2428"/>
      <c r="D115" s="2428"/>
      <c r="E115" s="2428"/>
      <c r="F115" s="2428"/>
      <c r="G115" s="2428"/>
      <c r="H115" s="2428"/>
      <c r="I115" s="2428"/>
      <c r="J115" s="2428"/>
      <c r="K115" s="2428"/>
      <c r="L115" s="2428"/>
      <c r="M115" s="2428"/>
      <c r="N115" s="2428"/>
      <c r="O115" s="2428"/>
      <c r="P115" s="2428"/>
      <c r="Q115" s="2428"/>
      <c r="R115" s="2428"/>
      <c r="S115" s="2428"/>
      <c r="T115" s="2428"/>
      <c r="U115" s="2428"/>
      <c r="V115" s="2428"/>
      <c r="W115" s="2428"/>
      <c r="X115" s="2428"/>
      <c r="Y115" s="2428"/>
      <c r="Z115" s="2428"/>
      <c r="AA115" s="2428"/>
      <c r="AB115" s="2430" t="s">
        <v>3462</v>
      </c>
      <c r="AC115" s="2431"/>
      <c r="AD115" s="2432"/>
    </row>
    <row r="116" spans="1:30" ht="30" customHeight="1">
      <c r="A116" s="2427" t="s">
        <v>3461</v>
      </c>
      <c r="B116" s="2428"/>
      <c r="C116" s="2428"/>
      <c r="D116" s="2428"/>
      <c r="E116" s="2428"/>
      <c r="F116" s="2428"/>
      <c r="G116" s="2428"/>
      <c r="H116" s="2428"/>
      <c r="I116" s="2428"/>
      <c r="J116" s="2428"/>
      <c r="K116" s="2428"/>
      <c r="L116" s="2428"/>
      <c r="M116" s="2428"/>
      <c r="N116" s="2428"/>
      <c r="O116" s="2428"/>
      <c r="P116" s="2428"/>
      <c r="Q116" s="2428"/>
      <c r="R116" s="2428"/>
      <c r="S116" s="2428"/>
      <c r="T116" s="2428"/>
      <c r="U116" s="2428"/>
      <c r="V116" s="2428"/>
      <c r="W116" s="2428"/>
      <c r="X116" s="2428"/>
      <c r="Y116" s="2428"/>
      <c r="Z116" s="2428"/>
      <c r="AA116" s="2428"/>
      <c r="AB116" s="2430" t="s">
        <v>3460</v>
      </c>
      <c r="AC116" s="2431"/>
      <c r="AD116" s="2432"/>
    </row>
    <row r="117" spans="1:30" ht="15" customHeight="1">
      <c r="A117" s="2427" t="s">
        <v>3459</v>
      </c>
      <c r="B117" s="2428"/>
      <c r="C117" s="2428"/>
      <c r="D117" s="2428"/>
      <c r="E117" s="2428"/>
      <c r="F117" s="2428"/>
      <c r="G117" s="2428"/>
      <c r="H117" s="2428"/>
      <c r="I117" s="2428"/>
      <c r="J117" s="2428"/>
      <c r="K117" s="2428"/>
      <c r="L117" s="2428"/>
      <c r="M117" s="2428"/>
      <c r="N117" s="2428"/>
      <c r="O117" s="2428"/>
      <c r="P117" s="2428"/>
      <c r="Q117" s="2428"/>
      <c r="R117" s="2428"/>
      <c r="S117" s="2428"/>
      <c r="T117" s="2428"/>
      <c r="U117" s="2428"/>
      <c r="V117" s="2428"/>
      <c r="W117" s="2428"/>
      <c r="X117" s="2428"/>
      <c r="Y117" s="2428"/>
      <c r="Z117" s="2428"/>
      <c r="AA117" s="2428"/>
      <c r="AB117" s="2430" t="s">
        <v>3458</v>
      </c>
      <c r="AC117" s="2431"/>
      <c r="AD117" s="2432"/>
    </row>
    <row r="118" spans="1:30" ht="15" customHeight="1">
      <c r="A118" s="2427" t="s">
        <v>3457</v>
      </c>
      <c r="B118" s="2428"/>
      <c r="C118" s="2428"/>
      <c r="D118" s="2428"/>
      <c r="E118" s="2428"/>
      <c r="F118" s="2428"/>
      <c r="G118" s="2428"/>
      <c r="H118" s="2428"/>
      <c r="I118" s="2428"/>
      <c r="J118" s="2428"/>
      <c r="K118" s="2428"/>
      <c r="L118" s="2428"/>
      <c r="M118" s="2428"/>
      <c r="N118" s="2428"/>
      <c r="O118" s="2428"/>
      <c r="P118" s="2428"/>
      <c r="Q118" s="2428"/>
      <c r="R118" s="2428"/>
      <c r="S118" s="2428"/>
      <c r="T118" s="2428"/>
      <c r="U118" s="2428"/>
      <c r="V118" s="2428"/>
      <c r="W118" s="2428"/>
      <c r="X118" s="2428"/>
      <c r="Y118" s="2428"/>
      <c r="Z118" s="2428"/>
      <c r="AA118" s="2428"/>
      <c r="AB118" s="2430" t="s">
        <v>3456</v>
      </c>
      <c r="AC118" s="2431"/>
      <c r="AD118" s="2432"/>
    </row>
    <row r="119" spans="1:30" ht="15" customHeight="1">
      <c r="A119" s="2427" t="s">
        <v>3455</v>
      </c>
      <c r="B119" s="2428"/>
      <c r="C119" s="2428"/>
      <c r="D119" s="2428"/>
      <c r="E119" s="2428"/>
      <c r="F119" s="2428"/>
      <c r="G119" s="2428"/>
      <c r="H119" s="2428"/>
      <c r="I119" s="2428"/>
      <c r="J119" s="2428"/>
      <c r="K119" s="2428"/>
      <c r="L119" s="2428"/>
      <c r="M119" s="2428"/>
      <c r="N119" s="2428"/>
      <c r="O119" s="2428"/>
      <c r="P119" s="2428"/>
      <c r="Q119" s="2428"/>
      <c r="R119" s="2428"/>
      <c r="S119" s="2428"/>
      <c r="T119" s="2428"/>
      <c r="U119" s="2428"/>
      <c r="V119" s="2428"/>
      <c r="W119" s="2428"/>
      <c r="X119" s="2428"/>
      <c r="Y119" s="2428"/>
      <c r="Z119" s="2428"/>
      <c r="AA119" s="2428"/>
      <c r="AB119" s="2430" t="s">
        <v>3454</v>
      </c>
      <c r="AC119" s="2431"/>
      <c r="AD119" s="2432"/>
    </row>
    <row r="120" spans="1:30" ht="15" customHeight="1">
      <c r="A120" s="2427" t="s">
        <v>3453</v>
      </c>
      <c r="B120" s="2428"/>
      <c r="C120" s="2428"/>
      <c r="D120" s="2428"/>
      <c r="E120" s="2428"/>
      <c r="F120" s="2428"/>
      <c r="G120" s="2428"/>
      <c r="H120" s="2428"/>
      <c r="I120" s="2428"/>
      <c r="J120" s="2428"/>
      <c r="K120" s="2428"/>
      <c r="L120" s="2428"/>
      <c r="M120" s="2428"/>
      <c r="N120" s="2428"/>
      <c r="O120" s="2428"/>
      <c r="P120" s="2428"/>
      <c r="Q120" s="2428"/>
      <c r="R120" s="2428"/>
      <c r="S120" s="2428"/>
      <c r="T120" s="2428"/>
      <c r="U120" s="2428"/>
      <c r="V120" s="2428"/>
      <c r="W120" s="2428"/>
      <c r="X120" s="2428"/>
      <c r="Y120" s="2428"/>
      <c r="Z120" s="2428"/>
      <c r="AA120" s="2428"/>
      <c r="AB120" s="2430" t="s">
        <v>3452</v>
      </c>
      <c r="AC120" s="2431"/>
      <c r="AD120" s="2432"/>
    </row>
    <row r="121" spans="1:30" ht="15" customHeight="1">
      <c r="A121" s="2427" t="s">
        <v>3451</v>
      </c>
      <c r="B121" s="2428"/>
      <c r="C121" s="2428"/>
      <c r="D121" s="2428"/>
      <c r="E121" s="2428"/>
      <c r="F121" s="2428"/>
      <c r="G121" s="2428"/>
      <c r="H121" s="2428"/>
      <c r="I121" s="2428"/>
      <c r="J121" s="2428"/>
      <c r="K121" s="2428"/>
      <c r="L121" s="2428"/>
      <c r="M121" s="2428"/>
      <c r="N121" s="2428"/>
      <c r="O121" s="2428"/>
      <c r="P121" s="2428"/>
      <c r="Q121" s="2428"/>
      <c r="R121" s="2428"/>
      <c r="S121" s="2428"/>
      <c r="T121" s="2428"/>
      <c r="U121" s="2428"/>
      <c r="V121" s="2428"/>
      <c r="W121" s="2428"/>
      <c r="X121" s="2428"/>
      <c r="Y121" s="2428"/>
      <c r="Z121" s="2428"/>
      <c r="AA121" s="2428"/>
      <c r="AB121" s="2430" t="s">
        <v>3450</v>
      </c>
      <c r="AC121" s="2431"/>
      <c r="AD121" s="2432"/>
    </row>
    <row r="122" spans="1:30" ht="15" customHeight="1">
      <c r="A122" s="2427" t="s">
        <v>3449</v>
      </c>
      <c r="B122" s="2428"/>
      <c r="C122" s="2428"/>
      <c r="D122" s="2428"/>
      <c r="E122" s="2428"/>
      <c r="F122" s="2428"/>
      <c r="G122" s="2428"/>
      <c r="H122" s="2428"/>
      <c r="I122" s="2428"/>
      <c r="J122" s="2428"/>
      <c r="K122" s="2428"/>
      <c r="L122" s="2428"/>
      <c r="M122" s="2428"/>
      <c r="N122" s="2428"/>
      <c r="O122" s="2428"/>
      <c r="P122" s="2428"/>
      <c r="Q122" s="2428"/>
      <c r="R122" s="2428"/>
      <c r="S122" s="2428"/>
      <c r="T122" s="2428"/>
      <c r="U122" s="2428"/>
      <c r="V122" s="2428"/>
      <c r="W122" s="2428"/>
      <c r="X122" s="2428"/>
      <c r="Y122" s="2428"/>
      <c r="Z122" s="2428"/>
      <c r="AA122" s="2428"/>
      <c r="AB122" s="2430" t="s">
        <v>3448</v>
      </c>
      <c r="AC122" s="2431"/>
      <c r="AD122" s="2432"/>
    </row>
    <row r="123" spans="1:30" ht="15" customHeight="1">
      <c r="A123" s="2427" t="s">
        <v>3447</v>
      </c>
      <c r="B123" s="2428"/>
      <c r="C123" s="2428"/>
      <c r="D123" s="2428"/>
      <c r="E123" s="2428"/>
      <c r="F123" s="2428"/>
      <c r="G123" s="2428"/>
      <c r="H123" s="2428"/>
      <c r="I123" s="2428"/>
      <c r="J123" s="2428"/>
      <c r="K123" s="2428"/>
      <c r="L123" s="2428"/>
      <c r="M123" s="2428"/>
      <c r="N123" s="2428"/>
      <c r="O123" s="2428"/>
      <c r="P123" s="2428"/>
      <c r="Q123" s="2428"/>
      <c r="R123" s="2428"/>
      <c r="S123" s="2428"/>
      <c r="T123" s="2428"/>
      <c r="U123" s="2428"/>
      <c r="V123" s="2428"/>
      <c r="W123" s="2428"/>
      <c r="X123" s="2428"/>
      <c r="Y123" s="2428"/>
      <c r="Z123" s="2428"/>
      <c r="AA123" s="2428"/>
      <c r="AB123" s="2430" t="s">
        <v>3446</v>
      </c>
      <c r="AC123" s="2431"/>
      <c r="AD123" s="2432"/>
    </row>
    <row r="124" spans="1:30" ht="15" customHeight="1">
      <c r="A124" s="2427" t="s">
        <v>3445</v>
      </c>
      <c r="B124" s="2428"/>
      <c r="C124" s="2428"/>
      <c r="D124" s="2428"/>
      <c r="E124" s="2428"/>
      <c r="F124" s="2428"/>
      <c r="G124" s="2428"/>
      <c r="H124" s="2428"/>
      <c r="I124" s="2428"/>
      <c r="J124" s="2428"/>
      <c r="K124" s="2428"/>
      <c r="L124" s="2428"/>
      <c r="M124" s="2428"/>
      <c r="N124" s="2428"/>
      <c r="O124" s="2428"/>
      <c r="P124" s="2428"/>
      <c r="Q124" s="2428"/>
      <c r="R124" s="2428"/>
      <c r="S124" s="2428"/>
      <c r="T124" s="2428"/>
      <c r="U124" s="2428"/>
      <c r="V124" s="2428"/>
      <c r="W124" s="2428"/>
      <c r="X124" s="2428"/>
      <c r="Y124" s="2428"/>
      <c r="Z124" s="2428"/>
      <c r="AA124" s="2428"/>
      <c r="AB124" s="2430" t="s">
        <v>3444</v>
      </c>
      <c r="AC124" s="2431"/>
      <c r="AD124" s="2432"/>
    </row>
    <row r="125" spans="1:30" ht="15" customHeight="1">
      <c r="A125" s="2427" t="s">
        <v>3443</v>
      </c>
      <c r="B125" s="2428"/>
      <c r="C125" s="2428"/>
      <c r="D125" s="2428"/>
      <c r="E125" s="2428"/>
      <c r="F125" s="2428"/>
      <c r="G125" s="2428"/>
      <c r="H125" s="2428"/>
      <c r="I125" s="2428"/>
      <c r="J125" s="2428"/>
      <c r="K125" s="2428"/>
      <c r="L125" s="2428"/>
      <c r="M125" s="2428"/>
      <c r="N125" s="2428"/>
      <c r="O125" s="2428"/>
      <c r="P125" s="2428"/>
      <c r="Q125" s="2428"/>
      <c r="R125" s="2428"/>
      <c r="S125" s="2428"/>
      <c r="T125" s="2428"/>
      <c r="U125" s="2428"/>
      <c r="V125" s="2428"/>
      <c r="W125" s="2428"/>
      <c r="X125" s="2428"/>
      <c r="Y125" s="2428"/>
      <c r="Z125" s="2428"/>
      <c r="AA125" s="2428"/>
      <c r="AB125" s="2430" t="s">
        <v>3442</v>
      </c>
      <c r="AC125" s="2431"/>
      <c r="AD125" s="2432"/>
    </row>
    <row r="126" spans="1:30" ht="15" customHeight="1">
      <c r="A126" s="2427" t="s">
        <v>3441</v>
      </c>
      <c r="B126" s="2428"/>
      <c r="C126" s="2428"/>
      <c r="D126" s="2428"/>
      <c r="E126" s="2428"/>
      <c r="F126" s="2428"/>
      <c r="G126" s="2428"/>
      <c r="H126" s="2428"/>
      <c r="I126" s="2428"/>
      <c r="J126" s="2428"/>
      <c r="K126" s="2428"/>
      <c r="L126" s="2428"/>
      <c r="M126" s="2428"/>
      <c r="N126" s="2428"/>
      <c r="O126" s="2428"/>
      <c r="P126" s="2428"/>
      <c r="Q126" s="2428"/>
      <c r="R126" s="2428"/>
      <c r="S126" s="2428"/>
      <c r="T126" s="2428"/>
      <c r="U126" s="2428"/>
      <c r="V126" s="2428"/>
      <c r="W126" s="2428"/>
      <c r="X126" s="2428"/>
      <c r="Y126" s="2428"/>
      <c r="Z126" s="2428"/>
      <c r="AA126" s="2428"/>
      <c r="AB126" s="2430" t="s">
        <v>3440</v>
      </c>
      <c r="AC126" s="2431"/>
      <c r="AD126" s="2432"/>
    </row>
    <row r="127" spans="1:30" ht="15" customHeight="1">
      <c r="A127" s="2427" t="s">
        <v>3439</v>
      </c>
      <c r="B127" s="2428"/>
      <c r="C127" s="2428"/>
      <c r="D127" s="2428"/>
      <c r="E127" s="2428"/>
      <c r="F127" s="2428"/>
      <c r="G127" s="2428"/>
      <c r="H127" s="2428"/>
      <c r="I127" s="2428"/>
      <c r="J127" s="2428"/>
      <c r="K127" s="2428"/>
      <c r="L127" s="2428"/>
      <c r="M127" s="2428"/>
      <c r="N127" s="2428"/>
      <c r="O127" s="2428"/>
      <c r="P127" s="2428"/>
      <c r="Q127" s="2428"/>
      <c r="R127" s="2428"/>
      <c r="S127" s="2428"/>
      <c r="T127" s="2428"/>
      <c r="U127" s="2428"/>
      <c r="V127" s="2428"/>
      <c r="W127" s="2428"/>
      <c r="X127" s="2428"/>
      <c r="Y127" s="2428"/>
      <c r="Z127" s="2428"/>
      <c r="AA127" s="2428"/>
      <c r="AB127" s="2430" t="s">
        <v>3438</v>
      </c>
      <c r="AC127" s="2431"/>
      <c r="AD127" s="2432"/>
    </row>
    <row r="128" spans="1:30" ht="15" customHeight="1">
      <c r="A128" s="2427" t="s">
        <v>3437</v>
      </c>
      <c r="B128" s="2428"/>
      <c r="C128" s="2428"/>
      <c r="D128" s="2428"/>
      <c r="E128" s="2428"/>
      <c r="F128" s="2428"/>
      <c r="G128" s="2428"/>
      <c r="H128" s="2428"/>
      <c r="I128" s="2428"/>
      <c r="J128" s="2428"/>
      <c r="K128" s="2428"/>
      <c r="L128" s="2428"/>
      <c r="M128" s="2428"/>
      <c r="N128" s="2428"/>
      <c r="O128" s="2428"/>
      <c r="P128" s="2428"/>
      <c r="Q128" s="2428"/>
      <c r="R128" s="2428"/>
      <c r="S128" s="2428"/>
      <c r="T128" s="2428"/>
      <c r="U128" s="2428"/>
      <c r="V128" s="2428"/>
      <c r="W128" s="2428"/>
      <c r="X128" s="2428"/>
      <c r="Y128" s="2428"/>
      <c r="Z128" s="2428"/>
      <c r="AA128" s="2428"/>
      <c r="AB128" s="2430" t="s">
        <v>3436</v>
      </c>
      <c r="AC128" s="2431"/>
      <c r="AD128" s="2432"/>
    </row>
    <row r="129" spans="1:30" ht="15" customHeight="1">
      <c r="A129" s="2427" t="s">
        <v>3435</v>
      </c>
      <c r="B129" s="2428"/>
      <c r="C129" s="2428"/>
      <c r="D129" s="2428"/>
      <c r="E129" s="2428"/>
      <c r="F129" s="2428"/>
      <c r="G129" s="2428"/>
      <c r="H129" s="2428"/>
      <c r="I129" s="2428"/>
      <c r="J129" s="2428"/>
      <c r="K129" s="2428"/>
      <c r="L129" s="2428"/>
      <c r="M129" s="2428"/>
      <c r="N129" s="2428"/>
      <c r="O129" s="2428"/>
      <c r="P129" s="2428"/>
      <c r="Q129" s="2428"/>
      <c r="R129" s="2428"/>
      <c r="S129" s="2428"/>
      <c r="T129" s="2428"/>
      <c r="U129" s="2428"/>
      <c r="V129" s="2428"/>
      <c r="W129" s="2428"/>
      <c r="X129" s="2428"/>
      <c r="Y129" s="2428"/>
      <c r="Z129" s="2428"/>
      <c r="AA129" s="2428"/>
      <c r="AB129" s="2430" t="s">
        <v>3434</v>
      </c>
      <c r="AC129" s="2431"/>
      <c r="AD129" s="2432"/>
    </row>
    <row r="130" spans="1:30" ht="15" customHeight="1">
      <c r="A130" s="2427" t="s">
        <v>3433</v>
      </c>
      <c r="B130" s="2428"/>
      <c r="C130" s="2428"/>
      <c r="D130" s="2428"/>
      <c r="E130" s="2428"/>
      <c r="F130" s="2428"/>
      <c r="G130" s="2428"/>
      <c r="H130" s="2428"/>
      <c r="I130" s="2428"/>
      <c r="J130" s="2428"/>
      <c r="K130" s="2428"/>
      <c r="L130" s="2428"/>
      <c r="M130" s="2428"/>
      <c r="N130" s="2428"/>
      <c r="O130" s="2428"/>
      <c r="P130" s="2428"/>
      <c r="Q130" s="2428"/>
      <c r="R130" s="2428"/>
      <c r="S130" s="2428"/>
      <c r="T130" s="2428"/>
      <c r="U130" s="2428"/>
      <c r="V130" s="2428"/>
      <c r="W130" s="2428"/>
      <c r="X130" s="2428"/>
      <c r="Y130" s="2428"/>
      <c r="Z130" s="2428"/>
      <c r="AA130" s="2428"/>
      <c r="AB130" s="2430" t="s">
        <v>3432</v>
      </c>
      <c r="AC130" s="2431"/>
      <c r="AD130" s="2432"/>
    </row>
    <row r="131" spans="1:30" ht="45" customHeight="1">
      <c r="A131" s="2427" t="s">
        <v>3431</v>
      </c>
      <c r="B131" s="2428"/>
      <c r="C131" s="2428"/>
      <c r="D131" s="2428"/>
      <c r="E131" s="2428"/>
      <c r="F131" s="2428"/>
      <c r="G131" s="2428"/>
      <c r="H131" s="2428"/>
      <c r="I131" s="2428"/>
      <c r="J131" s="2428"/>
      <c r="K131" s="2428"/>
      <c r="L131" s="2428"/>
      <c r="M131" s="2428"/>
      <c r="N131" s="2428"/>
      <c r="O131" s="2428"/>
      <c r="P131" s="2428"/>
      <c r="Q131" s="2428"/>
      <c r="R131" s="2428"/>
      <c r="S131" s="2428"/>
      <c r="T131" s="2428"/>
      <c r="U131" s="2428"/>
      <c r="V131" s="2428"/>
      <c r="W131" s="2428"/>
      <c r="X131" s="2428"/>
      <c r="Y131" s="2428"/>
      <c r="Z131" s="2428"/>
      <c r="AA131" s="2428"/>
      <c r="AB131" s="2430" t="s">
        <v>3430</v>
      </c>
      <c r="AC131" s="2431"/>
      <c r="AD131" s="2432"/>
    </row>
    <row r="132" spans="1:30" ht="15" customHeight="1">
      <c r="A132" s="2427" t="s">
        <v>3429</v>
      </c>
      <c r="B132" s="2428"/>
      <c r="C132" s="2428"/>
      <c r="D132" s="2428"/>
      <c r="E132" s="2428"/>
      <c r="F132" s="2428"/>
      <c r="G132" s="2428"/>
      <c r="H132" s="2428"/>
      <c r="I132" s="2428"/>
      <c r="J132" s="2428"/>
      <c r="K132" s="2428"/>
      <c r="L132" s="2428"/>
      <c r="M132" s="2428"/>
      <c r="N132" s="2428"/>
      <c r="O132" s="2428"/>
      <c r="P132" s="2428"/>
      <c r="Q132" s="2428"/>
      <c r="R132" s="2428"/>
      <c r="S132" s="2428"/>
      <c r="T132" s="2428"/>
      <c r="U132" s="2428"/>
      <c r="V132" s="2428"/>
      <c r="W132" s="2428"/>
      <c r="X132" s="2428"/>
      <c r="Y132" s="2428"/>
      <c r="Z132" s="2428"/>
      <c r="AA132" s="2428"/>
      <c r="AB132" s="2430" t="s">
        <v>3428</v>
      </c>
      <c r="AC132" s="2431"/>
      <c r="AD132" s="2432"/>
    </row>
    <row r="133" spans="1:30" ht="15" customHeight="1">
      <c r="A133" s="2427" t="s">
        <v>3427</v>
      </c>
      <c r="B133" s="2428"/>
      <c r="C133" s="2428"/>
      <c r="D133" s="2428"/>
      <c r="E133" s="2428"/>
      <c r="F133" s="2428"/>
      <c r="G133" s="2428"/>
      <c r="H133" s="2428"/>
      <c r="I133" s="2428"/>
      <c r="J133" s="2428"/>
      <c r="K133" s="2428"/>
      <c r="L133" s="2428"/>
      <c r="M133" s="2428"/>
      <c r="N133" s="2428"/>
      <c r="O133" s="2428"/>
      <c r="P133" s="2428"/>
      <c r="Q133" s="2428"/>
      <c r="R133" s="2428"/>
      <c r="S133" s="2428"/>
      <c r="T133" s="2428"/>
      <c r="U133" s="2428"/>
      <c r="V133" s="2428"/>
      <c r="W133" s="2428"/>
      <c r="X133" s="2428"/>
      <c r="Y133" s="2428"/>
      <c r="Z133" s="2428"/>
      <c r="AA133" s="2428"/>
      <c r="AB133" s="2430" t="s">
        <v>3426</v>
      </c>
      <c r="AC133" s="2431"/>
      <c r="AD133" s="2432"/>
    </row>
    <row r="134" spans="1:30" ht="15" customHeight="1">
      <c r="A134" s="2427" t="s">
        <v>3425</v>
      </c>
      <c r="B134" s="2428"/>
      <c r="C134" s="2428"/>
      <c r="D134" s="2428"/>
      <c r="E134" s="2428"/>
      <c r="F134" s="2428"/>
      <c r="G134" s="2428"/>
      <c r="H134" s="2428"/>
      <c r="I134" s="2428"/>
      <c r="J134" s="2428"/>
      <c r="K134" s="2428"/>
      <c r="L134" s="2428"/>
      <c r="M134" s="2428"/>
      <c r="N134" s="2428"/>
      <c r="O134" s="2428"/>
      <c r="P134" s="2428"/>
      <c r="Q134" s="2428"/>
      <c r="R134" s="2428"/>
      <c r="S134" s="2428"/>
      <c r="T134" s="2428"/>
      <c r="U134" s="2428"/>
      <c r="V134" s="2428"/>
      <c r="W134" s="2428"/>
      <c r="X134" s="2428"/>
      <c r="Y134" s="2428"/>
      <c r="Z134" s="2428"/>
      <c r="AA134" s="2428"/>
      <c r="AB134" s="2430" t="s">
        <v>3424</v>
      </c>
      <c r="AC134" s="2431"/>
      <c r="AD134" s="2432"/>
    </row>
    <row r="135" spans="1:30" ht="15" customHeight="1">
      <c r="A135" s="2427" t="s">
        <v>3423</v>
      </c>
      <c r="B135" s="2428"/>
      <c r="C135" s="2428"/>
      <c r="D135" s="2428"/>
      <c r="E135" s="2428"/>
      <c r="F135" s="2428"/>
      <c r="G135" s="2428"/>
      <c r="H135" s="2428"/>
      <c r="I135" s="2428"/>
      <c r="J135" s="2428"/>
      <c r="K135" s="2428"/>
      <c r="L135" s="2428"/>
      <c r="M135" s="2428"/>
      <c r="N135" s="2428"/>
      <c r="O135" s="2428"/>
      <c r="P135" s="2428"/>
      <c r="Q135" s="2428"/>
      <c r="R135" s="2428"/>
      <c r="S135" s="2428"/>
      <c r="T135" s="2428"/>
      <c r="U135" s="2428"/>
      <c r="V135" s="2428"/>
      <c r="W135" s="2428"/>
      <c r="X135" s="2428"/>
      <c r="Y135" s="2428"/>
      <c r="Z135" s="2428"/>
      <c r="AA135" s="2428"/>
      <c r="AB135" s="2430" t="s">
        <v>3422</v>
      </c>
      <c r="AC135" s="2431"/>
      <c r="AD135" s="2432"/>
    </row>
    <row r="136" spans="1:30" ht="85" customHeight="1">
      <c r="A136" s="2427" t="s">
        <v>3421</v>
      </c>
      <c r="B136" s="2428"/>
      <c r="C136" s="2428"/>
      <c r="D136" s="2428"/>
      <c r="E136" s="2428"/>
      <c r="F136" s="2428"/>
      <c r="G136" s="2428"/>
      <c r="H136" s="2428"/>
      <c r="I136" s="2428"/>
      <c r="J136" s="2428"/>
      <c r="K136" s="2428"/>
      <c r="L136" s="2428"/>
      <c r="M136" s="2428"/>
      <c r="N136" s="2428"/>
      <c r="O136" s="2428"/>
      <c r="P136" s="2428"/>
      <c r="Q136" s="2428"/>
      <c r="R136" s="2428"/>
      <c r="S136" s="2428"/>
      <c r="T136" s="2428"/>
      <c r="U136" s="2428"/>
      <c r="V136" s="2428"/>
      <c r="W136" s="2428"/>
      <c r="X136" s="2428"/>
      <c r="Y136" s="2428"/>
      <c r="Z136" s="2428"/>
      <c r="AA136" s="2428"/>
      <c r="AB136" s="2430" t="s">
        <v>3420</v>
      </c>
      <c r="AC136" s="2431"/>
      <c r="AD136" s="2432"/>
    </row>
    <row r="137" spans="1:30" ht="15" customHeight="1">
      <c r="A137" s="2427" t="s">
        <v>3407</v>
      </c>
      <c r="B137" s="2428"/>
      <c r="C137" s="2428"/>
      <c r="D137" s="2428"/>
      <c r="E137" s="2428"/>
      <c r="F137" s="2428"/>
      <c r="G137" s="2428"/>
      <c r="H137" s="2428"/>
      <c r="I137" s="2428"/>
      <c r="J137" s="2428"/>
      <c r="K137" s="2428"/>
      <c r="L137" s="2428"/>
      <c r="M137" s="2428"/>
      <c r="N137" s="2428"/>
      <c r="O137" s="2428"/>
      <c r="P137" s="2428"/>
      <c r="Q137" s="2428"/>
      <c r="R137" s="2428"/>
      <c r="S137" s="2428"/>
      <c r="T137" s="2428"/>
      <c r="U137" s="2428"/>
      <c r="V137" s="2428"/>
      <c r="W137" s="2428"/>
      <c r="X137" s="2428"/>
      <c r="Y137" s="2428"/>
      <c r="Z137" s="2428"/>
      <c r="AA137" s="2428"/>
      <c r="AB137" s="2430" t="s">
        <v>3419</v>
      </c>
      <c r="AC137" s="2431"/>
      <c r="AD137" s="2432"/>
    </row>
    <row r="138" spans="1:30" ht="4"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398" t="s">
        <v>3418</v>
      </c>
      <c r="B139" s="2398"/>
      <c r="C139" s="2398"/>
      <c r="D139" s="2398"/>
      <c r="E139" s="2398"/>
      <c r="F139" s="2398"/>
      <c r="G139" s="2398"/>
      <c r="H139" s="2398"/>
      <c r="I139" s="2398"/>
      <c r="J139" s="2398"/>
      <c r="K139" s="2398"/>
      <c r="L139" s="2398"/>
      <c r="M139" s="2398"/>
      <c r="N139" s="2398"/>
      <c r="O139" s="2398"/>
      <c r="P139" s="2398"/>
      <c r="Q139" s="2398"/>
      <c r="R139" s="2398"/>
      <c r="S139" s="2398"/>
      <c r="T139" s="2398"/>
      <c r="U139" s="2398"/>
      <c r="V139" s="2398"/>
      <c r="W139" s="2398"/>
      <c r="X139" s="2398"/>
      <c r="Y139" s="2398"/>
      <c r="Z139" s="2398"/>
      <c r="AA139" s="2398"/>
      <c r="AB139" s="2398"/>
      <c r="AC139" s="2398"/>
      <c r="AD139" s="2398"/>
    </row>
    <row r="140" spans="1:30" ht="12.65" customHeight="1">
      <c r="A140" s="2398"/>
      <c r="B140" s="2398"/>
      <c r="C140" s="2398"/>
      <c r="D140" s="2398"/>
      <c r="E140" s="2398"/>
      <c r="F140" s="2398"/>
      <c r="G140" s="2398"/>
      <c r="H140" s="2398"/>
      <c r="I140" s="2398"/>
      <c r="J140" s="2398"/>
      <c r="K140" s="2398"/>
      <c r="L140" s="2398"/>
      <c r="M140" s="2398"/>
      <c r="N140" s="2398"/>
      <c r="O140" s="2398"/>
      <c r="P140" s="2398"/>
      <c r="Q140" s="2398"/>
      <c r="R140" s="2398"/>
      <c r="S140" s="2398"/>
      <c r="T140" s="2398"/>
      <c r="U140" s="2398"/>
      <c r="V140" s="2398"/>
      <c r="W140" s="2398"/>
      <c r="X140" s="2398"/>
      <c r="Y140" s="2398"/>
      <c r="Z140" s="2398"/>
      <c r="AA140" s="2398"/>
      <c r="AB140" s="2398"/>
      <c r="AC140" s="2398"/>
      <c r="AD140" s="2398"/>
    </row>
    <row r="141" spans="1:30" ht="15" customHeight="1">
      <c r="A141" s="2433" t="s">
        <v>3417</v>
      </c>
      <c r="B141" s="2433"/>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t="s">
        <v>964</v>
      </c>
      <c r="AC141" s="2433"/>
      <c r="AD141" s="2433"/>
    </row>
    <row r="142" spans="1:30" ht="15" customHeight="1">
      <c r="A142" s="2423" t="s">
        <v>3416</v>
      </c>
      <c r="B142" s="2423"/>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4" t="s">
        <v>3398</v>
      </c>
      <c r="AC142" s="2425"/>
      <c r="AD142" s="2426"/>
    </row>
    <row r="143" spans="1:30" ht="15" customHeight="1">
      <c r="A143" s="2423" t="s">
        <v>3415</v>
      </c>
      <c r="B143" s="2423"/>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4" t="s">
        <v>3414</v>
      </c>
      <c r="AC143" s="2425"/>
      <c r="AD143" s="2426"/>
    </row>
    <row r="144" spans="1:30" ht="15" customHeight="1">
      <c r="A144" s="2423" t="s">
        <v>3413</v>
      </c>
      <c r="B144" s="2423"/>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4" t="s">
        <v>3412</v>
      </c>
      <c r="AC144" s="2425"/>
      <c r="AD144" s="2426"/>
    </row>
    <row r="145" spans="1:30" ht="15" customHeight="1">
      <c r="A145" s="2423" t="s">
        <v>3411</v>
      </c>
      <c r="B145" s="2423"/>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4" t="s">
        <v>3410</v>
      </c>
      <c r="AC145" s="2425"/>
      <c r="AD145" s="2426"/>
    </row>
    <row r="146" spans="1:30" ht="15" customHeight="1">
      <c r="A146" s="2423" t="s">
        <v>3409</v>
      </c>
      <c r="B146" s="2423"/>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4" t="s">
        <v>3408</v>
      </c>
      <c r="AC146" s="2425"/>
      <c r="AD146" s="2426"/>
    </row>
    <row r="147" spans="1:30" ht="15" customHeight="1">
      <c r="A147" s="2423" t="s">
        <v>3407</v>
      </c>
      <c r="B147" s="2423"/>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4" t="s">
        <v>3406</v>
      </c>
      <c r="AC147" s="2425"/>
      <c r="AD147" s="2426"/>
    </row>
    <row r="148" spans="1:30" ht="4"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398" t="s">
        <v>3405</v>
      </c>
      <c r="B149" s="2398"/>
      <c r="C149" s="2398"/>
      <c r="D149" s="2398"/>
      <c r="E149" s="2398"/>
      <c r="F149" s="2398"/>
      <c r="G149" s="2398"/>
      <c r="H149" s="2398"/>
      <c r="I149" s="2398"/>
      <c r="J149" s="2398"/>
      <c r="K149" s="2398"/>
      <c r="L149" s="2398"/>
      <c r="M149" s="2398"/>
      <c r="N149" s="2398"/>
      <c r="O149" s="2398"/>
      <c r="P149" s="2398"/>
      <c r="Q149" s="2398"/>
      <c r="R149" s="2398"/>
      <c r="S149" s="2398"/>
      <c r="T149" s="2398"/>
      <c r="U149" s="2398"/>
      <c r="V149" s="2398"/>
      <c r="W149" s="2398"/>
      <c r="X149" s="2398"/>
      <c r="Y149" s="2398"/>
      <c r="Z149" s="2398"/>
      <c r="AA149" s="2398"/>
      <c r="AB149" s="2398"/>
      <c r="AC149" s="2398"/>
      <c r="AD149" s="2398"/>
    </row>
    <row r="150" spans="1:30" ht="15" customHeight="1">
      <c r="A150" s="2398"/>
      <c r="B150" s="2398"/>
      <c r="C150" s="2398"/>
      <c r="D150" s="2398"/>
      <c r="E150" s="2398"/>
      <c r="F150" s="2398"/>
      <c r="G150" s="2398"/>
      <c r="H150" s="2398"/>
      <c r="I150" s="2398"/>
      <c r="J150" s="2398"/>
      <c r="K150" s="2398"/>
      <c r="L150" s="2398"/>
      <c r="M150" s="2398"/>
      <c r="N150" s="2398"/>
      <c r="O150" s="2398"/>
      <c r="P150" s="2398"/>
      <c r="Q150" s="2398"/>
      <c r="R150" s="2398"/>
      <c r="S150" s="2398"/>
      <c r="T150" s="2398"/>
      <c r="U150" s="2398"/>
      <c r="V150" s="2398"/>
      <c r="W150" s="2398"/>
      <c r="X150" s="2398"/>
      <c r="Y150" s="2398"/>
      <c r="Z150" s="2398"/>
      <c r="AA150" s="2398"/>
      <c r="AB150" s="2398"/>
      <c r="AC150" s="2398"/>
      <c r="AD150" s="2398"/>
    </row>
    <row r="151" spans="1:30" ht="15" customHeight="1">
      <c r="A151" s="2398"/>
      <c r="B151" s="2398"/>
      <c r="C151" s="2398"/>
      <c r="D151" s="2398"/>
      <c r="E151" s="2398"/>
      <c r="F151" s="2398"/>
      <c r="G151" s="2398"/>
      <c r="H151" s="2398"/>
      <c r="I151" s="2398"/>
      <c r="J151" s="2398"/>
      <c r="K151" s="2398"/>
      <c r="L151" s="2398"/>
      <c r="M151" s="2398"/>
      <c r="N151" s="2398"/>
      <c r="O151" s="2398"/>
      <c r="P151" s="2398"/>
      <c r="Q151" s="2398"/>
      <c r="R151" s="2398"/>
      <c r="S151" s="2398"/>
      <c r="T151" s="2398"/>
      <c r="U151" s="2398"/>
      <c r="V151" s="2398"/>
      <c r="W151" s="2398"/>
      <c r="X151" s="2398"/>
      <c r="Y151" s="2398"/>
      <c r="Z151" s="2398"/>
      <c r="AA151" s="2398"/>
      <c r="AB151" s="2398"/>
      <c r="AC151" s="2398"/>
      <c r="AD151" s="2398"/>
    </row>
    <row r="152" spans="1:30" ht="15" customHeight="1">
      <c r="A152" s="2398"/>
      <c r="B152" s="2398"/>
      <c r="C152" s="2398"/>
      <c r="D152" s="2398"/>
      <c r="E152" s="2398"/>
      <c r="F152" s="2398"/>
      <c r="G152" s="2398"/>
      <c r="H152" s="2398"/>
      <c r="I152" s="2398"/>
      <c r="J152" s="2398"/>
      <c r="K152" s="2398"/>
      <c r="L152" s="2398"/>
      <c r="M152" s="2398"/>
      <c r="N152" s="2398"/>
      <c r="O152" s="2398"/>
      <c r="P152" s="2398"/>
      <c r="Q152" s="2398"/>
      <c r="R152" s="2398"/>
      <c r="S152" s="2398"/>
      <c r="T152" s="2398"/>
      <c r="U152" s="2398"/>
      <c r="V152" s="2398"/>
      <c r="W152" s="2398"/>
      <c r="X152" s="2398"/>
      <c r="Y152" s="2398"/>
      <c r="Z152" s="2398"/>
      <c r="AA152" s="2398"/>
      <c r="AB152" s="2398"/>
      <c r="AC152" s="2398"/>
      <c r="AD152" s="2398"/>
    </row>
    <row r="153" spans="1:30" ht="7.5" customHeight="1">
      <c r="A153" s="2398"/>
      <c r="B153" s="2398"/>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row>
    <row r="154" spans="1:30" ht="15" customHeight="1">
      <c r="A154" s="2398" t="s">
        <v>3404</v>
      </c>
      <c r="B154" s="2398"/>
      <c r="C154" s="2398"/>
      <c r="D154" s="2398"/>
      <c r="E154" s="2398"/>
      <c r="F154" s="2398"/>
      <c r="G154" s="2398"/>
      <c r="H154" s="2398"/>
      <c r="I154" s="2398"/>
      <c r="J154" s="2398"/>
      <c r="K154" s="2398"/>
      <c r="L154" s="2398"/>
      <c r="M154" s="2398"/>
      <c r="N154" s="2398"/>
      <c r="O154" s="2398"/>
      <c r="P154" s="2398"/>
      <c r="Q154" s="2398"/>
      <c r="R154" s="2398"/>
      <c r="S154" s="2398"/>
      <c r="T154" s="2398"/>
      <c r="U154" s="2398"/>
      <c r="V154" s="2398"/>
      <c r="W154" s="2398"/>
      <c r="X154" s="2398"/>
      <c r="Y154" s="2398"/>
      <c r="Z154" s="2398"/>
      <c r="AA154" s="2398"/>
      <c r="AB154" s="2398"/>
      <c r="AC154" s="2398"/>
      <c r="AD154" s="2398"/>
    </row>
    <row r="155" spans="1:30" ht="15" customHeight="1">
      <c r="A155" s="2398"/>
      <c r="B155" s="2398"/>
      <c r="C155" s="2398"/>
      <c r="D155" s="2398"/>
      <c r="E155" s="2398"/>
      <c r="F155" s="2398"/>
      <c r="G155" s="2398"/>
      <c r="H155" s="2398"/>
      <c r="I155" s="2398"/>
      <c r="J155" s="2398"/>
      <c r="K155" s="2398"/>
      <c r="L155" s="2398"/>
      <c r="M155" s="2398"/>
      <c r="N155" s="2398"/>
      <c r="O155" s="2398"/>
      <c r="P155" s="2398"/>
      <c r="Q155" s="2398"/>
      <c r="R155" s="2398"/>
      <c r="S155" s="2398"/>
      <c r="T155" s="2398"/>
      <c r="U155" s="2398"/>
      <c r="V155" s="2398"/>
      <c r="W155" s="2398"/>
      <c r="X155" s="2398"/>
      <c r="Y155" s="2398"/>
      <c r="Z155" s="2398"/>
      <c r="AA155" s="2398"/>
      <c r="AB155" s="2398"/>
      <c r="AC155" s="2398"/>
      <c r="AD155" s="2398"/>
    </row>
    <row r="156" spans="1:30" ht="15" customHeight="1">
      <c r="A156" s="2398"/>
      <c r="B156" s="2398"/>
      <c r="C156" s="2398"/>
      <c r="D156" s="2398"/>
      <c r="E156" s="2398"/>
      <c r="F156" s="2398"/>
      <c r="G156" s="2398"/>
      <c r="H156" s="2398"/>
      <c r="I156" s="2398"/>
      <c r="J156" s="2398"/>
      <c r="K156" s="2398"/>
      <c r="L156" s="2398"/>
      <c r="M156" s="2398"/>
      <c r="N156" s="2398"/>
      <c r="O156" s="2398"/>
      <c r="P156" s="2398"/>
      <c r="Q156" s="2398"/>
      <c r="R156" s="2398"/>
      <c r="S156" s="2398"/>
      <c r="T156" s="2398"/>
      <c r="U156" s="2398"/>
      <c r="V156" s="2398"/>
      <c r="W156" s="2398"/>
      <c r="X156" s="2398"/>
      <c r="Y156" s="2398"/>
      <c r="Z156" s="2398"/>
      <c r="AA156" s="2398"/>
      <c r="AB156" s="2398"/>
      <c r="AC156" s="2398"/>
      <c r="AD156" s="2398"/>
    </row>
    <row r="157" spans="1:30" ht="15" customHeight="1">
      <c r="A157" s="2398"/>
      <c r="B157" s="2398"/>
      <c r="C157" s="2398"/>
      <c r="D157" s="2398"/>
      <c r="E157" s="2398"/>
      <c r="F157" s="2398"/>
      <c r="G157" s="2398"/>
      <c r="H157" s="2398"/>
      <c r="I157" s="2398"/>
      <c r="J157" s="2398"/>
      <c r="K157" s="2398"/>
      <c r="L157" s="2398"/>
      <c r="M157" s="2398"/>
      <c r="N157" s="2398"/>
      <c r="O157" s="2398"/>
      <c r="P157" s="2398"/>
      <c r="Q157" s="2398"/>
      <c r="R157" s="2398"/>
      <c r="S157" s="2398"/>
      <c r="T157" s="2398"/>
      <c r="U157" s="2398"/>
      <c r="V157" s="2398"/>
      <c r="W157" s="2398"/>
      <c r="X157" s="2398"/>
      <c r="Y157" s="2398"/>
      <c r="Z157" s="2398"/>
      <c r="AA157" s="2398"/>
      <c r="AB157" s="2398"/>
      <c r="AC157" s="2398"/>
      <c r="AD157" s="2398"/>
    </row>
    <row r="158" spans="1:30" ht="15" customHeight="1">
      <c r="A158" s="2398"/>
      <c r="B158" s="2398"/>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row>
    <row r="159" spans="1:30" ht="15" customHeight="1">
      <c r="A159" s="2398"/>
      <c r="B159" s="2398"/>
      <c r="C159" s="2398"/>
      <c r="D159" s="2398"/>
      <c r="E159" s="2398"/>
      <c r="F159" s="2398"/>
      <c r="G159" s="2398"/>
      <c r="H159" s="2398"/>
      <c r="I159" s="2398"/>
      <c r="J159" s="2398"/>
      <c r="K159" s="2398"/>
      <c r="L159" s="2398"/>
      <c r="M159" s="2398"/>
      <c r="N159" s="2398"/>
      <c r="O159" s="2398"/>
      <c r="P159" s="2398"/>
      <c r="Q159" s="2398"/>
      <c r="R159" s="2398"/>
      <c r="S159" s="2398"/>
      <c r="T159" s="2398"/>
      <c r="U159" s="2398"/>
      <c r="V159" s="2398"/>
      <c r="W159" s="2398"/>
      <c r="X159" s="2398"/>
      <c r="Y159" s="2398"/>
      <c r="Z159" s="2398"/>
      <c r="AA159" s="2398"/>
      <c r="AB159" s="2398"/>
      <c r="AC159" s="2398"/>
      <c r="AD159" s="2398"/>
    </row>
    <row r="160" spans="1:30" ht="15" customHeight="1">
      <c r="A160" s="2398"/>
      <c r="B160" s="2398"/>
      <c r="C160" s="2398"/>
      <c r="D160" s="2398"/>
      <c r="E160" s="2398"/>
      <c r="F160" s="2398"/>
      <c r="G160" s="2398"/>
      <c r="H160" s="2398"/>
      <c r="I160" s="2398"/>
      <c r="J160" s="2398"/>
      <c r="K160" s="2398"/>
      <c r="L160" s="2398"/>
      <c r="M160" s="2398"/>
      <c r="N160" s="2398"/>
      <c r="O160" s="2398"/>
      <c r="P160" s="2398"/>
      <c r="Q160" s="2398"/>
      <c r="R160" s="2398"/>
      <c r="S160" s="2398"/>
      <c r="T160" s="2398"/>
      <c r="U160" s="2398"/>
      <c r="V160" s="2398"/>
      <c r="W160" s="2398"/>
      <c r="X160" s="2398"/>
      <c r="Y160" s="2398"/>
      <c r="Z160" s="2398"/>
      <c r="AA160" s="2398"/>
      <c r="AB160" s="2398"/>
      <c r="AC160" s="2398"/>
      <c r="AD160" s="2398"/>
    </row>
    <row r="161" spans="1:30" ht="15" customHeight="1">
      <c r="A161" s="2398"/>
      <c r="B161" s="2398"/>
      <c r="C161" s="2398"/>
      <c r="D161" s="2398"/>
      <c r="E161" s="2398"/>
      <c r="F161" s="2398"/>
      <c r="G161" s="2398"/>
      <c r="H161" s="2398"/>
      <c r="I161" s="2398"/>
      <c r="J161" s="2398"/>
      <c r="K161" s="2398"/>
      <c r="L161" s="2398"/>
      <c r="M161" s="2398"/>
      <c r="N161" s="2398"/>
      <c r="O161" s="2398"/>
      <c r="P161" s="2398"/>
      <c r="Q161" s="2398"/>
      <c r="R161" s="2398"/>
      <c r="S161" s="2398"/>
      <c r="T161" s="2398"/>
      <c r="U161" s="2398"/>
      <c r="V161" s="2398"/>
      <c r="W161" s="2398"/>
      <c r="X161" s="2398"/>
      <c r="Y161" s="2398"/>
      <c r="Z161" s="2398"/>
      <c r="AA161" s="2398"/>
      <c r="AB161" s="2398"/>
      <c r="AC161" s="2398"/>
      <c r="AD161" s="2398"/>
    </row>
    <row r="162" spans="1:30" ht="15" customHeight="1">
      <c r="A162" s="2398"/>
      <c r="B162" s="2398"/>
      <c r="C162" s="2398"/>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row>
    <row r="163" spans="1:30" ht="15" customHeight="1">
      <c r="A163" s="2398"/>
      <c r="B163" s="2398"/>
      <c r="C163" s="2398"/>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2398"/>
      <c r="AB163" s="2398"/>
      <c r="AC163" s="2398"/>
      <c r="AD163" s="2398"/>
    </row>
    <row r="164" spans="1:30" ht="15" customHeight="1">
      <c r="A164" s="2398"/>
      <c r="B164" s="2398"/>
      <c r="C164" s="2398"/>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2398"/>
      <c r="AB164" s="2398"/>
      <c r="AC164" s="2398"/>
      <c r="AD164" s="2398"/>
    </row>
    <row r="165" spans="1:30" ht="15" customHeight="1">
      <c r="A165" s="2398"/>
      <c r="B165" s="2398"/>
      <c r="C165" s="2398"/>
      <c r="D165" s="2398"/>
      <c r="E165" s="2398"/>
      <c r="F165" s="2398"/>
      <c r="G165" s="2398"/>
      <c r="H165" s="2398"/>
      <c r="I165" s="2398"/>
      <c r="J165" s="2398"/>
      <c r="K165" s="2398"/>
      <c r="L165" s="2398"/>
      <c r="M165" s="2398"/>
      <c r="N165" s="2398"/>
      <c r="O165" s="2398"/>
      <c r="P165" s="2398"/>
      <c r="Q165" s="2398"/>
      <c r="R165" s="2398"/>
      <c r="S165" s="2398"/>
      <c r="T165" s="2398"/>
      <c r="U165" s="2398"/>
      <c r="V165" s="2398"/>
      <c r="W165" s="2398"/>
      <c r="X165" s="2398"/>
      <c r="Y165" s="2398"/>
      <c r="Z165" s="2398"/>
      <c r="AA165" s="2398"/>
      <c r="AB165" s="2398"/>
      <c r="AC165" s="2398"/>
      <c r="AD165" s="2398"/>
    </row>
    <row r="166" spans="1:30" ht="15" customHeight="1">
      <c r="A166" s="2398"/>
      <c r="B166" s="2398"/>
      <c r="C166" s="2398"/>
      <c r="D166" s="2398"/>
      <c r="E166" s="2398"/>
      <c r="F166" s="2398"/>
      <c r="G166" s="2398"/>
      <c r="H166" s="2398"/>
      <c r="I166" s="2398"/>
      <c r="J166" s="2398"/>
      <c r="K166" s="2398"/>
      <c r="L166" s="2398"/>
      <c r="M166" s="2398"/>
      <c r="N166" s="2398"/>
      <c r="O166" s="2398"/>
      <c r="P166" s="2398"/>
      <c r="Q166" s="2398"/>
      <c r="R166" s="2398"/>
      <c r="S166" s="2398"/>
      <c r="T166" s="2398"/>
      <c r="U166" s="2398"/>
      <c r="V166" s="2398"/>
      <c r="W166" s="2398"/>
      <c r="X166" s="2398"/>
      <c r="Y166" s="2398"/>
      <c r="Z166" s="2398"/>
      <c r="AA166" s="2398"/>
      <c r="AB166" s="2398"/>
      <c r="AC166" s="2398"/>
      <c r="AD166" s="2398"/>
    </row>
    <row r="167" spans="1:30" ht="15" customHeight="1">
      <c r="A167" s="2398"/>
      <c r="B167" s="2398"/>
      <c r="C167" s="2398"/>
      <c r="D167" s="2398"/>
      <c r="E167" s="2398"/>
      <c r="F167" s="2398"/>
      <c r="G167" s="2398"/>
      <c r="H167" s="2398"/>
      <c r="I167" s="2398"/>
      <c r="J167" s="2398"/>
      <c r="K167" s="2398"/>
      <c r="L167" s="2398"/>
      <c r="M167" s="2398"/>
      <c r="N167" s="2398"/>
      <c r="O167" s="2398"/>
      <c r="P167" s="2398"/>
      <c r="Q167" s="2398"/>
      <c r="R167" s="2398"/>
      <c r="S167" s="2398"/>
      <c r="T167" s="2398"/>
      <c r="U167" s="2398"/>
      <c r="V167" s="2398"/>
      <c r="W167" s="2398"/>
      <c r="X167" s="2398"/>
      <c r="Y167" s="2398"/>
      <c r="Z167" s="2398"/>
      <c r="AA167" s="2398"/>
      <c r="AB167" s="2398"/>
      <c r="AC167" s="2398"/>
      <c r="AD167" s="2398"/>
    </row>
    <row r="168" spans="1:30" ht="2.5" customHeight="1">
      <c r="A168" s="2398"/>
      <c r="B168" s="2398"/>
      <c r="C168" s="2398"/>
      <c r="D168" s="2398"/>
      <c r="E168" s="2398"/>
      <c r="F168" s="2398"/>
      <c r="G168" s="2398"/>
      <c r="H168" s="2398"/>
      <c r="I168" s="2398"/>
      <c r="J168" s="2398"/>
      <c r="K168" s="2398"/>
      <c r="L168" s="2398"/>
      <c r="M168" s="2398"/>
      <c r="N168" s="2398"/>
      <c r="O168" s="2398"/>
      <c r="P168" s="2398"/>
      <c r="Q168" s="2398"/>
      <c r="R168" s="2398"/>
      <c r="S168" s="2398"/>
      <c r="T168" s="2398"/>
      <c r="U168" s="2398"/>
      <c r="V168" s="2398"/>
      <c r="W168" s="2398"/>
      <c r="X168" s="2398"/>
      <c r="Y168" s="2398"/>
      <c r="Z168" s="2398"/>
      <c r="AA168" s="2398"/>
      <c r="AB168" s="2398"/>
      <c r="AC168" s="2398"/>
      <c r="AD168" s="2398"/>
    </row>
    <row r="169" spans="1:30" ht="15" customHeight="1">
      <c r="A169" s="2398" t="s">
        <v>3403</v>
      </c>
      <c r="B169" s="2398"/>
      <c r="C169" s="2398"/>
      <c r="D169" s="2398"/>
      <c r="E169" s="2398"/>
      <c r="F169" s="2398"/>
      <c r="G169" s="2398"/>
      <c r="H169" s="2398"/>
      <c r="I169" s="2398"/>
      <c r="J169" s="2398"/>
      <c r="K169" s="2398"/>
      <c r="L169" s="2398"/>
      <c r="M169" s="2398"/>
      <c r="N169" s="2398"/>
      <c r="O169" s="2398"/>
      <c r="P169" s="2398"/>
      <c r="Q169" s="2398"/>
      <c r="R169" s="2398"/>
      <c r="S169" s="2398"/>
      <c r="T169" s="2398"/>
      <c r="U169" s="2398"/>
      <c r="V169" s="2398"/>
      <c r="W169" s="2398"/>
      <c r="X169" s="2398"/>
      <c r="Y169" s="2398"/>
      <c r="Z169" s="2398"/>
      <c r="AA169" s="2398"/>
      <c r="AB169" s="2398"/>
      <c r="AC169" s="2398"/>
      <c r="AD169" s="2398"/>
    </row>
    <row r="170" spans="1:30" ht="15" customHeight="1">
      <c r="A170" s="2398"/>
      <c r="B170" s="2398"/>
      <c r="C170" s="2398"/>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row>
    <row r="171" spans="1:30" ht="15" customHeight="1">
      <c r="A171" s="2398"/>
      <c r="B171" s="2398"/>
      <c r="C171" s="2398"/>
      <c r="D171" s="2398"/>
      <c r="E171" s="2398"/>
      <c r="F171" s="2398"/>
      <c r="G171" s="2398"/>
      <c r="H171" s="2398"/>
      <c r="I171" s="2398"/>
      <c r="J171" s="2398"/>
      <c r="K171" s="2398"/>
      <c r="L171" s="2398"/>
      <c r="M171" s="2398"/>
      <c r="N171" s="2398"/>
      <c r="O171" s="2398"/>
      <c r="P171" s="2398"/>
      <c r="Q171" s="2398"/>
      <c r="R171" s="2398"/>
      <c r="S171" s="2398"/>
      <c r="T171" s="2398"/>
      <c r="U171" s="2398"/>
      <c r="V171" s="2398"/>
      <c r="W171" s="2398"/>
      <c r="X171" s="2398"/>
      <c r="Y171" s="2398"/>
      <c r="Z171" s="2398"/>
      <c r="AA171" s="2398"/>
      <c r="AB171" s="2398"/>
      <c r="AC171" s="2398"/>
      <c r="AD171" s="2398"/>
    </row>
    <row r="172" spans="1:30" ht="15" customHeight="1">
      <c r="A172" s="2398"/>
      <c r="B172" s="2398"/>
      <c r="C172" s="2398"/>
      <c r="D172" s="2398"/>
      <c r="E172" s="2398"/>
      <c r="F172" s="2398"/>
      <c r="G172" s="2398"/>
      <c r="H172" s="2398"/>
      <c r="I172" s="2398"/>
      <c r="J172" s="2398"/>
      <c r="K172" s="2398"/>
      <c r="L172" s="2398"/>
      <c r="M172" s="2398"/>
      <c r="N172" s="2398"/>
      <c r="O172" s="2398"/>
      <c r="P172" s="2398"/>
      <c r="Q172" s="2398"/>
      <c r="R172" s="2398"/>
      <c r="S172" s="2398"/>
      <c r="T172" s="2398"/>
      <c r="U172" s="2398"/>
      <c r="V172" s="2398"/>
      <c r="W172" s="2398"/>
      <c r="X172" s="2398"/>
      <c r="Y172" s="2398"/>
      <c r="Z172" s="2398"/>
      <c r="AA172" s="2398"/>
      <c r="AB172" s="2398"/>
      <c r="AC172" s="2398"/>
      <c r="AD172" s="2398"/>
    </row>
    <row r="173" spans="1:30" ht="15" customHeight="1">
      <c r="A173" s="2398"/>
      <c r="B173" s="2398"/>
      <c r="C173" s="2398"/>
      <c r="D173" s="2398"/>
      <c r="E173" s="2398"/>
      <c r="F173" s="2398"/>
      <c r="G173" s="2398"/>
      <c r="H173" s="2398"/>
      <c r="I173" s="2398"/>
      <c r="J173" s="2398"/>
      <c r="K173" s="2398"/>
      <c r="L173" s="2398"/>
      <c r="M173" s="2398"/>
      <c r="N173" s="2398"/>
      <c r="O173" s="2398"/>
      <c r="P173" s="2398"/>
      <c r="Q173" s="2398"/>
      <c r="R173" s="2398"/>
      <c r="S173" s="2398"/>
      <c r="T173" s="2398"/>
      <c r="U173" s="2398"/>
      <c r="V173" s="2398"/>
      <c r="W173" s="2398"/>
      <c r="X173" s="2398"/>
      <c r="Y173" s="2398"/>
      <c r="Z173" s="2398"/>
      <c r="AA173" s="2398"/>
      <c r="AB173" s="2398"/>
      <c r="AC173" s="2398"/>
      <c r="AD173" s="2398"/>
    </row>
    <row r="174" spans="1:30" ht="15" customHeight="1">
      <c r="A174" s="2398"/>
      <c r="B174" s="2398"/>
      <c r="C174" s="2398"/>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row>
    <row r="175" spans="1:30" ht="15" customHeight="1">
      <c r="A175" s="2398"/>
      <c r="B175" s="2398"/>
      <c r="C175" s="2398"/>
      <c r="D175" s="2398"/>
      <c r="E175" s="2398"/>
      <c r="F175" s="2398"/>
      <c r="G175" s="2398"/>
      <c r="H175" s="2398"/>
      <c r="I175" s="2398"/>
      <c r="J175" s="2398"/>
      <c r="K175" s="2398"/>
      <c r="L175" s="2398"/>
      <c r="M175" s="2398"/>
      <c r="N175" s="2398"/>
      <c r="O175" s="2398"/>
      <c r="P175" s="2398"/>
      <c r="Q175" s="2398"/>
      <c r="R175" s="2398"/>
      <c r="S175" s="2398"/>
      <c r="T175" s="2398"/>
      <c r="U175" s="2398"/>
      <c r="V175" s="2398"/>
      <c r="W175" s="2398"/>
      <c r="X175" s="2398"/>
      <c r="Y175" s="2398"/>
      <c r="Z175" s="2398"/>
      <c r="AA175" s="2398"/>
      <c r="AB175" s="2398"/>
      <c r="AC175" s="2398"/>
      <c r="AD175" s="2398"/>
    </row>
    <row r="176" spans="1:30" ht="15" customHeight="1">
      <c r="A176" s="2398"/>
      <c r="B176" s="2398"/>
      <c r="C176" s="2398"/>
      <c r="D176" s="2398"/>
      <c r="E176" s="2398"/>
      <c r="F176" s="2398"/>
      <c r="G176" s="2398"/>
      <c r="H176" s="2398"/>
      <c r="I176" s="2398"/>
      <c r="J176" s="2398"/>
      <c r="K176" s="2398"/>
      <c r="L176" s="2398"/>
      <c r="M176" s="2398"/>
      <c r="N176" s="2398"/>
      <c r="O176" s="2398"/>
      <c r="P176" s="2398"/>
      <c r="Q176" s="2398"/>
      <c r="R176" s="2398"/>
      <c r="S176" s="2398"/>
      <c r="T176" s="2398"/>
      <c r="U176" s="2398"/>
      <c r="V176" s="2398"/>
      <c r="W176" s="2398"/>
      <c r="X176" s="2398"/>
      <c r="Y176" s="2398"/>
      <c r="Z176" s="2398"/>
      <c r="AA176" s="2398"/>
      <c r="AB176" s="2398"/>
      <c r="AC176" s="2398"/>
      <c r="AD176" s="2398"/>
    </row>
    <row r="177" spans="1:30" ht="15" customHeight="1">
      <c r="A177" s="2398"/>
      <c r="B177" s="2398"/>
      <c r="C177" s="2398"/>
      <c r="D177" s="2398"/>
      <c r="E177" s="2398"/>
      <c r="F177" s="2398"/>
      <c r="G177" s="2398"/>
      <c r="H177" s="2398"/>
      <c r="I177" s="2398"/>
      <c r="J177" s="2398"/>
      <c r="K177" s="2398"/>
      <c r="L177" s="2398"/>
      <c r="M177" s="2398"/>
      <c r="N177" s="2398"/>
      <c r="O177" s="2398"/>
      <c r="P177" s="2398"/>
      <c r="Q177" s="2398"/>
      <c r="R177" s="2398"/>
      <c r="S177" s="2398"/>
      <c r="T177" s="2398"/>
      <c r="U177" s="2398"/>
      <c r="V177" s="2398"/>
      <c r="W177" s="2398"/>
      <c r="X177" s="2398"/>
      <c r="Y177" s="2398"/>
      <c r="Z177" s="2398"/>
      <c r="AA177" s="2398"/>
      <c r="AB177" s="2398"/>
      <c r="AC177" s="2398"/>
      <c r="AD177" s="2398"/>
    </row>
    <row r="178" spans="1:30" ht="15" customHeight="1">
      <c r="A178" s="2398"/>
      <c r="B178" s="2398"/>
      <c r="C178" s="2398"/>
      <c r="D178" s="2398"/>
      <c r="E178" s="2398"/>
      <c r="F178" s="2398"/>
      <c r="G178" s="2398"/>
      <c r="H178" s="2398"/>
      <c r="I178" s="2398"/>
      <c r="J178" s="2398"/>
      <c r="K178" s="2398"/>
      <c r="L178" s="2398"/>
      <c r="M178" s="2398"/>
      <c r="N178" s="2398"/>
      <c r="O178" s="2398"/>
      <c r="P178" s="2398"/>
      <c r="Q178" s="2398"/>
      <c r="R178" s="2398"/>
      <c r="S178" s="2398"/>
      <c r="T178" s="2398"/>
      <c r="U178" s="2398"/>
      <c r="V178" s="2398"/>
      <c r="W178" s="2398"/>
      <c r="X178" s="2398"/>
      <c r="Y178" s="2398"/>
      <c r="Z178" s="2398"/>
      <c r="AA178" s="2398"/>
      <c r="AB178" s="2398"/>
      <c r="AC178" s="2398"/>
      <c r="AD178" s="2398"/>
    </row>
    <row r="179" spans="1:30" ht="15" customHeight="1">
      <c r="A179" s="2398"/>
      <c r="B179" s="2398"/>
      <c r="C179" s="2398"/>
      <c r="D179" s="2398"/>
      <c r="E179" s="2398"/>
      <c r="F179" s="2398"/>
      <c r="G179" s="2398"/>
      <c r="H179" s="2398"/>
      <c r="I179" s="2398"/>
      <c r="J179" s="2398"/>
      <c r="K179" s="2398"/>
      <c r="L179" s="2398"/>
      <c r="M179" s="2398"/>
      <c r="N179" s="2398"/>
      <c r="O179" s="2398"/>
      <c r="P179" s="2398"/>
      <c r="Q179" s="2398"/>
      <c r="R179" s="2398"/>
      <c r="S179" s="2398"/>
      <c r="T179" s="2398"/>
      <c r="U179" s="2398"/>
      <c r="V179" s="2398"/>
      <c r="W179" s="2398"/>
      <c r="X179" s="2398"/>
      <c r="Y179" s="2398"/>
      <c r="Z179" s="2398"/>
      <c r="AA179" s="2398"/>
      <c r="AB179" s="2398"/>
      <c r="AC179" s="2398"/>
      <c r="AD179" s="2398"/>
    </row>
    <row r="180" spans="1:30" ht="15" customHeight="1">
      <c r="A180" s="2398"/>
      <c r="B180" s="2398"/>
      <c r="C180" s="2398"/>
      <c r="D180" s="2398"/>
      <c r="E180" s="2398"/>
      <c r="F180" s="2398"/>
      <c r="G180" s="2398"/>
      <c r="H180" s="2398"/>
      <c r="I180" s="2398"/>
      <c r="J180" s="2398"/>
      <c r="K180" s="2398"/>
      <c r="L180" s="2398"/>
      <c r="M180" s="2398"/>
      <c r="N180" s="2398"/>
      <c r="O180" s="2398"/>
      <c r="P180" s="2398"/>
      <c r="Q180" s="2398"/>
      <c r="R180" s="2398"/>
      <c r="S180" s="2398"/>
      <c r="T180" s="2398"/>
      <c r="U180" s="2398"/>
      <c r="V180" s="2398"/>
      <c r="W180" s="2398"/>
      <c r="X180" s="2398"/>
      <c r="Y180" s="2398"/>
      <c r="Z180" s="2398"/>
      <c r="AA180" s="2398"/>
      <c r="AB180" s="2398"/>
      <c r="AC180" s="2398"/>
      <c r="AD180" s="2398"/>
    </row>
    <row r="181" spans="1:30" ht="15" customHeight="1">
      <c r="A181" s="2398"/>
      <c r="B181" s="2398"/>
      <c r="C181" s="2398"/>
      <c r="D181" s="2398"/>
      <c r="E181" s="2398"/>
      <c r="F181" s="2398"/>
      <c r="G181" s="2398"/>
      <c r="H181" s="2398"/>
      <c r="I181" s="2398"/>
      <c r="J181" s="2398"/>
      <c r="K181" s="2398"/>
      <c r="L181" s="2398"/>
      <c r="M181" s="2398"/>
      <c r="N181" s="2398"/>
      <c r="O181" s="2398"/>
      <c r="P181" s="2398"/>
      <c r="Q181" s="2398"/>
      <c r="R181" s="2398"/>
      <c r="S181" s="2398"/>
      <c r="T181" s="2398"/>
      <c r="U181" s="2398"/>
      <c r="V181" s="2398"/>
      <c r="W181" s="2398"/>
      <c r="X181" s="2398"/>
      <c r="Y181" s="2398"/>
      <c r="Z181" s="2398"/>
      <c r="AA181" s="2398"/>
      <c r="AB181" s="2398"/>
      <c r="AC181" s="2398"/>
      <c r="AD181" s="2398"/>
    </row>
    <row r="182" spans="1:30" ht="15" customHeight="1">
      <c r="A182" s="2398"/>
      <c r="B182" s="2398"/>
      <c r="C182" s="2398"/>
      <c r="D182" s="2398"/>
      <c r="E182" s="2398"/>
      <c r="F182" s="2398"/>
      <c r="G182" s="2398"/>
      <c r="H182" s="2398"/>
      <c r="I182" s="2398"/>
      <c r="J182" s="2398"/>
      <c r="K182" s="2398"/>
      <c r="L182" s="2398"/>
      <c r="M182" s="2398"/>
      <c r="N182" s="2398"/>
      <c r="O182" s="2398"/>
      <c r="P182" s="2398"/>
      <c r="Q182" s="2398"/>
      <c r="R182" s="2398"/>
      <c r="S182" s="2398"/>
      <c r="T182" s="2398"/>
      <c r="U182" s="2398"/>
      <c r="V182" s="2398"/>
      <c r="W182" s="2398"/>
      <c r="X182" s="2398"/>
      <c r="Y182" s="2398"/>
      <c r="Z182" s="2398"/>
      <c r="AA182" s="2398"/>
      <c r="AB182" s="2398"/>
      <c r="AC182" s="2398"/>
      <c r="AD182" s="2398"/>
    </row>
    <row r="183" spans="1:30" ht="6" customHeight="1">
      <c r="A183" s="2398"/>
      <c r="B183" s="2398"/>
      <c r="C183" s="2398"/>
      <c r="D183" s="2398"/>
      <c r="E183" s="2398"/>
      <c r="F183" s="2398"/>
      <c r="G183" s="2398"/>
      <c r="H183" s="2398"/>
      <c r="I183" s="2398"/>
      <c r="J183" s="2398"/>
      <c r="K183" s="2398"/>
      <c r="L183" s="2398"/>
      <c r="M183" s="2398"/>
      <c r="N183" s="2398"/>
      <c r="O183" s="2398"/>
      <c r="P183" s="2398"/>
      <c r="Q183" s="2398"/>
      <c r="R183" s="2398"/>
      <c r="S183" s="2398"/>
      <c r="T183" s="2398"/>
      <c r="U183" s="2398"/>
      <c r="V183" s="2398"/>
      <c r="W183" s="2398"/>
      <c r="X183" s="2398"/>
      <c r="Y183" s="2398"/>
      <c r="Z183" s="2398"/>
      <c r="AA183" s="2398"/>
      <c r="AB183" s="2398"/>
      <c r="AC183" s="2398"/>
      <c r="AD183" s="2398"/>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 ref="A136:AA136"/>
    <mergeCell ref="AB136:AD136"/>
    <mergeCell ref="A137:AA137"/>
    <mergeCell ref="AB137:AD137"/>
    <mergeCell ref="A139:AD140"/>
    <mergeCell ref="A141:AA141"/>
    <mergeCell ref="AB141:AD141"/>
    <mergeCell ref="A142:AA142"/>
    <mergeCell ref="AB142:AD142"/>
    <mergeCell ref="A131:AA131"/>
    <mergeCell ref="AB131:AD131"/>
    <mergeCell ref="A132:AA132"/>
    <mergeCell ref="AB132:AD132"/>
    <mergeCell ref="A133:AA133"/>
    <mergeCell ref="AB133:AD133"/>
    <mergeCell ref="A134:AA134"/>
    <mergeCell ref="AB134:AD134"/>
    <mergeCell ref="A135:AA135"/>
    <mergeCell ref="AB135:AD135"/>
    <mergeCell ref="A126:AA126"/>
    <mergeCell ref="AB126:AD126"/>
    <mergeCell ref="A127:AA127"/>
    <mergeCell ref="AB127:AD127"/>
    <mergeCell ref="A128:AA128"/>
    <mergeCell ref="AB128:AD128"/>
    <mergeCell ref="A129:AA129"/>
    <mergeCell ref="AB129:AD129"/>
    <mergeCell ref="A130:AA130"/>
    <mergeCell ref="AB130:AD130"/>
    <mergeCell ref="A121:AA121"/>
    <mergeCell ref="AB121:AD121"/>
    <mergeCell ref="A122:AA122"/>
    <mergeCell ref="AB122:AD122"/>
    <mergeCell ref="A123:AA123"/>
    <mergeCell ref="AB123:AD123"/>
    <mergeCell ref="A124:AA124"/>
    <mergeCell ref="AB124:AD124"/>
    <mergeCell ref="A125:AA125"/>
    <mergeCell ref="AB125:AD125"/>
    <mergeCell ref="A116:AA116"/>
    <mergeCell ref="AB116:AD116"/>
    <mergeCell ref="A117:AA117"/>
    <mergeCell ref="AB117:AD117"/>
    <mergeCell ref="A118:AA118"/>
    <mergeCell ref="AB118:AD118"/>
    <mergeCell ref="A119:AA119"/>
    <mergeCell ref="AB119:AD119"/>
    <mergeCell ref="A120:AA120"/>
    <mergeCell ref="AB120:AD120"/>
    <mergeCell ref="A111:AA111"/>
    <mergeCell ref="AB111:AD111"/>
    <mergeCell ref="A112:AA112"/>
    <mergeCell ref="AB112:AD112"/>
    <mergeCell ref="A113:AA113"/>
    <mergeCell ref="AB113:AD113"/>
    <mergeCell ref="A114:AA114"/>
    <mergeCell ref="AB114:AD114"/>
    <mergeCell ref="A115:AA115"/>
    <mergeCell ref="AB115:AD115"/>
    <mergeCell ref="A106:AA106"/>
    <mergeCell ref="AB106:AD106"/>
    <mergeCell ref="A107:AA107"/>
    <mergeCell ref="AB107:AD107"/>
    <mergeCell ref="A108:AA108"/>
    <mergeCell ref="AB108:AD108"/>
    <mergeCell ref="A109:AA109"/>
    <mergeCell ref="AB109:AD109"/>
    <mergeCell ref="A110:AA110"/>
    <mergeCell ref="AB110:AD110"/>
    <mergeCell ref="A101:AA101"/>
    <mergeCell ref="AB101:AD101"/>
    <mergeCell ref="A102:AA102"/>
    <mergeCell ref="AB102:AD102"/>
    <mergeCell ref="A103:AA103"/>
    <mergeCell ref="AB103:AD103"/>
    <mergeCell ref="A104:AA104"/>
    <mergeCell ref="AB104:AD104"/>
    <mergeCell ref="A105:AA105"/>
    <mergeCell ref="AB105:AD105"/>
    <mergeCell ref="A96:AA96"/>
    <mergeCell ref="AB96:AD96"/>
    <mergeCell ref="A97:AA97"/>
    <mergeCell ref="AB97:AD97"/>
    <mergeCell ref="A98:AA98"/>
    <mergeCell ref="AB98:AD98"/>
    <mergeCell ref="A99:AA99"/>
    <mergeCell ref="AB99:AD99"/>
    <mergeCell ref="A100:AA100"/>
    <mergeCell ref="AB100:AD100"/>
    <mergeCell ref="A91:AA91"/>
    <mergeCell ref="AB91:AD91"/>
    <mergeCell ref="A92:AA92"/>
    <mergeCell ref="AB92:AD92"/>
    <mergeCell ref="A93:AA93"/>
    <mergeCell ref="AB93:AD93"/>
    <mergeCell ref="A94:AA94"/>
    <mergeCell ref="AB94:AD94"/>
    <mergeCell ref="A95:AA95"/>
    <mergeCell ref="AB95:AD95"/>
    <mergeCell ref="A86:AA86"/>
    <mergeCell ref="AB86:AD86"/>
    <mergeCell ref="A87:AA87"/>
    <mergeCell ref="AB87:AD87"/>
    <mergeCell ref="A88:AA88"/>
    <mergeCell ref="AB88:AD88"/>
    <mergeCell ref="A89:AA89"/>
    <mergeCell ref="AB89:AD89"/>
    <mergeCell ref="A90:AA90"/>
    <mergeCell ref="AB90:AD90"/>
    <mergeCell ref="A81:AA81"/>
    <mergeCell ref="AB81:AD81"/>
    <mergeCell ref="A82:AA82"/>
    <mergeCell ref="AB82:AD82"/>
    <mergeCell ref="A83:AA83"/>
    <mergeCell ref="AB83:AD83"/>
    <mergeCell ref="A84:AA84"/>
    <mergeCell ref="AB84:AD84"/>
    <mergeCell ref="A85:AA85"/>
    <mergeCell ref="AB85:AD85"/>
    <mergeCell ref="A76:AA76"/>
    <mergeCell ref="AB76:AD76"/>
    <mergeCell ref="A77:AA77"/>
    <mergeCell ref="AB77:AD77"/>
    <mergeCell ref="A78:AA78"/>
    <mergeCell ref="AB78:AD78"/>
    <mergeCell ref="A79:AA79"/>
    <mergeCell ref="AB79:AD79"/>
    <mergeCell ref="A80:AA80"/>
    <mergeCell ref="AB80:AD80"/>
    <mergeCell ref="A71:AA71"/>
    <mergeCell ref="AB71:AD71"/>
    <mergeCell ref="A72:AA72"/>
    <mergeCell ref="AB72:AD72"/>
    <mergeCell ref="A73:AA73"/>
    <mergeCell ref="AB73:AD73"/>
    <mergeCell ref="A74:AA74"/>
    <mergeCell ref="AB74:AD74"/>
    <mergeCell ref="A75:AA75"/>
    <mergeCell ref="AB75:AD75"/>
    <mergeCell ref="A58:AD63"/>
    <mergeCell ref="A64:AA64"/>
    <mergeCell ref="AB64:AD64"/>
    <mergeCell ref="A65:Z65"/>
    <mergeCell ref="A66:Z66"/>
    <mergeCell ref="A67:Z67"/>
    <mergeCell ref="A68:Z68"/>
    <mergeCell ref="A69:Z69"/>
    <mergeCell ref="A70:Z70"/>
    <mergeCell ref="A52:AA52"/>
    <mergeCell ref="AB52:AD52"/>
    <mergeCell ref="A53:AA53"/>
    <mergeCell ref="AB53:AD53"/>
    <mergeCell ref="A54:AA54"/>
    <mergeCell ref="AB54:AD54"/>
    <mergeCell ref="A55:AA55"/>
    <mergeCell ref="AB55:AD55"/>
    <mergeCell ref="A56:AA56"/>
    <mergeCell ref="AB56:AD56"/>
    <mergeCell ref="A42:Z42"/>
    <mergeCell ref="AA42:AB42"/>
    <mergeCell ref="AC42:AD42"/>
    <mergeCell ref="A43:Z43"/>
    <mergeCell ref="AA43:AB43"/>
    <mergeCell ref="AC43:AD43"/>
    <mergeCell ref="A45:AD50"/>
    <mergeCell ref="A51:AA51"/>
    <mergeCell ref="AB51:AD51"/>
    <mergeCell ref="A39:H39"/>
    <mergeCell ref="I39:Z39"/>
    <mergeCell ref="AA39:AB39"/>
    <mergeCell ref="AC39:AD39"/>
    <mergeCell ref="A40:H40"/>
    <mergeCell ref="I40:Z40"/>
    <mergeCell ref="AA40:AB40"/>
    <mergeCell ref="AC40:AD40"/>
    <mergeCell ref="A41:H41"/>
    <mergeCell ref="I41:Z41"/>
    <mergeCell ref="AA41:AB41"/>
    <mergeCell ref="AC41:AD41"/>
    <mergeCell ref="A36:Z36"/>
    <mergeCell ref="AA36:AB36"/>
    <mergeCell ref="AC36:AD36"/>
    <mergeCell ref="A37:H37"/>
    <mergeCell ref="I37:Z37"/>
    <mergeCell ref="AA37:AB37"/>
    <mergeCell ref="AC37:AD37"/>
    <mergeCell ref="A38:H38"/>
    <mergeCell ref="I38:Z38"/>
    <mergeCell ref="AA38:AB38"/>
    <mergeCell ref="AC38:AD38"/>
    <mergeCell ref="A33:H33"/>
    <mergeCell ref="I33:Z33"/>
    <mergeCell ref="AA33:AB33"/>
    <mergeCell ref="AC33:AD33"/>
    <mergeCell ref="A34:H34"/>
    <mergeCell ref="I34:Z34"/>
    <mergeCell ref="AA34:AB34"/>
    <mergeCell ref="AC34:AD34"/>
    <mergeCell ref="A35:Z35"/>
    <mergeCell ref="AA35:AB35"/>
    <mergeCell ref="AC35:AD35"/>
    <mergeCell ref="A30:Z30"/>
    <mergeCell ref="AA30:AB30"/>
    <mergeCell ref="AC30:AD30"/>
    <mergeCell ref="A31:H31"/>
    <mergeCell ref="I31:Z31"/>
    <mergeCell ref="AA31:AB31"/>
    <mergeCell ref="AC31:AD31"/>
    <mergeCell ref="A32:Z32"/>
    <mergeCell ref="AA32:AB32"/>
    <mergeCell ref="AC32:AD32"/>
    <mergeCell ref="A25:AD26"/>
    <mergeCell ref="A27:Z28"/>
    <mergeCell ref="AA27:AD27"/>
    <mergeCell ref="AA28:AB28"/>
    <mergeCell ref="AC28:AD28"/>
    <mergeCell ref="A29:H29"/>
    <mergeCell ref="I29:Z29"/>
    <mergeCell ref="AA29:AB29"/>
    <mergeCell ref="AC29:AD29"/>
    <mergeCell ref="A2:AD20"/>
    <mergeCell ref="A22:Z22"/>
    <mergeCell ref="AA22:AD22"/>
    <mergeCell ref="A23:H23"/>
    <mergeCell ref="I23:Z23"/>
    <mergeCell ref="AA23:AD23"/>
    <mergeCell ref="A24:H24"/>
    <mergeCell ref="I24:Z24"/>
    <mergeCell ref="AA24:AD24"/>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topLeftCell="A55" workbookViewId="0"/>
  </sheetViews>
  <sheetFormatPr defaultColWidth="3.58203125" defaultRowHeight="18" customHeight="1"/>
  <cols>
    <col min="1" max="1" width="3.58203125" style="323"/>
    <col min="2" max="2" width="3.58203125" style="337"/>
    <col min="3" max="16384" width="3.58203125" style="323"/>
  </cols>
  <sheetData>
    <row r="1" spans="1:30" s="322" customFormat="1" ht="40" customHeight="1" thickBot="1">
      <c r="A1" s="321" t="s">
        <v>2036</v>
      </c>
      <c r="B1" s="336"/>
      <c r="V1" s="1660" t="s">
        <v>2111</v>
      </c>
      <c r="W1" s="1660"/>
      <c r="X1" s="1660"/>
      <c r="Y1" s="1660"/>
      <c r="Z1" s="1660"/>
    </row>
    <row r="2" spans="1:30" s="333" customFormat="1" ht="10" customHeight="1" thickTop="1">
      <c r="B2" s="340"/>
    </row>
    <row r="4" spans="1:30" s="89" customFormat="1" ht="18" customHeight="1">
      <c r="A4" s="324" t="s">
        <v>2039</v>
      </c>
      <c r="B4" s="338" t="s">
        <v>2037</v>
      </c>
      <c r="C4" s="325" t="s">
        <v>2038</v>
      </c>
      <c r="D4" s="96"/>
      <c r="F4" s="1646">
        <v>2</v>
      </c>
      <c r="G4" s="1647"/>
      <c r="H4" s="1647"/>
      <c r="I4" s="1648"/>
      <c r="J4" s="96"/>
      <c r="K4" s="96"/>
      <c r="L4" s="96"/>
      <c r="M4" s="96"/>
      <c r="N4" s="96"/>
      <c r="O4" s="96"/>
      <c r="P4" s="96"/>
      <c r="Q4" s="96"/>
      <c r="R4" s="96"/>
      <c r="S4" s="96"/>
      <c r="T4" s="96"/>
      <c r="U4" s="96"/>
      <c r="V4" s="96"/>
      <c r="W4" s="96"/>
      <c r="X4" s="96"/>
      <c r="Y4" s="96"/>
      <c r="Z4" s="96"/>
      <c r="AA4" s="96"/>
      <c r="AB4" s="96"/>
      <c r="AC4" s="96"/>
      <c r="AD4" s="96"/>
    </row>
    <row r="6" spans="1:30" ht="18" customHeight="1">
      <c r="A6" s="327" t="s">
        <v>2040</v>
      </c>
      <c r="B6" s="339" t="s">
        <v>2041</v>
      </c>
      <c r="C6" s="328" t="s">
        <v>2043</v>
      </c>
      <c r="D6" s="328"/>
      <c r="E6" s="328"/>
      <c r="F6" s="1649"/>
      <c r="G6" s="1650"/>
      <c r="H6" s="1650"/>
      <c r="I6" s="1651"/>
      <c r="J6" s="323" t="s">
        <v>2044</v>
      </c>
    </row>
    <row r="8" spans="1:30" ht="18" customHeight="1">
      <c r="A8" s="327" t="s">
        <v>2040</v>
      </c>
      <c r="B8" s="339" t="s">
        <v>2045</v>
      </c>
      <c r="C8" s="328" t="s">
        <v>2046</v>
      </c>
    </row>
    <row r="9" spans="1:30" ht="18" customHeight="1">
      <c r="B9" s="387" t="s">
        <v>2040</v>
      </c>
      <c r="C9" s="328" t="s">
        <v>2047</v>
      </c>
      <c r="D9" s="328" t="s">
        <v>2048</v>
      </c>
      <c r="I9" s="1649"/>
      <c r="J9" s="1650"/>
      <c r="K9" s="1650"/>
      <c r="L9" s="1651"/>
      <c r="M9" s="323" t="s">
        <v>2056</v>
      </c>
    </row>
    <row r="10" spans="1:30" ht="18" customHeight="1">
      <c r="B10" s="387" t="s">
        <v>2040</v>
      </c>
      <c r="C10" s="328" t="s">
        <v>2049</v>
      </c>
      <c r="D10" s="328" t="s">
        <v>2052</v>
      </c>
      <c r="I10" s="1649"/>
      <c r="J10" s="1650"/>
      <c r="K10" s="1650"/>
      <c r="L10" s="1651"/>
      <c r="M10" s="323" t="s">
        <v>2056</v>
      </c>
    </row>
    <row r="11" spans="1:30" ht="18" customHeight="1">
      <c r="B11" s="387" t="s">
        <v>2040</v>
      </c>
      <c r="C11" s="328" t="s">
        <v>2050</v>
      </c>
      <c r="D11" s="328" t="s">
        <v>2053</v>
      </c>
      <c r="H11" s="326" t="s">
        <v>2094</v>
      </c>
      <c r="I11" s="1646"/>
      <c r="J11" s="1647"/>
      <c r="K11" s="1647"/>
      <c r="L11" s="1648"/>
      <c r="M11" s="323" t="s">
        <v>2057</v>
      </c>
      <c r="P11" s="326" t="s">
        <v>2095</v>
      </c>
      <c r="Q11" s="1646"/>
      <c r="R11" s="1647"/>
      <c r="S11" s="1655"/>
      <c r="T11" s="1656"/>
      <c r="U11" s="323" t="s">
        <v>2057</v>
      </c>
    </row>
    <row r="12" spans="1:30" ht="18" customHeight="1">
      <c r="B12" s="387" t="s">
        <v>2040</v>
      </c>
      <c r="C12" s="328" t="s">
        <v>2051</v>
      </c>
      <c r="D12" s="328" t="s">
        <v>2054</v>
      </c>
      <c r="I12" s="329"/>
      <c r="J12" s="330"/>
      <c r="K12" s="330"/>
      <c r="L12" s="330"/>
      <c r="M12" s="330"/>
      <c r="N12" s="330"/>
      <c r="O12" s="330"/>
      <c r="P12" s="330"/>
      <c r="R12" s="326" t="s">
        <v>2055</v>
      </c>
      <c r="S12" s="407"/>
      <c r="T12" s="408"/>
      <c r="U12" s="408"/>
      <c r="V12" s="408"/>
      <c r="W12" s="408"/>
      <c r="X12" s="408"/>
      <c r="Y12" s="408"/>
      <c r="Z12" s="409"/>
    </row>
    <row r="14" spans="1:30" ht="18" customHeight="1">
      <c r="A14" s="327" t="s">
        <v>2040</v>
      </c>
      <c r="B14" s="339" t="s">
        <v>2058</v>
      </c>
      <c r="C14" s="328" t="s">
        <v>2063</v>
      </c>
    </row>
    <row r="15" spans="1:30" ht="18" customHeight="1">
      <c r="C15" s="332"/>
      <c r="D15" s="323" t="s">
        <v>2059</v>
      </c>
    </row>
    <row r="16" spans="1:30" ht="18" customHeight="1">
      <c r="C16" s="341"/>
      <c r="D16" s="323" t="s">
        <v>2060</v>
      </c>
    </row>
    <row r="18" spans="1:26" ht="18" customHeight="1">
      <c r="A18" s="327" t="s">
        <v>2040</v>
      </c>
      <c r="B18" s="339" t="s">
        <v>2061</v>
      </c>
      <c r="C18" s="328" t="s">
        <v>2062</v>
      </c>
    </row>
    <row r="19" spans="1:26" ht="18" customHeight="1">
      <c r="C19" s="332"/>
      <c r="D19" s="323" t="s">
        <v>2064</v>
      </c>
    </row>
    <row r="20" spans="1:26" ht="18" customHeight="1">
      <c r="C20" s="332"/>
      <c r="D20" s="323" t="s">
        <v>2066</v>
      </c>
    </row>
    <row r="21" spans="1:26" ht="18" customHeight="1">
      <c r="C21" s="332"/>
      <c r="D21" s="323" t="s">
        <v>2067</v>
      </c>
    </row>
    <row r="22" spans="1:26" ht="18" customHeight="1">
      <c r="C22" s="332"/>
      <c r="D22" s="323" t="s">
        <v>2068</v>
      </c>
    </row>
    <row r="23" spans="1:26" ht="18" customHeight="1">
      <c r="C23" s="332"/>
      <c r="D23" s="323" t="s">
        <v>2065</v>
      </c>
    </row>
    <row r="25" spans="1:26" ht="18" customHeight="1">
      <c r="A25" s="327" t="s">
        <v>2040</v>
      </c>
      <c r="B25" s="339" t="s">
        <v>2069</v>
      </c>
      <c r="C25" s="328" t="s">
        <v>2070</v>
      </c>
    </row>
    <row r="26" spans="1:26" ht="18" customHeight="1">
      <c r="B26" s="387" t="s">
        <v>2040</v>
      </c>
      <c r="C26" s="328" t="s">
        <v>2047</v>
      </c>
      <c r="D26" s="328" t="s">
        <v>2071</v>
      </c>
      <c r="G26" s="1657"/>
      <c r="H26" s="1658"/>
      <c r="I26" s="1658"/>
      <c r="J26" s="1658"/>
      <c r="K26" s="1658"/>
      <c r="L26" s="1658"/>
      <c r="M26" s="1658"/>
      <c r="N26" s="1658"/>
      <c r="O26" s="1658"/>
      <c r="P26" s="1658"/>
      <c r="Q26" s="1658"/>
      <c r="R26" s="1658"/>
      <c r="S26" s="1658"/>
      <c r="T26" s="1658"/>
      <c r="U26" s="1658"/>
      <c r="V26" s="1658"/>
      <c r="W26" s="1658"/>
      <c r="X26" s="1658"/>
      <c r="Y26" s="1659"/>
    </row>
    <row r="27" spans="1:26" ht="18" customHeight="1">
      <c r="B27" s="387" t="s">
        <v>2040</v>
      </c>
      <c r="C27" s="328" t="s">
        <v>2049</v>
      </c>
      <c r="D27" s="328" t="s">
        <v>2072</v>
      </c>
    </row>
    <row r="28" spans="1:26" ht="18" customHeight="1">
      <c r="C28" s="332"/>
      <c r="D28" s="323" t="s">
        <v>2073</v>
      </c>
    </row>
    <row r="29" spans="1:26" ht="18" customHeight="1">
      <c r="O29" s="326"/>
      <c r="S29" s="326" t="s">
        <v>2076</v>
      </c>
      <c r="T29" s="1643">
        <v>123</v>
      </c>
      <c r="U29" s="1644"/>
      <c r="V29" s="1644"/>
      <c r="W29" s="1644"/>
      <c r="X29" s="1644"/>
      <c r="Y29" s="1645"/>
      <c r="Z29" s="323" t="s">
        <v>1976</v>
      </c>
    </row>
    <row r="30" spans="1:26" ht="18" customHeight="1">
      <c r="C30" s="332"/>
      <c r="D30" s="323" t="s">
        <v>2074</v>
      </c>
    </row>
    <row r="32" spans="1:26" ht="18" customHeight="1">
      <c r="A32" s="327" t="s">
        <v>2040</v>
      </c>
      <c r="B32" s="339" t="s">
        <v>2077</v>
      </c>
      <c r="C32" s="328" t="s">
        <v>2078</v>
      </c>
      <c r="S32" s="326" t="s">
        <v>2100</v>
      </c>
      <c r="T32" s="1643"/>
      <c r="U32" s="1644"/>
      <c r="V32" s="1644"/>
      <c r="W32" s="1644"/>
      <c r="X32" s="1644"/>
      <c r="Y32" s="1645"/>
      <c r="Z32" s="323" t="s">
        <v>1976</v>
      </c>
    </row>
    <row r="34" spans="1:30" ht="18" customHeight="1">
      <c r="A34" s="327" t="s">
        <v>2040</v>
      </c>
      <c r="B34" s="339" t="s">
        <v>2079</v>
      </c>
      <c r="C34" s="328" t="s">
        <v>2080</v>
      </c>
      <c r="E34" s="1468"/>
      <c r="F34" s="1544"/>
      <c r="G34" s="1544"/>
      <c r="H34" s="1544"/>
      <c r="I34" s="1544"/>
      <c r="J34" s="1544"/>
      <c r="K34" s="1544"/>
      <c r="L34" s="1544"/>
      <c r="M34" s="1544"/>
      <c r="N34" s="1544"/>
      <c r="O34" s="1544"/>
      <c r="P34" s="1544"/>
      <c r="Q34" s="1544"/>
      <c r="R34" s="1544"/>
      <c r="S34" s="1544"/>
      <c r="T34" s="1544"/>
      <c r="U34" s="1544"/>
      <c r="V34" s="1544"/>
      <c r="W34" s="1544"/>
      <c r="X34" s="1544"/>
      <c r="Y34" s="1544"/>
      <c r="Z34" s="1545"/>
    </row>
    <row r="35" spans="1:30" ht="18" customHeight="1">
      <c r="E35" s="1546"/>
      <c r="F35" s="1547"/>
      <c r="G35" s="1547"/>
      <c r="H35" s="1547"/>
      <c r="I35" s="1547"/>
      <c r="J35" s="1547"/>
      <c r="K35" s="1547"/>
      <c r="L35" s="1547"/>
      <c r="M35" s="1547"/>
      <c r="N35" s="1547"/>
      <c r="O35" s="1547"/>
      <c r="P35" s="1547"/>
      <c r="Q35" s="1547"/>
      <c r="R35" s="1547"/>
      <c r="S35" s="1547"/>
      <c r="T35" s="1547"/>
      <c r="U35" s="1547"/>
      <c r="V35" s="1547"/>
      <c r="W35" s="1547"/>
      <c r="X35" s="1547"/>
      <c r="Y35" s="1547"/>
      <c r="Z35" s="1548"/>
    </row>
    <row r="37" spans="1:30" s="333" customFormat="1" ht="10" customHeight="1">
      <c r="B37" s="340"/>
    </row>
    <row r="39" spans="1:30" s="89" customFormat="1" ht="18" customHeight="1">
      <c r="A39" s="324" t="s">
        <v>2039</v>
      </c>
      <c r="B39" s="338" t="s">
        <v>2037</v>
      </c>
      <c r="C39" s="325" t="s">
        <v>2038</v>
      </c>
      <c r="D39" s="96"/>
      <c r="F39" s="1646">
        <v>3</v>
      </c>
      <c r="G39" s="1647"/>
      <c r="H39" s="1647"/>
      <c r="I39" s="1648"/>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2040</v>
      </c>
      <c r="B41" s="339" t="s">
        <v>2041</v>
      </c>
      <c r="C41" s="328" t="s">
        <v>2043</v>
      </c>
      <c r="D41" s="328"/>
      <c r="E41" s="328"/>
      <c r="F41" s="1649"/>
      <c r="G41" s="1650"/>
      <c r="H41" s="1650"/>
      <c r="I41" s="1651"/>
      <c r="J41" s="323" t="s">
        <v>2044</v>
      </c>
    </row>
    <row r="43" spans="1:30" ht="18" customHeight="1">
      <c r="A43" s="327" t="s">
        <v>2040</v>
      </c>
      <c r="B43" s="339" t="s">
        <v>2045</v>
      </c>
      <c r="C43" s="328" t="s">
        <v>2046</v>
      </c>
    </row>
    <row r="44" spans="1:30" ht="18" customHeight="1">
      <c r="B44" s="387" t="s">
        <v>2040</v>
      </c>
      <c r="C44" s="328" t="s">
        <v>2047</v>
      </c>
      <c r="D44" s="328" t="s">
        <v>2048</v>
      </c>
      <c r="I44" s="1649"/>
      <c r="J44" s="1650"/>
      <c r="K44" s="1650"/>
      <c r="L44" s="1651"/>
      <c r="M44" s="323" t="s">
        <v>2056</v>
      </c>
    </row>
    <row r="45" spans="1:30" ht="18" customHeight="1">
      <c r="B45" s="387" t="s">
        <v>2040</v>
      </c>
      <c r="C45" s="328" t="s">
        <v>2049</v>
      </c>
      <c r="D45" s="328" t="s">
        <v>2052</v>
      </c>
      <c r="I45" s="1649"/>
      <c r="J45" s="1650"/>
      <c r="K45" s="1650"/>
      <c r="L45" s="1651"/>
      <c r="M45" s="323" t="s">
        <v>2056</v>
      </c>
    </row>
    <row r="46" spans="1:30" ht="18" customHeight="1">
      <c r="B46" s="387" t="s">
        <v>2040</v>
      </c>
      <c r="C46" s="328" t="s">
        <v>2050</v>
      </c>
      <c r="D46" s="328" t="s">
        <v>2053</v>
      </c>
      <c r="H46" s="326" t="s">
        <v>2094</v>
      </c>
      <c r="I46" s="1646"/>
      <c r="J46" s="1647"/>
      <c r="K46" s="1647"/>
      <c r="L46" s="1648"/>
      <c r="M46" s="323" t="s">
        <v>2057</v>
      </c>
      <c r="P46" s="326" t="s">
        <v>2095</v>
      </c>
      <c r="Q46" s="1646"/>
      <c r="R46" s="1647"/>
      <c r="S46" s="1647"/>
      <c r="T46" s="1648"/>
      <c r="U46" s="323" t="s">
        <v>2057</v>
      </c>
    </row>
    <row r="47" spans="1:30" ht="18" customHeight="1">
      <c r="B47" s="387" t="s">
        <v>2040</v>
      </c>
      <c r="C47" s="328" t="s">
        <v>2051</v>
      </c>
      <c r="D47" s="328" t="s">
        <v>2054</v>
      </c>
      <c r="I47" s="329"/>
      <c r="J47" s="330"/>
      <c r="K47" s="330"/>
      <c r="L47" s="330"/>
      <c r="M47" s="330"/>
      <c r="N47" s="330"/>
      <c r="O47" s="330"/>
      <c r="P47" s="331"/>
      <c r="R47" s="326" t="s">
        <v>2055</v>
      </c>
      <c r="S47" s="329"/>
      <c r="T47" s="330"/>
      <c r="U47" s="330"/>
      <c r="V47" s="330"/>
      <c r="W47" s="330"/>
      <c r="X47" s="330"/>
      <c r="Y47" s="330"/>
      <c r="Z47" s="331"/>
    </row>
    <row r="49" spans="1:26" ht="18" customHeight="1">
      <c r="A49" s="327" t="s">
        <v>2040</v>
      </c>
      <c r="B49" s="339" t="s">
        <v>2058</v>
      </c>
      <c r="C49" s="328" t="s">
        <v>2063</v>
      </c>
    </row>
    <row r="50" spans="1:26" ht="18" customHeight="1">
      <c r="C50" s="332"/>
      <c r="D50" s="323" t="s">
        <v>2059</v>
      </c>
    </row>
    <row r="51" spans="1:26" ht="18" customHeight="1">
      <c r="C51" s="332"/>
      <c r="D51" s="323" t="s">
        <v>2060</v>
      </c>
    </row>
    <row r="53" spans="1:26" ht="18" customHeight="1">
      <c r="A53" s="327" t="s">
        <v>2040</v>
      </c>
      <c r="B53" s="339" t="s">
        <v>2061</v>
      </c>
      <c r="C53" s="328" t="s">
        <v>2062</v>
      </c>
    </row>
    <row r="54" spans="1:26" ht="18" customHeight="1">
      <c r="C54" s="332"/>
      <c r="D54" s="323" t="s">
        <v>2064</v>
      </c>
    </row>
    <row r="55" spans="1:26" ht="18" customHeight="1">
      <c r="C55" s="332"/>
      <c r="D55" s="323" t="s">
        <v>2066</v>
      </c>
    </row>
    <row r="56" spans="1:26" ht="18" customHeight="1">
      <c r="C56" s="332"/>
      <c r="D56" s="323" t="s">
        <v>2067</v>
      </c>
    </row>
    <row r="57" spans="1:26" ht="18" customHeight="1">
      <c r="C57" s="332"/>
      <c r="D57" s="323" t="s">
        <v>2068</v>
      </c>
    </row>
    <row r="58" spans="1:26" ht="18" customHeight="1">
      <c r="C58" s="332"/>
      <c r="D58" s="323" t="s">
        <v>2065</v>
      </c>
    </row>
    <row r="60" spans="1:26" ht="18" customHeight="1">
      <c r="A60" s="327" t="s">
        <v>2040</v>
      </c>
      <c r="B60" s="339" t="s">
        <v>2069</v>
      </c>
      <c r="C60" s="328" t="s">
        <v>2070</v>
      </c>
    </row>
    <row r="61" spans="1:26" ht="18" customHeight="1">
      <c r="B61" s="387" t="s">
        <v>2040</v>
      </c>
      <c r="C61" s="328" t="s">
        <v>2047</v>
      </c>
      <c r="D61" s="328" t="s">
        <v>2071</v>
      </c>
      <c r="G61" s="1657"/>
      <c r="H61" s="1658"/>
      <c r="I61" s="1658"/>
      <c r="J61" s="1658"/>
      <c r="K61" s="1658"/>
      <c r="L61" s="1658"/>
      <c r="M61" s="1658"/>
      <c r="N61" s="1658"/>
      <c r="O61" s="1658"/>
      <c r="P61" s="1658"/>
      <c r="Q61" s="1658"/>
      <c r="R61" s="1658"/>
      <c r="S61" s="1658"/>
      <c r="T61" s="1658"/>
      <c r="U61" s="1658"/>
      <c r="V61" s="1658"/>
      <c r="W61" s="1658"/>
      <c r="X61" s="1658"/>
      <c r="Y61" s="1658"/>
      <c r="Z61" s="1659"/>
    </row>
    <row r="62" spans="1:26" ht="18" customHeight="1">
      <c r="B62" s="387" t="s">
        <v>2040</v>
      </c>
      <c r="C62" s="328" t="s">
        <v>2049</v>
      </c>
      <c r="D62" s="328" t="s">
        <v>2072</v>
      </c>
    </row>
    <row r="63" spans="1:26" ht="18" customHeight="1">
      <c r="C63" s="332"/>
      <c r="D63" s="323" t="s">
        <v>2073</v>
      </c>
    </row>
    <row r="64" spans="1:26" ht="18" customHeight="1">
      <c r="O64" s="326"/>
      <c r="S64" s="326" t="s">
        <v>2076</v>
      </c>
      <c r="T64" s="1652"/>
      <c r="U64" s="1653"/>
      <c r="V64" s="1653"/>
      <c r="W64" s="1653"/>
      <c r="X64" s="1653"/>
      <c r="Y64" s="1654"/>
      <c r="Z64" s="323" t="s">
        <v>1976</v>
      </c>
    </row>
    <row r="65" spans="1:26" ht="18" customHeight="1">
      <c r="C65" s="332"/>
      <c r="D65" s="323" t="s">
        <v>2074</v>
      </c>
    </row>
    <row r="67" spans="1:26" ht="18" customHeight="1">
      <c r="A67" s="327" t="s">
        <v>2040</v>
      </c>
      <c r="B67" s="339" t="s">
        <v>2077</v>
      </c>
      <c r="C67" s="328" t="s">
        <v>2078</v>
      </c>
      <c r="T67" s="1643"/>
      <c r="U67" s="1644"/>
      <c r="V67" s="1644"/>
      <c r="W67" s="1644"/>
      <c r="X67" s="1644"/>
      <c r="Y67" s="1645"/>
    </row>
    <row r="69" spans="1:26" ht="18" customHeight="1">
      <c r="A69" s="327" t="s">
        <v>2040</v>
      </c>
      <c r="B69" s="339" t="s">
        <v>2079</v>
      </c>
      <c r="C69" s="328" t="s">
        <v>2080</v>
      </c>
      <c r="E69" s="1468"/>
      <c r="F69" s="1544"/>
      <c r="G69" s="1544"/>
      <c r="H69" s="1544"/>
      <c r="I69" s="1544"/>
      <c r="J69" s="1544"/>
      <c r="K69" s="1544"/>
      <c r="L69" s="1544"/>
      <c r="M69" s="1544"/>
      <c r="N69" s="1544"/>
      <c r="O69" s="1544"/>
      <c r="P69" s="1544"/>
      <c r="Q69" s="1544"/>
      <c r="R69" s="1544"/>
      <c r="S69" s="1544"/>
      <c r="T69" s="1544"/>
      <c r="U69" s="1544"/>
      <c r="V69" s="1544"/>
      <c r="W69" s="1544"/>
      <c r="X69" s="1544"/>
      <c r="Y69" s="1544"/>
      <c r="Z69" s="1545"/>
    </row>
    <row r="70" spans="1:26" ht="18" customHeight="1">
      <c r="E70" s="1546"/>
      <c r="F70" s="1547"/>
      <c r="G70" s="1547"/>
      <c r="H70" s="1547"/>
      <c r="I70" s="1547"/>
      <c r="J70" s="1547"/>
      <c r="K70" s="1547"/>
      <c r="L70" s="1547"/>
      <c r="M70" s="1547"/>
      <c r="N70" s="1547"/>
      <c r="O70" s="1547"/>
      <c r="P70" s="1547"/>
      <c r="Q70" s="1547"/>
      <c r="R70" s="1547"/>
      <c r="S70" s="1547"/>
      <c r="T70" s="1547"/>
      <c r="U70" s="1547"/>
      <c r="V70" s="1547"/>
      <c r="W70" s="1547"/>
      <c r="X70" s="1547"/>
      <c r="Y70" s="1547"/>
      <c r="Z70" s="1548"/>
    </row>
  </sheetData>
  <mergeCells count="21">
    <mergeCell ref="Q11:T11"/>
    <mergeCell ref="Q46:T46"/>
    <mergeCell ref="G61:Z61"/>
    <mergeCell ref="V1:Z1"/>
    <mergeCell ref="I45:L45"/>
    <mergeCell ref="I46:L46"/>
    <mergeCell ref="F4:I4"/>
    <mergeCell ref="F6:I6"/>
    <mergeCell ref="I9:L9"/>
    <mergeCell ref="I10:L10"/>
    <mergeCell ref="I11:L11"/>
    <mergeCell ref="G26:Y26"/>
    <mergeCell ref="E69:Z70"/>
    <mergeCell ref="T29:Y29"/>
    <mergeCell ref="T32:Y32"/>
    <mergeCell ref="E34:Z35"/>
    <mergeCell ref="F39:I39"/>
    <mergeCell ref="F41:I41"/>
    <mergeCell ref="I44:L44"/>
    <mergeCell ref="T64:Y64"/>
    <mergeCell ref="T67:Y67"/>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279400</xdr:colOff>
                    <xdr:row>11</xdr:row>
                    <xdr:rowOff>12700</xdr:rowOff>
                  </from>
                  <to>
                    <xdr:col>16</xdr:col>
                    <xdr:colOff>38100</xdr:colOff>
                    <xdr:row>11</xdr:row>
                    <xdr:rowOff>222250</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279400</xdr:colOff>
                    <xdr:row>14</xdr:row>
                    <xdr:rowOff>222250</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279400</xdr:colOff>
                    <xdr:row>15</xdr:row>
                    <xdr:rowOff>222250</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279400</xdr:colOff>
                    <xdr:row>18</xdr:row>
                    <xdr:rowOff>222250</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279400</xdr:colOff>
                    <xdr:row>19</xdr:row>
                    <xdr:rowOff>222250</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279400</xdr:colOff>
                    <xdr:row>20</xdr:row>
                    <xdr:rowOff>222250</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279400</xdr:colOff>
                    <xdr:row>21</xdr:row>
                    <xdr:rowOff>222250</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279400</xdr:colOff>
                    <xdr:row>22</xdr:row>
                    <xdr:rowOff>222250</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279400</xdr:colOff>
                    <xdr:row>27</xdr:row>
                    <xdr:rowOff>222250</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279400</xdr:colOff>
                    <xdr:row>29</xdr:row>
                    <xdr:rowOff>222250</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279400</xdr:colOff>
                    <xdr:row>49</xdr:row>
                    <xdr:rowOff>222250</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279400</xdr:colOff>
                    <xdr:row>50</xdr:row>
                    <xdr:rowOff>222250</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279400</xdr:colOff>
                    <xdr:row>53</xdr:row>
                    <xdr:rowOff>222250</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279400</xdr:colOff>
                    <xdr:row>54</xdr:row>
                    <xdr:rowOff>222250</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279400</xdr:colOff>
                    <xdr:row>55</xdr:row>
                    <xdr:rowOff>222250</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279400</xdr:colOff>
                    <xdr:row>56</xdr:row>
                    <xdr:rowOff>222250</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279400</xdr:colOff>
                    <xdr:row>57</xdr:row>
                    <xdr:rowOff>222250</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279400</xdr:colOff>
                    <xdr:row>62</xdr:row>
                    <xdr:rowOff>222250</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279400</xdr:colOff>
                    <xdr:row>64</xdr:row>
                    <xdr:rowOff>222250</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12700</xdr:colOff>
                    <xdr:row>46</xdr:row>
                    <xdr:rowOff>19050</xdr:rowOff>
                  </from>
                  <to>
                    <xdr:col>15</xdr:col>
                    <xdr:colOff>279400</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279400</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279400</xdr:colOff>
                    <xdr:row>11</xdr:row>
                    <xdr:rowOff>12700</xdr:rowOff>
                  </from>
                  <to>
                    <xdr:col>26</xdr:col>
                    <xdr:colOff>38100</xdr:colOff>
                    <xdr:row>11</xdr:row>
                    <xdr:rowOff>222250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1:AE44"/>
  <sheetViews>
    <sheetView workbookViewId="0">
      <selection activeCell="AP31" sqref="AP31"/>
    </sheetView>
  </sheetViews>
  <sheetFormatPr defaultColWidth="2.83203125" defaultRowHeight="16" customHeight="1"/>
  <cols>
    <col min="1" max="16384" width="2.83203125" style="604"/>
  </cols>
  <sheetData>
    <row r="1" spans="1:31" s="366" customFormat="1" ht="35.15" customHeight="1" thickBot="1">
      <c r="A1" s="365" t="s">
        <v>3402</v>
      </c>
      <c r="K1" s="610" t="s">
        <v>64</v>
      </c>
      <c r="L1" s="610"/>
      <c r="M1" s="610"/>
      <c r="N1" s="610"/>
    </row>
    <row r="2" spans="1:31" ht="10" customHeight="1" thickTop="1">
      <c r="A2" s="2409" t="s">
        <v>3401</v>
      </c>
      <c r="B2" s="2409"/>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row>
    <row r="3" spans="1:31" ht="10" customHeight="1">
      <c r="A3" s="2409"/>
      <c r="B3" s="2409"/>
      <c r="C3" s="2409"/>
      <c r="D3" s="2409"/>
      <c r="E3" s="2409"/>
      <c r="F3" s="2409"/>
      <c r="G3" s="2409"/>
      <c r="H3" s="2409"/>
      <c r="I3" s="2409"/>
      <c r="J3" s="2409"/>
      <c r="K3" s="2409"/>
      <c r="L3" s="2409"/>
      <c r="M3" s="2409"/>
      <c r="N3" s="2409"/>
      <c r="O3" s="2409"/>
      <c r="P3" s="2409"/>
      <c r="Q3" s="2409"/>
      <c r="R3" s="2409"/>
      <c r="S3" s="2409"/>
      <c r="T3" s="2409"/>
      <c r="U3" s="2409"/>
      <c r="V3" s="2409"/>
      <c r="W3" s="2409"/>
      <c r="X3" s="2409"/>
      <c r="Y3" s="2409"/>
      <c r="Z3" s="2409"/>
      <c r="AA3" s="2409"/>
      <c r="AB3" s="2409"/>
      <c r="AC3" s="2409"/>
      <c r="AD3" s="2409"/>
      <c r="AE3" s="2409"/>
    </row>
    <row r="4" spans="1:31" ht="10" customHeight="1">
      <c r="A4" s="2409"/>
      <c r="B4" s="2409"/>
      <c r="C4" s="2409"/>
      <c r="D4" s="2409"/>
      <c r="E4" s="2409"/>
      <c r="F4" s="2409"/>
      <c r="G4" s="2409"/>
      <c r="H4" s="2409"/>
      <c r="I4" s="2409"/>
      <c r="J4" s="2409"/>
      <c r="K4" s="2409"/>
      <c r="L4" s="2409"/>
      <c r="M4" s="2409"/>
      <c r="N4" s="2409"/>
      <c r="O4" s="2409"/>
      <c r="P4" s="2409"/>
      <c r="Q4" s="2409"/>
      <c r="R4" s="2409"/>
      <c r="S4" s="2409"/>
      <c r="T4" s="2409"/>
      <c r="U4" s="2409"/>
      <c r="V4" s="2409"/>
      <c r="W4" s="2409"/>
      <c r="X4" s="2409"/>
      <c r="Y4" s="2409"/>
      <c r="Z4" s="2409"/>
      <c r="AA4" s="2409"/>
      <c r="AB4" s="2409"/>
      <c r="AC4" s="2409"/>
      <c r="AD4" s="2409"/>
      <c r="AE4" s="2409"/>
    </row>
    <row r="5" spans="1:31" ht="10" customHeight="1">
      <c r="A5" s="2409"/>
      <c r="B5" s="2409"/>
      <c r="C5" s="2409"/>
      <c r="D5" s="2409"/>
      <c r="E5" s="2409"/>
      <c r="F5" s="2409"/>
      <c r="G5" s="2409"/>
      <c r="H5" s="2409"/>
      <c r="I5" s="2409"/>
      <c r="J5" s="2409"/>
      <c r="K5" s="2409"/>
      <c r="L5" s="2409"/>
      <c r="M5" s="2409"/>
      <c r="N5" s="2409"/>
      <c r="O5" s="2409"/>
      <c r="P5" s="2409"/>
      <c r="Q5" s="2409"/>
      <c r="R5" s="2409"/>
      <c r="S5" s="2409"/>
      <c r="T5" s="2409"/>
      <c r="U5" s="2409"/>
      <c r="V5" s="2409"/>
      <c r="W5" s="2409"/>
      <c r="X5" s="2409"/>
      <c r="Y5" s="2409"/>
      <c r="Z5" s="2409"/>
      <c r="AA5" s="2409"/>
      <c r="AB5" s="2409"/>
      <c r="AC5" s="2409"/>
      <c r="AD5" s="2409"/>
      <c r="AE5" s="2409"/>
    </row>
    <row r="6" spans="1:31" ht="10" customHeight="1">
      <c r="A6" s="2409"/>
      <c r="B6" s="2409"/>
      <c r="C6" s="2409"/>
      <c r="D6" s="2409"/>
      <c r="E6" s="2409"/>
      <c r="F6" s="2409"/>
      <c r="G6" s="2409"/>
      <c r="H6" s="2409"/>
      <c r="I6" s="2409"/>
      <c r="J6" s="2409"/>
      <c r="K6" s="2409"/>
      <c r="L6" s="2409"/>
      <c r="M6" s="2409"/>
      <c r="N6" s="2409"/>
      <c r="O6" s="2409"/>
      <c r="P6" s="2409"/>
      <c r="Q6" s="2409"/>
      <c r="R6" s="2409"/>
      <c r="S6" s="2409"/>
      <c r="T6" s="2409"/>
      <c r="U6" s="2409"/>
      <c r="V6" s="2409"/>
      <c r="W6" s="2409"/>
      <c r="X6" s="2409"/>
      <c r="Y6" s="2409"/>
      <c r="Z6" s="2409"/>
      <c r="AA6" s="2409"/>
      <c r="AB6" s="2409"/>
      <c r="AC6" s="2409"/>
      <c r="AD6" s="2409"/>
      <c r="AE6" s="2409"/>
    </row>
    <row r="7" spans="1:31" ht="10" customHeight="1">
      <c r="A7" s="2409"/>
      <c r="B7" s="2409"/>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row>
    <row r="8" spans="1:31" ht="10" customHeight="1">
      <c r="A8" s="2409"/>
      <c r="B8" s="2409"/>
      <c r="C8" s="2409"/>
      <c r="D8" s="2409"/>
      <c r="E8" s="2409"/>
      <c r="F8" s="2409"/>
      <c r="G8" s="2409"/>
      <c r="H8" s="2409"/>
      <c r="I8" s="2409"/>
      <c r="J8" s="2409"/>
      <c r="K8" s="2409"/>
      <c r="L8" s="2409"/>
      <c r="M8" s="2409"/>
      <c r="N8" s="2409"/>
      <c r="O8" s="2409"/>
      <c r="P8" s="2409"/>
      <c r="Q8" s="2409"/>
      <c r="R8" s="2409"/>
      <c r="S8" s="2409"/>
      <c r="T8" s="2409"/>
      <c r="U8" s="2409"/>
      <c r="V8" s="2409"/>
      <c r="W8" s="2409"/>
      <c r="X8" s="2409"/>
      <c r="Y8" s="2409"/>
      <c r="Z8" s="2409"/>
      <c r="AA8" s="2409"/>
      <c r="AB8" s="2409"/>
      <c r="AC8" s="2409"/>
      <c r="AD8" s="2409"/>
      <c r="AE8" s="2409"/>
    </row>
    <row r="9" spans="1:31" ht="10" customHeight="1">
      <c r="A9" s="2409"/>
      <c r="B9" s="2409"/>
      <c r="C9" s="2409"/>
      <c r="D9" s="2409"/>
      <c r="E9" s="2409"/>
      <c r="F9" s="2409"/>
      <c r="G9" s="2409"/>
      <c r="H9" s="2409"/>
      <c r="I9" s="2409"/>
      <c r="J9" s="2409"/>
      <c r="K9" s="2409"/>
      <c r="L9" s="2409"/>
      <c r="M9" s="2409"/>
      <c r="N9" s="2409"/>
      <c r="O9" s="2409"/>
      <c r="P9" s="2409"/>
      <c r="Q9" s="2409"/>
      <c r="R9" s="2409"/>
      <c r="S9" s="2409"/>
      <c r="T9" s="2409"/>
      <c r="U9" s="2409"/>
      <c r="V9" s="2409"/>
      <c r="W9" s="2409"/>
      <c r="X9" s="2409"/>
      <c r="Y9" s="2409"/>
      <c r="Z9" s="2409"/>
      <c r="AA9" s="2409"/>
      <c r="AB9" s="2409"/>
      <c r="AC9" s="2409"/>
      <c r="AD9" s="2409"/>
      <c r="AE9" s="2409"/>
    </row>
    <row r="10" spans="1:31" ht="10" customHeight="1">
      <c r="A10" s="2409"/>
      <c r="B10" s="2409"/>
      <c r="C10" s="2409"/>
      <c r="D10" s="2409"/>
      <c r="E10" s="2409"/>
      <c r="F10" s="2409"/>
      <c r="G10" s="2409"/>
      <c r="H10" s="2409"/>
      <c r="I10" s="2409"/>
      <c r="J10" s="2409"/>
      <c r="K10" s="2409"/>
      <c r="L10" s="2409"/>
      <c r="M10" s="2409"/>
      <c r="N10" s="2409"/>
      <c r="O10" s="2409"/>
      <c r="P10" s="2409"/>
      <c r="Q10" s="2409"/>
      <c r="R10" s="2409"/>
      <c r="S10" s="2409"/>
      <c r="T10" s="2409"/>
      <c r="U10" s="2409"/>
      <c r="V10" s="2409"/>
      <c r="W10" s="2409"/>
      <c r="X10" s="2409"/>
      <c r="Y10" s="2409"/>
      <c r="Z10" s="2409"/>
      <c r="AA10" s="2409"/>
      <c r="AB10" s="2409"/>
      <c r="AC10" s="2409"/>
      <c r="AD10" s="2409"/>
      <c r="AE10" s="2409"/>
    </row>
    <row r="11" spans="1:31" ht="10" customHeight="1">
      <c r="A11" s="2409"/>
      <c r="B11" s="2409"/>
      <c r="C11" s="2409"/>
      <c r="D11" s="2409"/>
      <c r="E11" s="2409"/>
      <c r="F11" s="2409"/>
      <c r="G11" s="2409"/>
      <c r="H11" s="2409"/>
      <c r="I11" s="2409"/>
      <c r="J11" s="2409"/>
      <c r="K11" s="2409"/>
      <c r="L11" s="2409"/>
      <c r="M11" s="2409"/>
      <c r="N11" s="2409"/>
      <c r="O11" s="2409"/>
      <c r="P11" s="2409"/>
      <c r="Q11" s="2409"/>
      <c r="R11" s="2409"/>
      <c r="S11" s="2409"/>
      <c r="T11" s="2409"/>
      <c r="U11" s="2409"/>
      <c r="V11" s="2409"/>
      <c r="W11" s="2409"/>
      <c r="X11" s="2409"/>
      <c r="Y11" s="2409"/>
      <c r="Z11" s="2409"/>
      <c r="AA11" s="2409"/>
      <c r="AB11" s="2409"/>
      <c r="AC11" s="2409"/>
      <c r="AD11" s="2409"/>
      <c r="AE11" s="2409"/>
    </row>
    <row r="12" spans="1:31" ht="10" customHeight="1">
      <c r="A12" s="2409"/>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row>
    <row r="13" spans="1:31" ht="10" customHeight="1">
      <c r="A13" s="2409"/>
      <c r="B13" s="2409"/>
      <c r="C13" s="2409"/>
      <c r="D13" s="2409"/>
      <c r="E13" s="2409"/>
      <c r="F13" s="2409"/>
      <c r="G13" s="2409"/>
      <c r="H13" s="2409"/>
      <c r="I13" s="2409"/>
      <c r="J13" s="2409"/>
      <c r="K13" s="2409"/>
      <c r="L13" s="2409"/>
      <c r="M13" s="2409"/>
      <c r="N13" s="2409"/>
      <c r="O13" s="2409"/>
      <c r="P13" s="2409"/>
      <c r="Q13" s="2409"/>
      <c r="R13" s="2409"/>
      <c r="S13" s="2409"/>
      <c r="T13" s="2409"/>
      <c r="U13" s="2409"/>
      <c r="V13" s="2409"/>
      <c r="W13" s="2409"/>
      <c r="X13" s="2409"/>
      <c r="Y13" s="2409"/>
      <c r="Z13" s="2409"/>
      <c r="AA13" s="2409"/>
      <c r="AB13" s="2409"/>
      <c r="AC13" s="2409"/>
      <c r="AD13" s="2409"/>
      <c r="AE13" s="2409"/>
    </row>
    <row r="14" spans="1:31" ht="10" customHeight="1">
      <c r="A14" s="2409"/>
      <c r="B14" s="2409"/>
      <c r="C14" s="2409"/>
      <c r="D14" s="2409"/>
      <c r="E14" s="2409"/>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row>
    <row r="15" spans="1:31" ht="10"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434" t="s">
        <v>3393</v>
      </c>
      <c r="B16" s="2434"/>
      <c r="C16" s="2434"/>
      <c r="D16" s="2434"/>
      <c r="E16" s="2434"/>
      <c r="F16" s="2434"/>
      <c r="G16" s="2434"/>
      <c r="H16" s="2434"/>
      <c r="I16" s="2434"/>
      <c r="J16" s="2434"/>
      <c r="K16" s="2434"/>
      <c r="L16" s="2434"/>
      <c r="M16" s="2434"/>
      <c r="N16" s="2434"/>
      <c r="O16" s="2434"/>
      <c r="P16" s="2434"/>
      <c r="Q16" s="2434"/>
      <c r="R16" s="2434"/>
      <c r="S16" s="2434"/>
      <c r="T16" s="2434"/>
      <c r="U16" s="2434"/>
      <c r="V16" s="2434"/>
      <c r="W16" s="2434"/>
      <c r="X16" s="2434"/>
      <c r="Y16" s="2434"/>
      <c r="Z16" s="2434"/>
      <c r="AA16" s="2434"/>
      <c r="AB16" s="2435" t="s">
        <v>964</v>
      </c>
      <c r="AC16" s="2435"/>
      <c r="AD16" s="2435"/>
      <c r="AE16" s="2435"/>
    </row>
    <row r="17" spans="1:31" ht="30" customHeight="1">
      <c r="A17" s="2434" t="s">
        <v>3400</v>
      </c>
      <c r="B17" s="2434"/>
      <c r="C17" s="2434"/>
      <c r="D17" s="2434"/>
      <c r="E17" s="2434"/>
      <c r="F17" s="2405" t="s">
        <v>3399</v>
      </c>
      <c r="G17" s="2405"/>
      <c r="H17" s="2405"/>
      <c r="I17" s="2405"/>
      <c r="J17" s="2405"/>
      <c r="K17" s="2405"/>
      <c r="L17" s="2405"/>
      <c r="M17" s="2405"/>
      <c r="N17" s="2405"/>
      <c r="O17" s="2405"/>
      <c r="P17" s="2405"/>
      <c r="Q17" s="2405"/>
      <c r="R17" s="2405"/>
      <c r="S17" s="2405"/>
      <c r="T17" s="2405"/>
      <c r="U17" s="2405"/>
      <c r="V17" s="2405"/>
      <c r="W17" s="2405"/>
      <c r="X17" s="2405"/>
      <c r="Y17" s="2405"/>
      <c r="Z17" s="2405"/>
      <c r="AA17" s="2405"/>
      <c r="AB17" s="2434" t="s">
        <v>3398</v>
      </c>
      <c r="AC17" s="2434"/>
      <c r="AD17" s="2434"/>
      <c r="AE17" s="2434"/>
    </row>
    <row r="18" spans="1:31" ht="30" customHeight="1">
      <c r="A18" s="2434" t="s">
        <v>3397</v>
      </c>
      <c r="B18" s="2434"/>
      <c r="C18" s="2434"/>
      <c r="D18" s="2434"/>
      <c r="E18" s="2434"/>
      <c r="F18" s="2405" t="s">
        <v>3396</v>
      </c>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34" t="s">
        <v>3395</v>
      </c>
      <c r="AC18" s="2434"/>
      <c r="AD18" s="2434"/>
      <c r="AE18" s="2434"/>
    </row>
    <row r="19" spans="1:31" ht="4"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15" customHeight="1">
      <c r="A20" s="2409" t="s">
        <v>3394</v>
      </c>
      <c r="B20" s="2409"/>
      <c r="C20" s="2409"/>
      <c r="D20" s="2409"/>
      <c r="E20" s="2409"/>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row>
    <row r="21" spans="1:31" ht="25.5" customHeight="1">
      <c r="A21" s="2409"/>
      <c r="B21" s="2409"/>
      <c r="C21" s="2409"/>
      <c r="D21" s="2409"/>
      <c r="E21" s="2409"/>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row>
    <row r="22" spans="1:31" ht="5.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65" customHeight="1">
      <c r="A23" s="2410" t="s">
        <v>3393</v>
      </c>
      <c r="B23" s="2411"/>
      <c r="C23" s="2411"/>
      <c r="D23" s="2411"/>
      <c r="E23" s="2411"/>
      <c r="F23" s="2411"/>
      <c r="G23" s="2411"/>
      <c r="H23" s="2411"/>
      <c r="I23" s="2411"/>
      <c r="J23" s="2411"/>
      <c r="K23" s="2411"/>
      <c r="L23" s="2411"/>
      <c r="M23" s="2411"/>
      <c r="N23" s="2411"/>
      <c r="O23" s="2411"/>
      <c r="P23" s="2411"/>
      <c r="Q23" s="2411"/>
      <c r="R23" s="2411"/>
      <c r="S23" s="2411"/>
      <c r="T23" s="2411"/>
      <c r="U23" s="2411"/>
      <c r="V23" s="2411"/>
      <c r="W23" s="2411"/>
      <c r="X23" s="2411"/>
      <c r="Y23" s="2411"/>
      <c r="Z23" s="2411"/>
      <c r="AA23" s="2412"/>
      <c r="AB23" s="2402" t="s">
        <v>964</v>
      </c>
      <c r="AC23" s="2403"/>
      <c r="AD23" s="2403"/>
      <c r="AE23" s="2404"/>
    </row>
    <row r="24" spans="1:31" ht="41.5" customHeight="1">
      <c r="A24" s="2413"/>
      <c r="B24" s="2414"/>
      <c r="C24" s="2414"/>
      <c r="D24" s="2414"/>
      <c r="E24" s="2414"/>
      <c r="F24" s="2414"/>
      <c r="G24" s="2414"/>
      <c r="H24" s="2414"/>
      <c r="I24" s="2414"/>
      <c r="J24" s="2414"/>
      <c r="K24" s="2414"/>
      <c r="L24" s="2414"/>
      <c r="M24" s="2414"/>
      <c r="N24" s="2414"/>
      <c r="O24" s="2414"/>
      <c r="P24" s="2414"/>
      <c r="Q24" s="2414"/>
      <c r="R24" s="2414"/>
      <c r="S24" s="2414"/>
      <c r="T24" s="2414"/>
      <c r="U24" s="2414"/>
      <c r="V24" s="2414"/>
      <c r="W24" s="2414"/>
      <c r="X24" s="2414"/>
      <c r="Y24" s="2414"/>
      <c r="Z24" s="2414"/>
      <c r="AA24" s="2415"/>
      <c r="AB24" s="2399" t="s">
        <v>3392</v>
      </c>
      <c r="AC24" s="2401"/>
      <c r="AD24" s="2399" t="s">
        <v>3391</v>
      </c>
      <c r="AE24" s="2401"/>
    </row>
    <row r="25" spans="1:31" ht="30" customHeight="1">
      <c r="A25" s="2417" t="s">
        <v>3390</v>
      </c>
      <c r="B25" s="2418"/>
      <c r="C25" s="2418"/>
      <c r="D25" s="2418"/>
      <c r="E25" s="2419"/>
      <c r="F25" s="2416" t="s">
        <v>3389</v>
      </c>
      <c r="G25" s="2416"/>
      <c r="H25" s="2416"/>
      <c r="I25" s="2416"/>
      <c r="J25" s="2416"/>
      <c r="K25" s="2416"/>
      <c r="L25" s="2416"/>
      <c r="M25" s="2416"/>
      <c r="N25" s="2416"/>
      <c r="O25" s="2416"/>
      <c r="P25" s="2416"/>
      <c r="Q25" s="2416"/>
      <c r="R25" s="2416"/>
      <c r="S25" s="2416"/>
      <c r="T25" s="2416"/>
      <c r="U25" s="2416"/>
      <c r="V25" s="2416"/>
      <c r="W25" s="2416"/>
      <c r="X25" s="2416"/>
      <c r="Y25" s="2416"/>
      <c r="Z25" s="2416"/>
      <c r="AA25" s="2416"/>
      <c r="AB25" s="2435">
        <v>10</v>
      </c>
      <c r="AC25" s="2435"/>
      <c r="AD25" s="2402">
        <v>30</v>
      </c>
      <c r="AE25" s="2404"/>
    </row>
    <row r="26" spans="1:31" ht="30" customHeight="1">
      <c r="A26" s="2405" t="s">
        <v>3388</v>
      </c>
      <c r="B26" s="2405"/>
      <c r="C26" s="2405"/>
      <c r="D26" s="2405"/>
      <c r="E26" s="2405"/>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35">
        <v>11</v>
      </c>
      <c r="AC26" s="2435"/>
      <c r="AD26" s="2402">
        <v>31</v>
      </c>
      <c r="AE26" s="2404"/>
    </row>
    <row r="27" spans="1:31" ht="108.75" customHeight="1">
      <c r="A27" s="2416" t="s">
        <v>3387</v>
      </c>
      <c r="B27" s="2416"/>
      <c r="C27" s="2416"/>
      <c r="D27" s="2416"/>
      <c r="E27" s="2416"/>
      <c r="F27" s="2423" t="s">
        <v>3386</v>
      </c>
      <c r="G27" s="2423"/>
      <c r="H27" s="2423"/>
      <c r="I27" s="2423"/>
      <c r="J27" s="2423"/>
      <c r="K27" s="2423"/>
      <c r="L27" s="2423"/>
      <c r="M27" s="2423"/>
      <c r="N27" s="2423"/>
      <c r="O27" s="2423"/>
      <c r="P27" s="2423"/>
      <c r="Q27" s="2423"/>
      <c r="R27" s="2423"/>
      <c r="S27" s="2423"/>
      <c r="T27" s="2423"/>
      <c r="U27" s="2423"/>
      <c r="V27" s="2423"/>
      <c r="W27" s="2423"/>
      <c r="X27" s="2423"/>
      <c r="Y27" s="2423"/>
      <c r="Z27" s="2423"/>
      <c r="AA27" s="2423"/>
      <c r="AB27" s="2435">
        <v>12</v>
      </c>
      <c r="AC27" s="2435"/>
      <c r="AD27" s="2402">
        <v>32</v>
      </c>
      <c r="AE27" s="2404"/>
    </row>
    <row r="28" spans="1:31" ht="30" customHeight="1">
      <c r="A28" s="2406" t="s">
        <v>3385</v>
      </c>
      <c r="B28" s="2407"/>
      <c r="C28" s="2407"/>
      <c r="D28" s="2407"/>
      <c r="E28" s="2407"/>
      <c r="F28" s="2407"/>
      <c r="G28" s="2407"/>
      <c r="H28" s="2407"/>
      <c r="I28" s="2407"/>
      <c r="J28" s="2407"/>
      <c r="K28" s="2407"/>
      <c r="L28" s="2407"/>
      <c r="M28" s="2407"/>
      <c r="N28" s="2407"/>
      <c r="O28" s="2407"/>
      <c r="P28" s="2407"/>
      <c r="Q28" s="2407"/>
      <c r="R28" s="2407"/>
      <c r="S28" s="2407"/>
      <c r="T28" s="2407"/>
      <c r="U28" s="2407"/>
      <c r="V28" s="2407"/>
      <c r="W28" s="2407"/>
      <c r="X28" s="2407"/>
      <c r="Y28" s="2407"/>
      <c r="Z28" s="2407"/>
      <c r="AA28" s="2407"/>
      <c r="AB28" s="2435">
        <v>13</v>
      </c>
      <c r="AC28" s="2435"/>
      <c r="AD28" s="2402">
        <v>33</v>
      </c>
      <c r="AE28" s="2404"/>
    </row>
    <row r="29" spans="1:31" ht="30" customHeight="1">
      <c r="A29" s="2417" t="s">
        <v>3384</v>
      </c>
      <c r="B29" s="2418"/>
      <c r="C29" s="2418"/>
      <c r="D29" s="2418"/>
      <c r="E29" s="2419"/>
      <c r="F29" s="2406" t="s">
        <v>3383</v>
      </c>
      <c r="G29" s="2407"/>
      <c r="H29" s="2407"/>
      <c r="I29" s="2407"/>
      <c r="J29" s="2407"/>
      <c r="K29" s="2407"/>
      <c r="L29" s="2407"/>
      <c r="M29" s="2407"/>
      <c r="N29" s="2407"/>
      <c r="O29" s="2407"/>
      <c r="P29" s="2407"/>
      <c r="Q29" s="2407"/>
      <c r="R29" s="2407"/>
      <c r="S29" s="2407"/>
      <c r="T29" s="2407"/>
      <c r="U29" s="2407"/>
      <c r="V29" s="2407"/>
      <c r="W29" s="2407"/>
      <c r="X29" s="2407"/>
      <c r="Y29" s="2407"/>
      <c r="Z29" s="2407"/>
      <c r="AA29" s="2408"/>
      <c r="AB29" s="2435">
        <v>14</v>
      </c>
      <c r="AC29" s="2435"/>
      <c r="AD29" s="2402">
        <v>34</v>
      </c>
      <c r="AE29" s="2404"/>
    </row>
    <row r="30" spans="1:31" ht="30" customHeight="1">
      <c r="A30" s="2417" t="s">
        <v>3382</v>
      </c>
      <c r="B30" s="2418"/>
      <c r="C30" s="2418"/>
      <c r="D30" s="2418"/>
      <c r="E30" s="2419"/>
      <c r="F30" s="2406" t="s">
        <v>3381</v>
      </c>
      <c r="G30" s="2407"/>
      <c r="H30" s="2407"/>
      <c r="I30" s="2407"/>
      <c r="J30" s="2407"/>
      <c r="K30" s="2407"/>
      <c r="L30" s="2407"/>
      <c r="M30" s="2407"/>
      <c r="N30" s="2407"/>
      <c r="O30" s="2407"/>
      <c r="P30" s="2407"/>
      <c r="Q30" s="2407"/>
      <c r="R30" s="2407"/>
      <c r="S30" s="2407"/>
      <c r="T30" s="2407"/>
      <c r="U30" s="2407"/>
      <c r="V30" s="2407"/>
      <c r="W30" s="2407"/>
      <c r="X30" s="2407"/>
      <c r="Y30" s="2407"/>
      <c r="Z30" s="2407"/>
      <c r="AA30" s="2408"/>
      <c r="AB30" s="2435">
        <v>15</v>
      </c>
      <c r="AC30" s="2435"/>
      <c r="AD30" s="2402">
        <v>35</v>
      </c>
      <c r="AE30" s="2404"/>
    </row>
    <row r="31" spans="1:31" ht="30" customHeight="1">
      <c r="A31" s="2417" t="s">
        <v>3380</v>
      </c>
      <c r="B31" s="2418"/>
      <c r="C31" s="2418"/>
      <c r="D31" s="2418"/>
      <c r="E31" s="2418"/>
      <c r="F31" s="2418"/>
      <c r="G31" s="2418"/>
      <c r="H31" s="2418"/>
      <c r="I31" s="2418"/>
      <c r="J31" s="2418"/>
      <c r="K31" s="2418"/>
      <c r="L31" s="2418"/>
      <c r="M31" s="2418"/>
      <c r="N31" s="2418"/>
      <c r="O31" s="2418"/>
      <c r="P31" s="2418"/>
      <c r="Q31" s="2418"/>
      <c r="R31" s="2418"/>
      <c r="S31" s="2418"/>
      <c r="T31" s="2418"/>
      <c r="U31" s="2418"/>
      <c r="V31" s="2418"/>
      <c r="W31" s="2418"/>
      <c r="X31" s="2418"/>
      <c r="Y31" s="2418"/>
      <c r="Z31" s="2418"/>
      <c r="AA31" s="2418"/>
      <c r="AB31" s="2435">
        <v>16</v>
      </c>
      <c r="AC31" s="2435"/>
      <c r="AD31" s="2402">
        <v>36</v>
      </c>
      <c r="AE31" s="2404"/>
    </row>
    <row r="32" spans="1:31" ht="30" customHeight="1">
      <c r="A32" s="607" t="s">
        <v>3379</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435">
        <v>17</v>
      </c>
      <c r="AC32" s="2435"/>
      <c r="AD32" s="2402">
        <v>37</v>
      </c>
      <c r="AE32" s="2404"/>
    </row>
    <row r="33" spans="1:31" ht="30" customHeight="1">
      <c r="A33" s="2417" t="s">
        <v>3378</v>
      </c>
      <c r="B33" s="2418"/>
      <c r="C33" s="2418"/>
      <c r="D33" s="2418"/>
      <c r="E33" s="2419"/>
      <c r="F33" s="2406" t="s">
        <v>3377</v>
      </c>
      <c r="G33" s="2407"/>
      <c r="H33" s="2407"/>
      <c r="I33" s="2407"/>
      <c r="J33" s="2407"/>
      <c r="K33" s="2407"/>
      <c r="L33" s="2407"/>
      <c r="M33" s="2407"/>
      <c r="N33" s="2407"/>
      <c r="O33" s="2407"/>
      <c r="P33" s="2407"/>
      <c r="Q33" s="2407"/>
      <c r="R33" s="2407"/>
      <c r="S33" s="2407"/>
      <c r="T33" s="2407"/>
      <c r="U33" s="2407"/>
      <c r="V33" s="2407"/>
      <c r="W33" s="2407"/>
      <c r="X33" s="2407"/>
      <c r="Y33" s="2407"/>
      <c r="Z33" s="2407"/>
      <c r="AA33" s="2408"/>
      <c r="AB33" s="2435">
        <v>18</v>
      </c>
      <c r="AC33" s="2435"/>
      <c r="AD33" s="2402">
        <v>38</v>
      </c>
      <c r="AE33" s="2404"/>
    </row>
    <row r="34" spans="1:31" ht="38.15" customHeight="1">
      <c r="A34" s="2406" t="s">
        <v>3376</v>
      </c>
      <c r="B34" s="2407"/>
      <c r="C34" s="2407"/>
      <c r="D34" s="2407"/>
      <c r="E34" s="2408"/>
      <c r="F34" s="2417" t="s">
        <v>3375</v>
      </c>
      <c r="G34" s="2418"/>
      <c r="H34" s="2418"/>
      <c r="I34" s="2418"/>
      <c r="J34" s="2418"/>
      <c r="K34" s="2418"/>
      <c r="L34" s="2418"/>
      <c r="M34" s="2418"/>
      <c r="N34" s="2418"/>
      <c r="O34" s="2418"/>
      <c r="P34" s="2418"/>
      <c r="Q34" s="2418"/>
      <c r="R34" s="2418"/>
      <c r="S34" s="2418"/>
      <c r="T34" s="2418"/>
      <c r="U34" s="2418"/>
      <c r="V34" s="2418"/>
      <c r="W34" s="2418"/>
      <c r="X34" s="2418"/>
      <c r="Y34" s="2418"/>
      <c r="Z34" s="2418"/>
      <c r="AA34" s="2419"/>
      <c r="AB34" s="2435">
        <v>19</v>
      </c>
      <c r="AC34" s="2435"/>
      <c r="AD34" s="2402">
        <v>39</v>
      </c>
      <c r="AE34" s="2404"/>
    </row>
    <row r="35" spans="1:31" ht="30" customHeight="1">
      <c r="A35" s="2406" t="s">
        <v>3374</v>
      </c>
      <c r="B35" s="2407"/>
      <c r="C35" s="2407"/>
      <c r="D35" s="2407"/>
      <c r="E35" s="2407"/>
      <c r="F35" s="2406" t="s">
        <v>3373</v>
      </c>
      <c r="G35" s="2407"/>
      <c r="H35" s="2407"/>
      <c r="I35" s="2407"/>
      <c r="J35" s="2407"/>
      <c r="K35" s="2407"/>
      <c r="L35" s="2407"/>
      <c r="M35" s="2407"/>
      <c r="N35" s="2407"/>
      <c r="O35" s="2407"/>
      <c r="P35" s="2407"/>
      <c r="Q35" s="2407"/>
      <c r="R35" s="2407"/>
      <c r="S35" s="2407"/>
      <c r="T35" s="2407"/>
      <c r="U35" s="2407"/>
      <c r="V35" s="2407"/>
      <c r="W35" s="2407"/>
      <c r="X35" s="2407"/>
      <c r="Y35" s="2407"/>
      <c r="Z35" s="2407"/>
      <c r="AA35" s="2408"/>
      <c r="AB35" s="2435">
        <v>20</v>
      </c>
      <c r="AC35" s="2435"/>
      <c r="AD35" s="2402">
        <v>40</v>
      </c>
      <c r="AE35" s="2404"/>
    </row>
    <row r="36" spans="1:31" ht="30" customHeight="1">
      <c r="A36" s="2417" t="s">
        <v>3372</v>
      </c>
      <c r="B36" s="2418"/>
      <c r="C36" s="2418"/>
      <c r="D36" s="2418"/>
      <c r="E36" s="2419"/>
      <c r="F36" s="2417" t="s">
        <v>3371</v>
      </c>
      <c r="G36" s="2418"/>
      <c r="H36" s="2418"/>
      <c r="I36" s="2418"/>
      <c r="J36" s="2418"/>
      <c r="K36" s="2418"/>
      <c r="L36" s="2418"/>
      <c r="M36" s="2418"/>
      <c r="N36" s="2418"/>
      <c r="O36" s="2418"/>
      <c r="P36" s="2418"/>
      <c r="Q36" s="2418"/>
      <c r="R36" s="2418"/>
      <c r="S36" s="2418"/>
      <c r="T36" s="2418"/>
      <c r="U36" s="2418"/>
      <c r="V36" s="2418"/>
      <c r="W36" s="2418"/>
      <c r="X36" s="2418"/>
      <c r="Y36" s="2418"/>
      <c r="Z36" s="2418"/>
      <c r="AA36" s="2419"/>
      <c r="AB36" s="2435">
        <v>21</v>
      </c>
      <c r="AC36" s="2435"/>
      <c r="AD36" s="2402">
        <v>41</v>
      </c>
      <c r="AE36" s="2404"/>
    </row>
    <row r="37" spans="1:31" ht="70" customHeight="1">
      <c r="A37" s="2406" t="s">
        <v>3370</v>
      </c>
      <c r="B37" s="2407"/>
      <c r="C37" s="2407"/>
      <c r="D37" s="2407"/>
      <c r="E37" s="2408"/>
      <c r="F37" s="2406" t="s">
        <v>3369</v>
      </c>
      <c r="G37" s="2407"/>
      <c r="H37" s="2407"/>
      <c r="I37" s="2407"/>
      <c r="J37" s="2407"/>
      <c r="K37" s="2407"/>
      <c r="L37" s="2407"/>
      <c r="M37" s="2407"/>
      <c r="N37" s="2407"/>
      <c r="O37" s="2407"/>
      <c r="P37" s="2407"/>
      <c r="Q37" s="2407"/>
      <c r="R37" s="2407"/>
      <c r="S37" s="2407"/>
      <c r="T37" s="2407"/>
      <c r="U37" s="2407"/>
      <c r="V37" s="2407"/>
      <c r="W37" s="2407"/>
      <c r="X37" s="2407"/>
      <c r="Y37" s="2407"/>
      <c r="Z37" s="2407"/>
      <c r="AA37" s="2408"/>
      <c r="AB37" s="2435">
        <v>22</v>
      </c>
      <c r="AC37" s="2435"/>
      <c r="AD37" s="2402">
        <v>42</v>
      </c>
      <c r="AE37" s="2404"/>
    </row>
    <row r="38" spans="1:31" ht="30" customHeight="1">
      <c r="A38" s="607" t="s">
        <v>3368</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435">
        <v>23</v>
      </c>
      <c r="AC38" s="2435"/>
      <c r="AD38" s="2402">
        <v>43</v>
      </c>
      <c r="AE38" s="2404"/>
    </row>
    <row r="39" spans="1:31" ht="30" customHeight="1">
      <c r="A39" s="607" t="s">
        <v>3367</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435">
        <v>24</v>
      </c>
      <c r="AC39" s="2435"/>
      <c r="AD39" s="2402">
        <v>44</v>
      </c>
      <c r="AE39" s="2404"/>
    </row>
    <row r="40" spans="1:31" ht="4.5" customHeight="1"/>
    <row r="41" spans="1:31" ht="10" customHeight="1">
      <c r="A41" s="2398" t="s">
        <v>3366</v>
      </c>
      <c r="B41" s="2436"/>
      <c r="C41" s="2436"/>
      <c r="D41" s="2436"/>
      <c r="E41" s="2436"/>
      <c r="F41" s="2436"/>
      <c r="G41" s="2436"/>
      <c r="H41" s="2436"/>
      <c r="I41" s="2436"/>
      <c r="J41" s="2436"/>
      <c r="K41" s="2436"/>
      <c r="L41" s="2436"/>
      <c r="M41" s="2436"/>
      <c r="N41" s="2436"/>
      <c r="O41" s="2436"/>
      <c r="P41" s="2436"/>
      <c r="Q41" s="2436"/>
      <c r="R41" s="2436"/>
      <c r="S41" s="2436"/>
      <c r="T41" s="2436"/>
      <c r="U41" s="2436"/>
      <c r="V41" s="2436"/>
      <c r="W41" s="2436"/>
      <c r="X41" s="2436"/>
      <c r="Y41" s="2436"/>
      <c r="Z41" s="2436"/>
      <c r="AA41" s="2436"/>
      <c r="AB41" s="2436"/>
    </row>
    <row r="42" spans="1:31" ht="10" customHeight="1">
      <c r="A42" s="2398"/>
      <c r="B42" s="2436"/>
      <c r="C42" s="2436"/>
      <c r="D42" s="2436"/>
      <c r="E42" s="2436"/>
      <c r="F42" s="2436"/>
      <c r="G42" s="2436"/>
      <c r="H42" s="2436"/>
      <c r="I42" s="2436"/>
      <c r="J42" s="2436"/>
      <c r="K42" s="2436"/>
      <c r="L42" s="2436"/>
      <c r="M42" s="2436"/>
      <c r="N42" s="2436"/>
      <c r="O42" s="2436"/>
      <c r="P42" s="2436"/>
      <c r="Q42" s="2436"/>
      <c r="R42" s="2436"/>
      <c r="S42" s="2436"/>
      <c r="T42" s="2436"/>
      <c r="U42" s="2436"/>
      <c r="V42" s="2436"/>
      <c r="W42" s="2436"/>
      <c r="X42" s="2436"/>
      <c r="Y42" s="2436"/>
      <c r="Z42" s="2436"/>
      <c r="AA42" s="2436"/>
      <c r="AB42" s="2436"/>
    </row>
    <row r="43" spans="1:31" ht="10" customHeight="1">
      <c r="A43" s="2436"/>
      <c r="B43" s="2436"/>
      <c r="C43" s="2436"/>
      <c r="D43" s="2436"/>
      <c r="E43" s="2436"/>
      <c r="F43" s="2436"/>
      <c r="G43" s="2436"/>
      <c r="H43" s="2436"/>
      <c r="I43" s="2436"/>
      <c r="J43" s="2436"/>
      <c r="K43" s="2436"/>
      <c r="L43" s="2436"/>
      <c r="M43" s="2436"/>
      <c r="N43" s="2436"/>
      <c r="O43" s="2436"/>
      <c r="P43" s="2436"/>
      <c r="Q43" s="2436"/>
      <c r="R43" s="2436"/>
      <c r="S43" s="2436"/>
      <c r="T43" s="2436"/>
      <c r="U43" s="2436"/>
      <c r="V43" s="2436"/>
      <c r="W43" s="2436"/>
      <c r="X43" s="2436"/>
      <c r="Y43" s="2436"/>
      <c r="Z43" s="2436"/>
      <c r="AA43" s="2436"/>
      <c r="AB43" s="2436"/>
    </row>
    <row r="44" spans="1:31" ht="10" customHeight="1"/>
  </sheetData>
  <sheetProtection sheet="1" objects="1" scenarios="1"/>
  <mergeCells count="66">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 ref="A37:E37"/>
    <mergeCell ref="F37:AA37"/>
    <mergeCell ref="A35:E35"/>
    <mergeCell ref="F35:AA35"/>
    <mergeCell ref="AB35:AC35"/>
    <mergeCell ref="AD35:AE35"/>
    <mergeCell ref="A33:E33"/>
    <mergeCell ref="A34:E34"/>
    <mergeCell ref="F34:AA34"/>
    <mergeCell ref="AB34:AC34"/>
    <mergeCell ref="AD34:AE34"/>
    <mergeCell ref="A2:AE14"/>
    <mergeCell ref="A16:AA16"/>
    <mergeCell ref="A18:E18"/>
    <mergeCell ref="F18:AA18"/>
    <mergeCell ref="AB18:AE18"/>
    <mergeCell ref="AB16:AE16"/>
    <mergeCell ref="A30:E30"/>
    <mergeCell ref="F30:AA30"/>
    <mergeCell ref="AB32:AC32"/>
    <mergeCell ref="AD32:AE32"/>
    <mergeCell ref="F33:AA33"/>
    <mergeCell ref="AB33:AC33"/>
    <mergeCell ref="AD33:AE33"/>
    <mergeCell ref="A31:AA31"/>
    <mergeCell ref="AB30:AC30"/>
    <mergeCell ref="AD30:AE30"/>
    <mergeCell ref="AB31:AC31"/>
    <mergeCell ref="AD31:AE31"/>
    <mergeCell ref="AB28:AC28"/>
    <mergeCell ref="AD28:AE28"/>
    <mergeCell ref="A29:E29"/>
    <mergeCell ref="F29:AA29"/>
    <mergeCell ref="AB29:AC29"/>
    <mergeCell ref="AD29:AE29"/>
    <mergeCell ref="AB26:AC26"/>
    <mergeCell ref="AD26:AE26"/>
    <mergeCell ref="AB27:AC27"/>
    <mergeCell ref="AD27:AE27"/>
    <mergeCell ref="AB24:AC24"/>
    <mergeCell ref="AD24:AE24"/>
    <mergeCell ref="AB25:AC25"/>
    <mergeCell ref="AD25:AE25"/>
    <mergeCell ref="A23:AA24"/>
    <mergeCell ref="AB23:AE23"/>
    <mergeCell ref="A25:E25"/>
    <mergeCell ref="A17:E17"/>
    <mergeCell ref="F17:AA17"/>
    <mergeCell ref="AB17:AE17"/>
    <mergeCell ref="A20:AE21"/>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F103"/>
  <sheetViews>
    <sheetView workbookViewId="0">
      <selection activeCell="E43" sqref="E43"/>
    </sheetView>
  </sheetViews>
  <sheetFormatPr defaultColWidth="9" defaultRowHeight="14.15" customHeight="1"/>
  <cols>
    <col min="1" max="1" width="9.75" style="16" customWidth="1"/>
    <col min="2" max="2" width="11" style="16" bestFit="1" customWidth="1"/>
    <col min="3" max="3" width="9" style="16" customWidth="1"/>
    <col min="4" max="4" width="12.58203125" style="16" customWidth="1"/>
    <col min="5" max="5" width="7.08203125" style="16" bestFit="1" customWidth="1"/>
    <col min="6" max="15" width="12.58203125" style="16" customWidth="1"/>
    <col min="16" max="20" width="9" style="16" customWidth="1"/>
    <col min="21" max="21" width="9" style="17" customWidth="1"/>
    <col min="22" max="23" width="9" style="16" customWidth="1"/>
    <col min="24" max="26" width="10.58203125" style="16" customWidth="1"/>
    <col min="27" max="27" width="22.5" style="16" customWidth="1"/>
    <col min="28" max="28" width="24" style="16" customWidth="1"/>
    <col min="29" max="30" width="9" style="16"/>
    <col min="31" max="31" width="16.58203125" style="16" customWidth="1"/>
    <col min="32" max="16384" width="9" style="16"/>
  </cols>
  <sheetData>
    <row r="1" spans="1:32" ht="14.15" customHeight="1">
      <c r="A1" s="30" t="s">
        <v>1302</v>
      </c>
      <c r="B1" s="30" t="s">
        <v>1301</v>
      </c>
      <c r="C1" s="30" t="s">
        <v>1300</v>
      </c>
      <c r="D1" s="30" t="s">
        <v>1299</v>
      </c>
      <c r="E1" s="30" t="s">
        <v>1298</v>
      </c>
      <c r="F1" s="30" t="s">
        <v>1297</v>
      </c>
      <c r="G1" s="30" t="s">
        <v>1296</v>
      </c>
      <c r="H1" s="30" t="s">
        <v>1295</v>
      </c>
      <c r="I1" s="30" t="s">
        <v>1294</v>
      </c>
      <c r="J1" s="30" t="s">
        <v>1293</v>
      </c>
      <c r="K1" s="30" t="s">
        <v>1292</v>
      </c>
      <c r="L1" s="30" t="s">
        <v>1291</v>
      </c>
      <c r="M1" s="30" t="s">
        <v>1290</v>
      </c>
      <c r="N1" s="30" t="s">
        <v>1289</v>
      </c>
      <c r="O1" s="30" t="s">
        <v>587</v>
      </c>
      <c r="P1" s="30" t="s">
        <v>1284</v>
      </c>
      <c r="Q1" s="30" t="s">
        <v>1283</v>
      </c>
      <c r="R1" s="30" t="s">
        <v>1288</v>
      </c>
      <c r="S1" s="30" t="s">
        <v>1287</v>
      </c>
      <c r="T1" s="30" t="s">
        <v>1286</v>
      </c>
      <c r="U1" s="17" t="s">
        <v>1285</v>
      </c>
      <c r="V1" s="30" t="s">
        <v>1284</v>
      </c>
      <c r="W1" s="30" t="s">
        <v>1283</v>
      </c>
      <c r="AA1" s="16" t="s">
        <v>1282</v>
      </c>
      <c r="AB1" s="16" t="s">
        <v>1281</v>
      </c>
      <c r="AC1" s="16" t="s">
        <v>2912</v>
      </c>
      <c r="AE1" s="16" t="s">
        <v>3600</v>
      </c>
      <c r="AF1" s="16" t="s">
        <v>3670</v>
      </c>
    </row>
    <row r="2" spans="1:32" ht="14.15" customHeight="1">
      <c r="A2" s="19"/>
      <c r="B2" s="23"/>
      <c r="C2" s="23"/>
      <c r="D2" s="23"/>
      <c r="E2" s="23"/>
      <c r="F2" s="23" t="s">
        <v>1042</v>
      </c>
      <c r="G2" s="29"/>
      <c r="H2" s="23"/>
      <c r="I2" s="23"/>
      <c r="J2" s="28"/>
      <c r="K2" s="23"/>
      <c r="L2" s="23"/>
      <c r="M2" s="19"/>
      <c r="N2" s="23"/>
      <c r="O2" s="23"/>
      <c r="P2" s="26"/>
      <c r="Q2" s="26"/>
      <c r="R2" s="23"/>
      <c r="S2" s="27" t="s">
        <v>1280</v>
      </c>
      <c r="T2" s="21" t="s">
        <v>1279</v>
      </c>
      <c r="U2" s="25"/>
      <c r="V2" s="26"/>
      <c r="W2" s="26"/>
      <c r="AA2" s="16" t="s">
        <v>1278</v>
      </c>
      <c r="AB2" s="16" t="s">
        <v>1278</v>
      </c>
      <c r="AC2" s="26"/>
      <c r="AE2" s="16" t="s">
        <v>3685</v>
      </c>
      <c r="AF2" s="16" t="s">
        <v>3671</v>
      </c>
    </row>
    <row r="3" spans="1:32" ht="14.15" customHeight="1">
      <c r="A3" s="19"/>
      <c r="B3" s="23" t="s">
        <v>1277</v>
      </c>
      <c r="C3" s="23" t="s">
        <v>1276</v>
      </c>
      <c r="D3" s="23" t="s">
        <v>1275</v>
      </c>
      <c r="E3" s="23" t="s">
        <v>2377</v>
      </c>
      <c r="F3" s="23" t="s">
        <v>1201</v>
      </c>
      <c r="G3" s="19"/>
      <c r="H3" s="23" t="s">
        <v>1274</v>
      </c>
      <c r="I3" s="23" t="s">
        <v>1247</v>
      </c>
      <c r="J3" s="24" t="s">
        <v>128</v>
      </c>
      <c r="K3" s="23" t="s">
        <v>1273</v>
      </c>
      <c r="L3" s="23" t="s">
        <v>1272</v>
      </c>
      <c r="M3" s="19"/>
      <c r="N3" s="23" t="s">
        <v>1271</v>
      </c>
      <c r="O3" s="23" t="s">
        <v>1270</v>
      </c>
      <c r="P3" s="26">
        <v>0</v>
      </c>
      <c r="Q3" s="26">
        <v>0</v>
      </c>
      <c r="R3" s="23" t="s">
        <v>1269</v>
      </c>
      <c r="S3" s="27" t="s">
        <v>1268</v>
      </c>
      <c r="T3" s="21" t="s">
        <v>1267</v>
      </c>
      <c r="U3" s="25" t="s">
        <v>1266</v>
      </c>
      <c r="V3" s="26" t="s">
        <v>1251</v>
      </c>
      <c r="W3" s="26" t="s">
        <v>1251</v>
      </c>
      <c r="X3" s="16" t="s">
        <v>1264</v>
      </c>
      <c r="Y3" s="16" t="s">
        <v>1264</v>
      </c>
      <c r="Z3" s="16" t="s">
        <v>1265</v>
      </c>
      <c r="AA3" s="16" t="s">
        <v>1264</v>
      </c>
      <c r="AB3" s="16" t="s">
        <v>1264</v>
      </c>
      <c r="AC3" s="26">
        <v>45</v>
      </c>
      <c r="AE3" s="16" t="s">
        <v>3686</v>
      </c>
      <c r="AF3" s="16" t="s">
        <v>3672</v>
      </c>
    </row>
    <row r="4" spans="1:32" ht="14.15" customHeight="1">
      <c r="A4" s="19"/>
      <c r="B4" s="23" t="s">
        <v>1263</v>
      </c>
      <c r="C4" s="23" t="s">
        <v>1262</v>
      </c>
      <c r="D4" s="23" t="s">
        <v>1261</v>
      </c>
      <c r="E4" s="23" t="s">
        <v>2378</v>
      </c>
      <c r="F4" s="23" t="s">
        <v>1193</v>
      </c>
      <c r="G4" s="19"/>
      <c r="H4" s="23" t="s">
        <v>1260</v>
      </c>
      <c r="I4" s="23" t="s">
        <v>1259</v>
      </c>
      <c r="J4" s="24" t="s">
        <v>127</v>
      </c>
      <c r="K4" s="23" t="s">
        <v>1258</v>
      </c>
      <c r="L4" s="23" t="s">
        <v>1257</v>
      </c>
      <c r="M4" s="19"/>
      <c r="N4" s="23" t="s">
        <v>1256</v>
      </c>
      <c r="O4" s="23" t="s">
        <v>1255</v>
      </c>
      <c r="P4" s="26">
        <v>1</v>
      </c>
      <c r="Q4" s="26">
        <v>1</v>
      </c>
      <c r="R4" s="23" t="s">
        <v>1254</v>
      </c>
      <c r="S4" s="27" t="s">
        <v>1253</v>
      </c>
      <c r="T4" s="21" t="s">
        <v>1252</v>
      </c>
      <c r="U4" s="25" t="s">
        <v>1251</v>
      </c>
      <c r="V4" s="26" t="s">
        <v>1237</v>
      </c>
      <c r="W4" s="26" t="s">
        <v>1237</v>
      </c>
      <c r="X4" s="13" t="s">
        <v>645</v>
      </c>
      <c r="Y4" s="13" t="s">
        <v>645</v>
      </c>
      <c r="Z4" s="16" t="s">
        <v>1250</v>
      </c>
      <c r="AA4" s="13" t="s">
        <v>645</v>
      </c>
      <c r="AB4" s="13" t="s">
        <v>645</v>
      </c>
      <c r="AC4" s="26">
        <v>60</v>
      </c>
      <c r="AE4" s="16" t="s">
        <v>3687</v>
      </c>
      <c r="AF4" s="16" t="s">
        <v>3675</v>
      </c>
    </row>
    <row r="5" spans="1:32" ht="14.15" customHeight="1">
      <c r="A5" s="19"/>
      <c r="B5" s="23" t="s">
        <v>1235</v>
      </c>
      <c r="C5" s="23" t="s">
        <v>1249</v>
      </c>
      <c r="D5" s="23" t="s">
        <v>1248</v>
      </c>
      <c r="E5" s="23" t="s">
        <v>1247</v>
      </c>
      <c r="F5" s="23" t="s">
        <v>2234</v>
      </c>
      <c r="G5" s="19"/>
      <c r="H5" s="23" t="s">
        <v>1246</v>
      </c>
      <c r="I5" s="23" t="s">
        <v>1245</v>
      </c>
      <c r="J5" s="24" t="s">
        <v>126</v>
      </c>
      <c r="K5" s="23" t="s">
        <v>1244</v>
      </c>
      <c r="L5" s="23" t="s">
        <v>1243</v>
      </c>
      <c r="M5" s="19"/>
      <c r="N5" s="23" t="s">
        <v>1242</v>
      </c>
      <c r="O5" s="23" t="s">
        <v>1241</v>
      </c>
      <c r="P5" s="26">
        <v>2</v>
      </c>
      <c r="Q5" s="26">
        <v>2</v>
      </c>
      <c r="R5" s="23" t="s">
        <v>1240</v>
      </c>
      <c r="S5" s="27" t="s">
        <v>1239</v>
      </c>
      <c r="T5" s="21" t="s">
        <v>1238</v>
      </c>
      <c r="U5" s="25" t="s">
        <v>1237</v>
      </c>
      <c r="V5" s="26" t="s">
        <v>1224</v>
      </c>
      <c r="W5" s="26" t="s">
        <v>1224</v>
      </c>
      <c r="X5" s="13" t="s">
        <v>658</v>
      </c>
      <c r="Y5" s="13" t="s">
        <v>658</v>
      </c>
      <c r="Z5" s="16" t="s">
        <v>1236</v>
      </c>
      <c r="AA5" s="13" t="s">
        <v>658</v>
      </c>
      <c r="AB5" s="13" t="s">
        <v>658</v>
      </c>
      <c r="AC5" s="26">
        <v>75</v>
      </c>
      <c r="AE5" s="16" t="s">
        <v>3688</v>
      </c>
      <c r="AF5" s="16" t="s">
        <v>3673</v>
      </c>
    </row>
    <row r="6" spans="1:32" ht="14.15" customHeight="1">
      <c r="A6" s="19"/>
      <c r="B6" s="23" t="s">
        <v>1222</v>
      </c>
      <c r="C6" s="23" t="s">
        <v>1234</v>
      </c>
      <c r="D6" s="23" t="s">
        <v>1233</v>
      </c>
      <c r="E6" s="23"/>
      <c r="F6" s="23" t="s">
        <v>2406</v>
      </c>
      <c r="G6" s="19"/>
      <c r="H6" s="23" t="s">
        <v>1232</v>
      </c>
      <c r="I6" s="23" t="s">
        <v>1231</v>
      </c>
      <c r="J6" s="24" t="s">
        <v>125</v>
      </c>
      <c r="K6" s="23" t="s">
        <v>1230</v>
      </c>
      <c r="L6" s="23"/>
      <c r="M6" s="19"/>
      <c r="N6" s="23" t="s">
        <v>1229</v>
      </c>
      <c r="O6" s="23" t="s">
        <v>1228</v>
      </c>
      <c r="P6" s="26">
        <v>3</v>
      </c>
      <c r="Q6" s="26">
        <v>3</v>
      </c>
      <c r="R6" s="23" t="s">
        <v>1227</v>
      </c>
      <c r="S6" s="27" t="s">
        <v>1226</v>
      </c>
      <c r="T6" s="21" t="s">
        <v>1225</v>
      </c>
      <c r="U6" s="25" t="s">
        <v>1224</v>
      </c>
      <c r="V6" s="26" t="s">
        <v>1213</v>
      </c>
      <c r="W6" s="26" t="s">
        <v>1213</v>
      </c>
      <c r="X6" s="13" t="s">
        <v>1223</v>
      </c>
      <c r="Y6" s="13" t="s">
        <v>1223</v>
      </c>
      <c r="AA6" s="13" t="s">
        <v>1223</v>
      </c>
      <c r="AB6" s="13" t="s">
        <v>1223</v>
      </c>
      <c r="AC6" s="26">
        <v>90</v>
      </c>
      <c r="AE6" s="16" t="s">
        <v>3689</v>
      </c>
      <c r="AF6" s="16" t="s">
        <v>3674</v>
      </c>
    </row>
    <row r="7" spans="1:32" ht="14.15" customHeight="1">
      <c r="A7" s="19"/>
      <c r="B7" s="23" t="s">
        <v>2281</v>
      </c>
      <c r="C7" s="23" t="s">
        <v>1221</v>
      </c>
      <c r="D7" s="23" t="s">
        <v>1220</v>
      </c>
      <c r="E7" s="19"/>
      <c r="F7" s="23" t="s">
        <v>2771</v>
      </c>
      <c r="G7" s="19"/>
      <c r="H7" s="23" t="s">
        <v>1219</v>
      </c>
      <c r="I7" s="23" t="s">
        <v>1218</v>
      </c>
      <c r="J7" s="24" t="s">
        <v>124</v>
      </c>
      <c r="K7" s="23" t="s">
        <v>1217</v>
      </c>
      <c r="L7" s="19"/>
      <c r="M7" s="19"/>
      <c r="N7" s="23" t="s">
        <v>1216</v>
      </c>
      <c r="O7" s="23" t="s">
        <v>1215</v>
      </c>
      <c r="P7" s="26">
        <v>4</v>
      </c>
      <c r="Q7" s="26">
        <v>4</v>
      </c>
      <c r="R7" s="23" t="s">
        <v>1214</v>
      </c>
      <c r="S7" s="26"/>
      <c r="T7" s="23"/>
      <c r="U7" s="25" t="s">
        <v>1213</v>
      </c>
      <c r="V7" s="26" t="s">
        <v>3184</v>
      </c>
      <c r="W7" s="25" t="s">
        <v>1213</v>
      </c>
      <c r="X7" s="26"/>
      <c r="Y7" s="26"/>
      <c r="Z7" s="13" t="s">
        <v>644</v>
      </c>
      <c r="AA7" s="13" t="s">
        <v>644</v>
      </c>
      <c r="AB7" s="13" t="s">
        <v>644</v>
      </c>
      <c r="AD7" s="13" t="s">
        <v>1204</v>
      </c>
      <c r="AE7" s="26"/>
      <c r="AF7" s="16" t="s">
        <v>3675</v>
      </c>
    </row>
    <row r="8" spans="1:32" ht="14.15" customHeight="1">
      <c r="A8" s="19"/>
      <c r="B8" s="23" t="s">
        <v>1212</v>
      </c>
      <c r="C8" s="23" t="s">
        <v>1211</v>
      </c>
      <c r="D8" s="23" t="s">
        <v>1210</v>
      </c>
      <c r="E8" s="19"/>
      <c r="F8" s="23" t="s">
        <v>2772</v>
      </c>
      <c r="G8" s="19"/>
      <c r="H8" s="23" t="s">
        <v>1209</v>
      </c>
      <c r="I8" s="23" t="s">
        <v>1208</v>
      </c>
      <c r="J8" s="24" t="s">
        <v>123</v>
      </c>
      <c r="K8" s="23" t="s">
        <v>2231</v>
      </c>
      <c r="L8" s="19"/>
      <c r="M8" s="19"/>
      <c r="N8" s="23" t="s">
        <v>1207</v>
      </c>
      <c r="O8" s="23" t="s">
        <v>1206</v>
      </c>
      <c r="P8" s="26">
        <v>5</v>
      </c>
      <c r="Q8" s="26">
        <v>5</v>
      </c>
      <c r="R8" s="26"/>
      <c r="S8" s="26"/>
      <c r="T8" s="24"/>
      <c r="U8" s="25" t="s">
        <v>3184</v>
      </c>
      <c r="V8" s="26" t="s">
        <v>3185</v>
      </c>
      <c r="W8" s="25" t="s">
        <v>1205</v>
      </c>
      <c r="X8" s="20"/>
      <c r="Y8" s="22"/>
      <c r="AB8" s="13" t="s">
        <v>1204</v>
      </c>
    </row>
    <row r="9" spans="1:32" ht="14.15" customHeight="1">
      <c r="A9" s="19"/>
      <c r="B9" s="23" t="s">
        <v>2766</v>
      </c>
      <c r="C9" s="23" t="s">
        <v>1203</v>
      </c>
      <c r="D9" s="23" t="s">
        <v>1202</v>
      </c>
      <c r="E9" s="19"/>
      <c r="F9" s="23" t="s">
        <v>1155</v>
      </c>
      <c r="G9" s="19"/>
      <c r="H9" s="23" t="s">
        <v>1200</v>
      </c>
      <c r="I9" s="23" t="s">
        <v>1199</v>
      </c>
      <c r="J9" s="24" t="s">
        <v>122</v>
      </c>
      <c r="K9" s="23" t="s">
        <v>2232</v>
      </c>
      <c r="L9" s="19"/>
      <c r="M9" s="19"/>
      <c r="N9" s="23" t="s">
        <v>1198</v>
      </c>
      <c r="O9" s="23" t="s">
        <v>1197</v>
      </c>
      <c r="P9" s="26">
        <v>6</v>
      </c>
      <c r="Q9" s="26">
        <v>6</v>
      </c>
      <c r="R9" s="20"/>
      <c r="S9" s="19"/>
      <c r="T9" s="19"/>
      <c r="U9" s="25" t="s">
        <v>3185</v>
      </c>
      <c r="V9" s="26" t="s">
        <v>3186</v>
      </c>
      <c r="W9" s="25" t="s">
        <v>1196</v>
      </c>
      <c r="X9" s="20"/>
      <c r="Y9" s="19"/>
    </row>
    <row r="10" spans="1:32" ht="14.15" customHeight="1">
      <c r="A10" s="19"/>
      <c r="B10" s="23" t="s">
        <v>1187</v>
      </c>
      <c r="C10" s="23" t="s">
        <v>1195</v>
      </c>
      <c r="D10" s="23" t="s">
        <v>1194</v>
      </c>
      <c r="E10" s="19"/>
      <c r="F10" s="23" t="s">
        <v>1154</v>
      </c>
      <c r="G10" s="19"/>
      <c r="H10" s="23" t="s">
        <v>1192</v>
      </c>
      <c r="I10" s="23" t="s">
        <v>1191</v>
      </c>
      <c r="J10" s="24"/>
      <c r="K10" s="24" t="s">
        <v>2233</v>
      </c>
      <c r="L10" s="19"/>
      <c r="M10" s="19"/>
      <c r="N10" s="23" t="s">
        <v>1190</v>
      </c>
      <c r="O10" s="23" t="s">
        <v>1189</v>
      </c>
      <c r="P10" s="26">
        <v>7</v>
      </c>
      <c r="Q10" s="26">
        <v>7</v>
      </c>
      <c r="R10" s="20"/>
      <c r="S10" s="19"/>
      <c r="T10" s="19"/>
      <c r="U10" s="25" t="s">
        <v>3186</v>
      </c>
      <c r="V10" s="26" t="s">
        <v>3187</v>
      </c>
      <c r="W10" s="25" t="s">
        <v>1188</v>
      </c>
      <c r="X10" s="20"/>
      <c r="Y10" s="19"/>
    </row>
    <row r="11" spans="1:32" ht="14.15" customHeight="1">
      <c r="A11" s="19"/>
      <c r="B11" s="23" t="s">
        <v>2408</v>
      </c>
      <c r="C11" s="23" t="s">
        <v>1186</v>
      </c>
      <c r="D11" s="23" t="s">
        <v>1185</v>
      </c>
      <c r="E11" s="19"/>
      <c r="F11" s="23" t="s">
        <v>2235</v>
      </c>
      <c r="G11" s="19"/>
      <c r="H11" s="23" t="s">
        <v>1184</v>
      </c>
      <c r="I11" s="23" t="s">
        <v>1183</v>
      </c>
      <c r="J11" s="19"/>
      <c r="K11" s="24"/>
      <c r="L11" s="19"/>
      <c r="M11" s="19"/>
      <c r="N11" s="23" t="s">
        <v>1182</v>
      </c>
      <c r="O11" s="23" t="s">
        <v>1181</v>
      </c>
      <c r="P11" s="26">
        <v>8</v>
      </c>
      <c r="Q11" s="26">
        <v>8</v>
      </c>
      <c r="R11" s="20"/>
      <c r="S11" s="19"/>
      <c r="T11" s="19"/>
      <c r="U11" s="25" t="s">
        <v>3187</v>
      </c>
      <c r="V11" s="24"/>
      <c r="W11" s="25" t="s">
        <v>1180</v>
      </c>
      <c r="X11" s="20"/>
      <c r="Y11" s="19"/>
    </row>
    <row r="12" spans="1:32" ht="14.15" customHeight="1">
      <c r="A12" s="19"/>
      <c r="B12" s="23"/>
      <c r="C12" s="23" t="s">
        <v>1179</v>
      </c>
      <c r="D12" s="23" t="s">
        <v>1178</v>
      </c>
      <c r="E12" s="19"/>
      <c r="F12" s="23" t="s">
        <v>2407</v>
      </c>
      <c r="G12" s="19"/>
      <c r="H12" s="23" t="s">
        <v>1177</v>
      </c>
      <c r="I12" s="23"/>
      <c r="J12" s="19"/>
      <c r="K12" s="19"/>
      <c r="L12" s="19"/>
      <c r="M12" s="19"/>
      <c r="N12" s="23" t="s">
        <v>1176</v>
      </c>
      <c r="O12" s="24" t="s">
        <v>1175</v>
      </c>
      <c r="P12" s="24"/>
      <c r="Q12" s="24"/>
      <c r="R12" s="20"/>
      <c r="S12" s="19"/>
      <c r="T12" s="19"/>
      <c r="U12" s="24"/>
      <c r="V12" s="21"/>
      <c r="W12" s="25"/>
      <c r="X12" s="20"/>
      <c r="Y12" s="19"/>
    </row>
    <row r="13" spans="1:32" ht="14.15" customHeight="1">
      <c r="A13" s="19"/>
      <c r="B13" s="23"/>
      <c r="C13" s="23" t="s">
        <v>1174</v>
      </c>
      <c r="D13" s="23" t="s">
        <v>1173</v>
      </c>
      <c r="E13" s="19"/>
      <c r="F13" s="23" t="s">
        <v>2773</v>
      </c>
      <c r="G13" s="19"/>
      <c r="H13" s="23" t="s">
        <v>1172</v>
      </c>
      <c r="I13" s="22"/>
      <c r="J13" s="19"/>
      <c r="K13" s="19"/>
      <c r="L13" s="19"/>
      <c r="M13" s="19"/>
      <c r="N13" s="23" t="s">
        <v>1171</v>
      </c>
      <c r="O13" s="24" t="s">
        <v>1170</v>
      </c>
      <c r="P13" s="20"/>
      <c r="Q13" s="19"/>
      <c r="R13" s="19"/>
      <c r="S13" s="19"/>
      <c r="T13" s="21"/>
      <c r="V13" s="20"/>
      <c r="W13" s="19"/>
    </row>
    <row r="14" spans="1:32" ht="14.15" customHeight="1">
      <c r="A14" s="19"/>
      <c r="B14" s="23"/>
      <c r="C14" s="23" t="s">
        <v>1169</v>
      </c>
      <c r="D14" s="23" t="s">
        <v>1168</v>
      </c>
      <c r="E14" s="19"/>
      <c r="F14" s="23" t="s">
        <v>2774</v>
      </c>
      <c r="G14" s="19"/>
      <c r="H14" s="23" t="s">
        <v>1167</v>
      </c>
      <c r="I14" s="22"/>
      <c r="J14" s="19"/>
      <c r="K14" s="19"/>
      <c r="L14" s="19"/>
      <c r="M14" s="19"/>
      <c r="N14" s="23" t="s">
        <v>1166</v>
      </c>
      <c r="O14" s="24" t="s">
        <v>1165</v>
      </c>
      <c r="P14" s="20"/>
      <c r="Q14" s="19"/>
      <c r="R14" s="19"/>
      <c r="S14" s="19"/>
      <c r="T14" s="21"/>
      <c r="V14" s="20"/>
      <c r="W14" s="19"/>
    </row>
    <row r="15" spans="1:32" ht="14.15" customHeight="1">
      <c r="A15" s="19"/>
      <c r="B15" s="19"/>
      <c r="C15" s="23" t="s">
        <v>1164</v>
      </c>
      <c r="D15" s="23" t="s">
        <v>1163</v>
      </c>
      <c r="E15" s="19"/>
      <c r="F15" s="23"/>
      <c r="G15" s="19"/>
      <c r="H15" s="23" t="s">
        <v>2823</v>
      </c>
      <c r="I15" s="22"/>
      <c r="J15" s="19"/>
      <c r="K15" s="19"/>
      <c r="L15" s="19"/>
      <c r="M15" s="19"/>
      <c r="N15" s="24" t="s">
        <v>1162</v>
      </c>
      <c r="O15" s="24" t="s">
        <v>1161</v>
      </c>
      <c r="P15" s="20"/>
      <c r="Q15" s="19"/>
      <c r="R15" s="19"/>
      <c r="S15" s="19"/>
      <c r="T15" s="21"/>
      <c r="V15" s="20"/>
      <c r="W15" s="19"/>
    </row>
    <row r="16" spans="1:32" ht="14.15" customHeight="1">
      <c r="A16" s="19"/>
      <c r="B16" s="19"/>
      <c r="C16" s="23" t="s">
        <v>1160</v>
      </c>
      <c r="D16" s="23" t="s">
        <v>1159</v>
      </c>
      <c r="E16" s="19"/>
      <c r="F16" s="23"/>
      <c r="G16" s="19"/>
      <c r="H16" s="23" t="s">
        <v>2824</v>
      </c>
      <c r="I16" s="22"/>
      <c r="J16" s="19"/>
      <c r="K16" s="19"/>
      <c r="L16" s="19"/>
      <c r="M16" s="19"/>
      <c r="N16" s="24" t="s">
        <v>1158</v>
      </c>
      <c r="O16" s="24" t="s">
        <v>1157</v>
      </c>
      <c r="P16" s="20"/>
      <c r="Q16" s="19"/>
      <c r="R16" s="19"/>
      <c r="S16" s="19"/>
      <c r="T16" s="21"/>
      <c r="V16" s="20"/>
      <c r="W16" s="19"/>
    </row>
    <row r="17" spans="1:23" ht="14.15" customHeight="1">
      <c r="A17" s="19"/>
      <c r="B17" s="19"/>
      <c r="C17" s="23" t="s">
        <v>3581</v>
      </c>
      <c r="D17" s="23" t="s">
        <v>1156</v>
      </c>
      <c r="E17" s="19"/>
      <c r="F17" s="23"/>
      <c r="G17" s="19"/>
      <c r="H17" s="24"/>
      <c r="I17" s="22"/>
      <c r="J17" s="19"/>
      <c r="K17" s="19"/>
      <c r="L17" s="19"/>
      <c r="M17" s="19"/>
      <c r="N17" s="24"/>
      <c r="O17" s="24"/>
      <c r="P17" s="20"/>
      <c r="Q17" s="19"/>
      <c r="R17" s="19"/>
      <c r="S17" s="19"/>
      <c r="T17" s="21"/>
      <c r="V17" s="20"/>
      <c r="W17" s="19"/>
    </row>
    <row r="18" spans="1:23" ht="14.15" customHeight="1">
      <c r="A18" s="19"/>
      <c r="B18" s="19"/>
      <c r="C18" s="23"/>
      <c r="D18" s="23" t="s">
        <v>2754</v>
      </c>
      <c r="E18" s="19"/>
      <c r="F18" s="22"/>
      <c r="G18" s="19"/>
      <c r="H18" s="19"/>
      <c r="I18" s="22"/>
      <c r="J18" s="19"/>
      <c r="K18" s="19"/>
      <c r="L18" s="19"/>
      <c r="M18" s="19"/>
      <c r="N18" s="19"/>
      <c r="O18" s="19"/>
      <c r="P18" s="20"/>
      <c r="Q18" s="19"/>
      <c r="R18" s="19"/>
      <c r="S18" s="19"/>
      <c r="T18" s="21"/>
      <c r="V18" s="20"/>
      <c r="W18" s="19"/>
    </row>
    <row r="19" spans="1:23" ht="14.15"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15"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15"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15"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15"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15"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15"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15"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15"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15"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15"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15"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15"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15"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15"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15"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15"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15"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15"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15"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15"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15"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15"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15"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15"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15"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15"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15"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15"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15"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15"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15"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15"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15"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15"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15"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15"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15"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15"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15"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15"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15"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15"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15"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15"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15"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15"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15"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15"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15"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15"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15"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15"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15"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15"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15"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15"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15"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15"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15"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15"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15"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15"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15"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15"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15"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15"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15"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15"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15"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15"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15"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15"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15" customHeight="1">
      <c r="A92" s="19"/>
      <c r="B92" s="19"/>
      <c r="C92" s="19"/>
      <c r="D92" s="19"/>
      <c r="E92" s="19"/>
      <c r="F92" s="19"/>
      <c r="G92" s="19"/>
      <c r="H92" s="19"/>
      <c r="I92" s="19"/>
      <c r="J92" s="19"/>
      <c r="K92" s="19"/>
      <c r="L92" s="19"/>
      <c r="M92" s="19"/>
      <c r="N92" s="19"/>
      <c r="O92" s="19"/>
      <c r="P92" s="19"/>
      <c r="Q92" s="19"/>
      <c r="R92" s="19"/>
      <c r="S92" s="19"/>
      <c r="T92" s="19"/>
      <c r="W92" s="19"/>
    </row>
    <row r="93" spans="1:23" ht="14.15" customHeight="1">
      <c r="A93" s="19"/>
      <c r="B93" s="19"/>
      <c r="C93" s="19"/>
      <c r="D93" s="19"/>
      <c r="E93" s="19"/>
      <c r="F93" s="19"/>
      <c r="G93" s="19"/>
      <c r="H93" s="19"/>
      <c r="I93" s="19"/>
      <c r="J93" s="19"/>
      <c r="K93" s="19"/>
      <c r="L93" s="19"/>
      <c r="M93" s="19"/>
      <c r="N93" s="19"/>
      <c r="O93" s="19"/>
      <c r="P93" s="19"/>
      <c r="Q93" s="19"/>
      <c r="R93" s="19"/>
      <c r="S93" s="19"/>
      <c r="T93" s="19"/>
      <c r="W93" s="19"/>
    </row>
    <row r="94" spans="1:23" ht="14.15" customHeight="1">
      <c r="A94" s="19"/>
      <c r="B94" s="19"/>
      <c r="C94" s="19"/>
      <c r="D94" s="19"/>
      <c r="E94" s="19"/>
      <c r="F94" s="19"/>
      <c r="G94" s="19"/>
      <c r="H94" s="19"/>
      <c r="I94" s="19"/>
      <c r="J94" s="19"/>
      <c r="K94" s="19"/>
      <c r="L94" s="19"/>
      <c r="M94" s="19"/>
      <c r="N94" s="19"/>
      <c r="O94" s="19"/>
      <c r="P94" s="19"/>
      <c r="Q94" s="19"/>
      <c r="R94" s="19"/>
      <c r="S94" s="19"/>
      <c r="T94" s="19"/>
      <c r="W94" s="19"/>
    </row>
    <row r="95" spans="1:23" ht="14.15" customHeight="1">
      <c r="A95" s="19"/>
      <c r="B95" s="19"/>
      <c r="C95" s="19"/>
      <c r="D95" s="19"/>
      <c r="E95" s="19"/>
      <c r="F95" s="19"/>
      <c r="G95" s="19"/>
      <c r="H95" s="19"/>
      <c r="I95" s="19"/>
      <c r="J95" s="19"/>
      <c r="K95" s="19"/>
      <c r="L95" s="19"/>
      <c r="M95" s="19"/>
      <c r="N95" s="19"/>
      <c r="O95" s="19"/>
      <c r="P95" s="19"/>
      <c r="Q95" s="19"/>
      <c r="R95" s="19"/>
      <c r="S95" s="19"/>
      <c r="T95" s="19"/>
      <c r="W95" s="19"/>
    </row>
    <row r="96" spans="1:23" ht="14.15" customHeight="1">
      <c r="A96" s="19"/>
      <c r="B96" s="19"/>
      <c r="C96" s="19"/>
      <c r="D96" s="19"/>
      <c r="E96" s="19"/>
      <c r="F96" s="19"/>
      <c r="G96" s="19"/>
      <c r="H96" s="19"/>
      <c r="I96" s="19"/>
      <c r="J96" s="19"/>
      <c r="K96" s="19"/>
      <c r="L96" s="19"/>
      <c r="M96" s="19"/>
      <c r="N96" s="19"/>
      <c r="O96" s="19"/>
      <c r="P96" s="19"/>
      <c r="Q96" s="19"/>
      <c r="R96" s="19"/>
      <c r="S96" s="19"/>
      <c r="T96" s="19"/>
      <c r="W96" s="19"/>
    </row>
    <row r="97" spans="1:23" ht="14.15" customHeight="1">
      <c r="A97" s="19"/>
      <c r="B97" s="19"/>
      <c r="C97" s="19"/>
      <c r="D97" s="19"/>
      <c r="E97" s="19"/>
      <c r="F97" s="19"/>
      <c r="G97" s="19"/>
      <c r="H97" s="19"/>
      <c r="I97" s="19"/>
      <c r="J97" s="19"/>
      <c r="K97" s="19"/>
      <c r="L97" s="19"/>
      <c r="M97" s="19"/>
      <c r="N97" s="19"/>
      <c r="O97" s="19"/>
      <c r="P97" s="19"/>
      <c r="Q97" s="19"/>
      <c r="R97" s="19"/>
      <c r="S97" s="19"/>
      <c r="T97" s="19"/>
      <c r="W97" s="19"/>
    </row>
    <row r="98" spans="1:23" ht="14.15" customHeight="1">
      <c r="A98" s="19"/>
      <c r="B98" s="19"/>
      <c r="C98" s="19"/>
      <c r="D98" s="19"/>
      <c r="E98" s="19"/>
      <c r="F98" s="19"/>
      <c r="G98" s="19"/>
      <c r="H98" s="19"/>
      <c r="I98" s="19"/>
      <c r="J98" s="19"/>
      <c r="K98" s="19"/>
      <c r="L98" s="19"/>
      <c r="M98" s="19"/>
      <c r="N98" s="19"/>
      <c r="O98" s="19"/>
      <c r="P98" s="19"/>
      <c r="Q98" s="19"/>
      <c r="R98" s="19"/>
      <c r="S98" s="19"/>
      <c r="T98" s="19"/>
      <c r="W98" s="19"/>
    </row>
    <row r="99" spans="1:23" ht="14.15" customHeight="1">
      <c r="A99" s="19"/>
      <c r="B99" s="19"/>
      <c r="C99" s="19"/>
      <c r="D99" s="18"/>
      <c r="E99" s="19"/>
      <c r="F99" s="19"/>
      <c r="G99" s="19"/>
      <c r="H99" s="19"/>
      <c r="I99" s="19"/>
      <c r="J99" s="19"/>
      <c r="K99" s="19"/>
      <c r="L99" s="19"/>
      <c r="M99" s="19"/>
      <c r="N99" s="19"/>
      <c r="O99" s="19"/>
      <c r="P99" s="19"/>
      <c r="Q99" s="19"/>
      <c r="R99" s="19"/>
      <c r="S99" s="19"/>
      <c r="T99" s="19"/>
      <c r="W99" s="19"/>
    </row>
    <row r="100" spans="1:23" ht="14.15"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15" customHeight="1">
      <c r="B101" s="18"/>
      <c r="C101" s="19"/>
      <c r="F101" s="19"/>
      <c r="H101" s="18"/>
      <c r="J101" s="18"/>
    </row>
    <row r="102" spans="1:23" ht="14.15" customHeight="1">
      <c r="C102" s="19"/>
      <c r="F102" s="18"/>
    </row>
    <row r="103" spans="1:23" ht="14.15"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workbookViewId="0"/>
  </sheetViews>
  <sheetFormatPr defaultColWidth="9" defaultRowHeight="14.15" customHeight="1"/>
  <cols>
    <col min="1" max="2" width="26.83203125" style="31" customWidth="1"/>
    <col min="3" max="3" width="5.83203125" style="31" customWidth="1"/>
    <col min="4" max="4" width="70.58203125" style="31" customWidth="1"/>
    <col min="5" max="5" width="44.33203125" style="31" customWidth="1"/>
    <col min="6" max="16384" width="9" style="31"/>
  </cols>
  <sheetData>
    <row r="1" spans="1:5" ht="14.15" customHeight="1">
      <c r="A1" s="39" t="s">
        <v>1455</v>
      </c>
      <c r="B1" s="38" t="s">
        <v>1454</v>
      </c>
      <c r="C1" s="38" t="s">
        <v>620</v>
      </c>
      <c r="D1" s="38" t="s">
        <v>1453</v>
      </c>
      <c r="E1" s="37" t="s">
        <v>576</v>
      </c>
    </row>
    <row r="2" spans="1:5" ht="14.15" customHeight="1">
      <c r="A2" s="35"/>
      <c r="B2" s="34"/>
      <c r="C2" s="36"/>
      <c r="D2" s="33"/>
      <c r="E2" s="32"/>
    </row>
    <row r="3" spans="1:5" ht="14.15" customHeight="1">
      <c r="A3" s="35" t="s">
        <v>1442</v>
      </c>
      <c r="B3" s="34" t="str">
        <f t="shared" ref="B3:B29" si="0">C3&amp;":"&amp;D3</f>
        <v>08010:一戸建ての住宅</v>
      </c>
      <c r="C3" s="36" t="s">
        <v>1452</v>
      </c>
      <c r="D3" s="33" t="s">
        <v>1451</v>
      </c>
      <c r="E3" s="32"/>
    </row>
    <row r="4" spans="1:5" ht="14.15" customHeight="1">
      <c r="A4" s="35" t="s">
        <v>1442</v>
      </c>
      <c r="B4" s="34" t="str">
        <f t="shared" si="0"/>
        <v>08020:長屋</v>
      </c>
      <c r="C4" s="33" t="s">
        <v>1450</v>
      </c>
      <c r="D4" s="33" t="s">
        <v>1449</v>
      </c>
      <c r="E4" s="32"/>
    </row>
    <row r="5" spans="1:5" ht="14.15" customHeight="1">
      <c r="A5" s="35" t="s">
        <v>1442</v>
      </c>
      <c r="B5" s="34" t="str">
        <f t="shared" si="0"/>
        <v>08030:共同住宅</v>
      </c>
      <c r="C5" s="33" t="s">
        <v>1448</v>
      </c>
      <c r="D5" s="33" t="s">
        <v>1447</v>
      </c>
      <c r="E5" s="32"/>
    </row>
    <row r="6" spans="1:5" ht="14.15" customHeight="1">
      <c r="A6" s="35" t="s">
        <v>1442</v>
      </c>
      <c r="B6" s="34" t="str">
        <f t="shared" si="0"/>
        <v>08040:寄宿舎</v>
      </c>
      <c r="C6" s="33" t="s">
        <v>1446</v>
      </c>
      <c r="D6" s="33" t="s">
        <v>1445</v>
      </c>
      <c r="E6" s="32"/>
    </row>
    <row r="7" spans="1:5" ht="14.15" customHeight="1">
      <c r="A7" s="35" t="s">
        <v>1442</v>
      </c>
      <c r="B7" s="34" t="str">
        <f t="shared" si="0"/>
        <v>08050:下宿</v>
      </c>
      <c r="C7" s="33" t="s">
        <v>1444</v>
      </c>
      <c r="D7" s="33" t="s">
        <v>1443</v>
      </c>
      <c r="E7" s="32"/>
    </row>
    <row r="8" spans="1:5" ht="14.15" customHeight="1">
      <c r="A8" s="35" t="s">
        <v>1442</v>
      </c>
      <c r="B8" s="34" t="str">
        <f t="shared" si="0"/>
        <v>08060:住宅で事務所、店舗その他これらに類する用途を兼ねるもの</v>
      </c>
      <c r="C8" s="33" t="s">
        <v>1441</v>
      </c>
      <c r="D8" s="33" t="s">
        <v>1440</v>
      </c>
      <c r="E8" s="32"/>
    </row>
    <row r="9" spans="1:5" ht="14.15" customHeight="1">
      <c r="A9" s="35" t="s">
        <v>1427</v>
      </c>
      <c r="B9" s="34" t="str">
        <f t="shared" si="0"/>
        <v>08070:幼稚園</v>
      </c>
      <c r="C9" s="33" t="s">
        <v>1439</v>
      </c>
      <c r="D9" s="33" t="s">
        <v>1438</v>
      </c>
      <c r="E9" s="32"/>
    </row>
    <row r="10" spans="1:5" ht="14.15" customHeight="1">
      <c r="A10" s="35" t="s">
        <v>1427</v>
      </c>
      <c r="B10" s="34" t="str">
        <f t="shared" si="0"/>
        <v>08080:小学校</v>
      </c>
      <c r="C10" s="33" t="s">
        <v>1437</v>
      </c>
      <c r="D10" s="33" t="s">
        <v>1436</v>
      </c>
      <c r="E10" s="32"/>
    </row>
    <row r="11" spans="1:5" ht="14.15" customHeight="1">
      <c r="A11" s="35" t="s">
        <v>1427</v>
      </c>
      <c r="B11" s="34" t="str">
        <f t="shared" si="0"/>
        <v>08090:中学校、高等学校又は中等教育学校</v>
      </c>
      <c r="C11" s="33" t="s">
        <v>1435</v>
      </c>
      <c r="D11" s="33" t="s">
        <v>1434</v>
      </c>
      <c r="E11" s="32"/>
    </row>
    <row r="12" spans="1:5" ht="14.15" customHeight="1">
      <c r="A12" s="35" t="s">
        <v>1427</v>
      </c>
      <c r="B12" s="34" t="str">
        <f t="shared" si="0"/>
        <v>08100:養護学校、盲学校又は聾学校</v>
      </c>
      <c r="C12" s="33" t="s">
        <v>1433</v>
      </c>
      <c r="D12" s="33" t="s">
        <v>1432</v>
      </c>
      <c r="E12" s="32"/>
    </row>
    <row r="13" spans="1:5" ht="14.15" customHeight="1">
      <c r="A13" s="35" t="s">
        <v>1427</v>
      </c>
      <c r="B13" s="34" t="str">
        <f t="shared" si="0"/>
        <v>08110:大学又は高等専門学校</v>
      </c>
      <c r="C13" s="33" t="s">
        <v>1431</v>
      </c>
      <c r="D13" s="33" t="s">
        <v>1430</v>
      </c>
      <c r="E13" s="32"/>
    </row>
    <row r="14" spans="1:5" ht="14.15" customHeight="1">
      <c r="A14" s="35" t="s">
        <v>1427</v>
      </c>
      <c r="B14" s="34" t="str">
        <f t="shared" si="0"/>
        <v>08120:専修学校</v>
      </c>
      <c r="C14" s="33" t="s">
        <v>1429</v>
      </c>
      <c r="D14" s="33" t="s">
        <v>1428</v>
      </c>
      <c r="E14" s="32"/>
    </row>
    <row r="15" spans="1:5" ht="14.15" customHeight="1">
      <c r="A15" s="35" t="s">
        <v>1427</v>
      </c>
      <c r="B15" s="34" t="str">
        <f t="shared" si="0"/>
        <v>08130:各種学校</v>
      </c>
      <c r="C15" s="33" t="s">
        <v>1426</v>
      </c>
      <c r="D15" s="33" t="s">
        <v>1425</v>
      </c>
      <c r="E15" s="32"/>
    </row>
    <row r="16" spans="1:5" ht="14.15" customHeight="1">
      <c r="A16" s="35" t="s">
        <v>1420</v>
      </c>
      <c r="B16" s="34" t="str">
        <f t="shared" si="0"/>
        <v>08140:図書館その他これらに類するもの</v>
      </c>
      <c r="C16" s="33" t="s">
        <v>1424</v>
      </c>
      <c r="D16" s="33" t="s">
        <v>1423</v>
      </c>
      <c r="E16" s="32"/>
    </row>
    <row r="17" spans="1:5" ht="14.15" customHeight="1">
      <c r="A17" s="35" t="s">
        <v>1420</v>
      </c>
      <c r="B17" s="34" t="str">
        <f t="shared" si="0"/>
        <v>08150:博物館その他これらに類するもの</v>
      </c>
      <c r="C17" s="33" t="s">
        <v>1422</v>
      </c>
      <c r="D17" s="33" t="s">
        <v>1421</v>
      </c>
      <c r="E17" s="32"/>
    </row>
    <row r="18" spans="1:5" ht="14.15" customHeight="1">
      <c r="A18" s="35" t="s">
        <v>1420</v>
      </c>
      <c r="B18" s="34" t="str">
        <f t="shared" si="0"/>
        <v>08160:神社、寺院、教会その他これらに類するもの</v>
      </c>
      <c r="C18" s="33" t="s">
        <v>1419</v>
      </c>
      <c r="D18" s="33" t="s">
        <v>1418</v>
      </c>
      <c r="E18" s="32"/>
    </row>
    <row r="19" spans="1:5" ht="14.15" customHeight="1">
      <c r="A19" s="35" t="s">
        <v>1406</v>
      </c>
      <c r="B19" s="34" t="str">
        <f t="shared" si="0"/>
        <v>08170:老人ホーム、身体障害者福祉ホームその他これらに類するもの</v>
      </c>
      <c r="C19" s="33" t="s">
        <v>1417</v>
      </c>
      <c r="D19" s="33" t="s">
        <v>1416</v>
      </c>
      <c r="E19" s="32"/>
    </row>
    <row r="20" spans="1:5" ht="14.15" customHeight="1">
      <c r="A20" s="35" t="s">
        <v>1406</v>
      </c>
      <c r="B20" s="34" t="str">
        <f t="shared" si="0"/>
        <v>08180:保育所その他これらに類するもの</v>
      </c>
      <c r="C20" s="33" t="s">
        <v>1415</v>
      </c>
      <c r="D20" s="33" t="s">
        <v>1414</v>
      </c>
      <c r="E20" s="32"/>
    </row>
    <row r="21" spans="1:5" ht="14.15" customHeight="1">
      <c r="A21" s="35" t="s">
        <v>1406</v>
      </c>
      <c r="B21" s="34" t="str">
        <f t="shared" si="0"/>
        <v>08190:助産所</v>
      </c>
      <c r="C21" s="33" t="s">
        <v>1413</v>
      </c>
      <c r="D21" s="33" t="s">
        <v>1412</v>
      </c>
      <c r="E21" s="32"/>
    </row>
    <row r="22" spans="1:5" ht="14.15" customHeight="1">
      <c r="A22" s="35" t="s">
        <v>1406</v>
      </c>
      <c r="B22" s="34" t="str">
        <f t="shared" si="0"/>
        <v>08210:児童福祉施設等</v>
      </c>
      <c r="C22" s="33" t="s">
        <v>1411</v>
      </c>
      <c r="D22" s="33" t="s">
        <v>1410</v>
      </c>
      <c r="E22" s="32" t="s">
        <v>1409</v>
      </c>
    </row>
    <row r="23" spans="1:5" ht="14.15" customHeight="1">
      <c r="A23" s="35" t="s">
        <v>1406</v>
      </c>
      <c r="B23" s="34" t="str">
        <f t="shared" si="0"/>
        <v>08230:公衆浴場（個室付浴場業に係る公衆浴場を除く）</v>
      </c>
      <c r="C23" s="33" t="s">
        <v>1405</v>
      </c>
      <c r="D23" s="33" t="s">
        <v>1404</v>
      </c>
      <c r="E23" s="32"/>
    </row>
    <row r="24" spans="1:5" ht="14.15" customHeight="1">
      <c r="A24" s="35" t="s">
        <v>1399</v>
      </c>
      <c r="B24" s="34" t="str">
        <f t="shared" si="0"/>
        <v>08240:診療所（患者の収容施設のあるものに限る。）</v>
      </c>
      <c r="C24" s="33" t="s">
        <v>1403</v>
      </c>
      <c r="D24" s="33" t="s">
        <v>1402</v>
      </c>
      <c r="E24" s="32"/>
    </row>
    <row r="25" spans="1:5" ht="14.15" customHeight="1">
      <c r="A25" s="35" t="s">
        <v>1399</v>
      </c>
      <c r="B25" s="34" t="str">
        <f t="shared" si="0"/>
        <v>08250:診療所（患者の収容施設のないものに限る。）</v>
      </c>
      <c r="C25" s="33" t="s">
        <v>1401</v>
      </c>
      <c r="D25" s="33" t="s">
        <v>1400</v>
      </c>
      <c r="E25" s="32"/>
    </row>
    <row r="26" spans="1:5" ht="14.15" customHeight="1">
      <c r="A26" s="35" t="s">
        <v>1399</v>
      </c>
      <c r="B26" s="34" t="str">
        <f t="shared" si="0"/>
        <v>08260:病院</v>
      </c>
      <c r="C26" s="33" t="s">
        <v>1398</v>
      </c>
      <c r="D26" s="33" t="s">
        <v>1397</v>
      </c>
      <c r="E26" s="32"/>
    </row>
    <row r="27" spans="1:5" ht="14.15" customHeight="1">
      <c r="A27" s="35" t="s">
        <v>1384</v>
      </c>
      <c r="B27" s="34" t="str">
        <f t="shared" si="0"/>
        <v>08280:公衆電話所</v>
      </c>
      <c r="C27" s="33" t="s">
        <v>1394</v>
      </c>
      <c r="D27" s="33" t="s">
        <v>1393</v>
      </c>
      <c r="E27" s="32"/>
    </row>
    <row r="28" spans="1:5" ht="14.15" customHeight="1">
      <c r="A28" s="35" t="s">
        <v>1384</v>
      </c>
      <c r="B28" s="34" t="str">
        <f t="shared" si="0"/>
        <v>08310:公衆便所、休憩所又は路線バスの停留所の上家</v>
      </c>
      <c r="C28" s="33" t="s">
        <v>1388</v>
      </c>
      <c r="D28" s="33" t="s">
        <v>1387</v>
      </c>
      <c r="E28" s="32"/>
    </row>
    <row r="29" spans="1:5" ht="14.15" customHeight="1">
      <c r="A29" s="35" t="s">
        <v>1384</v>
      </c>
      <c r="B29" s="34" t="str">
        <f t="shared" si="0"/>
        <v>08320:建築基準法施行令第130条の4第5号に基づき建設大臣が指定する施設</v>
      </c>
      <c r="C29" s="33" t="s">
        <v>1386</v>
      </c>
      <c r="D29" s="33" t="s">
        <v>1385</v>
      </c>
      <c r="E29" s="32"/>
    </row>
    <row r="30" spans="1:5" ht="14.15" customHeight="1">
      <c r="A30" s="35" t="s">
        <v>1377</v>
      </c>
      <c r="B30" s="34" t="str">
        <f t="shared" ref="B30:B61" si="1">C30&amp;":"&amp;D30</f>
        <v>08340:工場（自動車修理工場を除く）</v>
      </c>
      <c r="C30" s="33" t="s">
        <v>1381</v>
      </c>
      <c r="D30" s="33" t="s">
        <v>1380</v>
      </c>
      <c r="E30" s="32"/>
    </row>
    <row r="31" spans="1:5" ht="14.15" customHeight="1">
      <c r="A31" s="35" t="s">
        <v>1377</v>
      </c>
      <c r="B31" s="34" t="str">
        <f t="shared" si="1"/>
        <v>08350:自動車修理工場</v>
      </c>
      <c r="C31" s="33" t="s">
        <v>1379</v>
      </c>
      <c r="D31" s="33" t="s">
        <v>1378</v>
      </c>
      <c r="E31" s="32"/>
    </row>
    <row r="32" spans="1:5" ht="14.15" customHeight="1">
      <c r="A32" s="35" t="s">
        <v>1377</v>
      </c>
      <c r="B32" s="34" t="str">
        <f t="shared" si="1"/>
        <v>08360:危険物の貯蔵又は処理に供するもの</v>
      </c>
      <c r="C32" s="33" t="s">
        <v>1376</v>
      </c>
      <c r="D32" s="33" t="s">
        <v>1375</v>
      </c>
      <c r="E32" s="32"/>
    </row>
    <row r="33" spans="1:5" ht="14.15" customHeight="1">
      <c r="A33" s="35" t="s">
        <v>1372</v>
      </c>
      <c r="B33" s="34" t="str">
        <f t="shared" si="1"/>
        <v>08370:ボーリング場、スケート場、水泳場、スキー場、ゴルフ練習場又はバッティング練習場</v>
      </c>
      <c r="C33" s="33" t="s">
        <v>1374</v>
      </c>
      <c r="D33" s="33" t="s">
        <v>1373</v>
      </c>
      <c r="E33" s="32"/>
    </row>
    <row r="34" spans="1:5" ht="14.15" customHeight="1">
      <c r="A34" s="35" t="s">
        <v>1372</v>
      </c>
      <c r="B34" s="34" t="str">
        <f t="shared" si="1"/>
        <v>08380:体育館又はスポーツの練習場</v>
      </c>
      <c r="C34" s="33" t="s">
        <v>1371</v>
      </c>
      <c r="D34" s="33" t="s">
        <v>1370</v>
      </c>
      <c r="E34" s="32" t="s">
        <v>1369</v>
      </c>
    </row>
    <row r="35" spans="1:5" ht="14.15" customHeight="1">
      <c r="A35" s="35" t="s">
        <v>1360</v>
      </c>
      <c r="B35" s="34" t="str">
        <f t="shared" si="1"/>
        <v>08390:マージャン屋、ぱちんこ屋、射的場、勝馬投票券発売所、場外車券売場その他これらに類するもの又はカラオケボックスその他これらに類するもの</v>
      </c>
      <c r="C35" s="33" t="s">
        <v>1368</v>
      </c>
      <c r="D35" s="33" t="s">
        <v>1367</v>
      </c>
      <c r="E35" s="32"/>
    </row>
    <row r="36" spans="1:5" ht="14.15" customHeight="1">
      <c r="A36" s="35" t="s">
        <v>1360</v>
      </c>
      <c r="B36" s="34" t="str">
        <f t="shared" si="1"/>
        <v>08400:ホテル又は旅館</v>
      </c>
      <c r="C36" s="33" t="s">
        <v>1366</v>
      </c>
      <c r="D36" s="33" t="s">
        <v>1365</v>
      </c>
      <c r="E36" s="32"/>
    </row>
    <row r="37" spans="1:5" ht="14.15" customHeight="1">
      <c r="A37" s="35" t="s">
        <v>1360</v>
      </c>
      <c r="B37" s="34" t="str">
        <f t="shared" si="1"/>
        <v>08410:自動車教習所</v>
      </c>
      <c r="C37" s="33" t="s">
        <v>1364</v>
      </c>
      <c r="D37" s="33" t="s">
        <v>1363</v>
      </c>
      <c r="E37" s="32"/>
    </row>
    <row r="38" spans="1:5" ht="14.15" customHeight="1">
      <c r="A38" s="35" t="s">
        <v>1360</v>
      </c>
      <c r="B38" s="34" t="str">
        <f t="shared" si="1"/>
        <v>08420:畜舎</v>
      </c>
      <c r="C38" s="33" t="s">
        <v>1362</v>
      </c>
      <c r="D38" s="33" t="s">
        <v>1361</v>
      </c>
      <c r="E38" s="32"/>
    </row>
    <row r="39" spans="1:5" ht="14.15" customHeight="1">
      <c r="A39" s="35" t="s">
        <v>1360</v>
      </c>
      <c r="B39" s="34" t="str">
        <f t="shared" si="1"/>
        <v>08430:堆肥舎又は水産物の増殖場若しくは養殖場</v>
      </c>
      <c r="C39" s="33" t="s">
        <v>1359</v>
      </c>
      <c r="D39" s="33" t="s">
        <v>1358</v>
      </c>
      <c r="E39" s="32"/>
    </row>
    <row r="40" spans="1:5" ht="14.15" customHeight="1">
      <c r="A40" s="35" t="s">
        <v>1339</v>
      </c>
      <c r="B40" s="34" t="str">
        <f t="shared" si="1"/>
        <v>08438:日用品の販売を主たる目的とする店舗</v>
      </c>
      <c r="C40" s="33" t="s">
        <v>1357</v>
      </c>
      <c r="D40" s="33" t="s">
        <v>1356</v>
      </c>
      <c r="E40" s="32"/>
    </row>
    <row r="41" spans="1:5" ht="14.15" customHeight="1">
      <c r="A41" s="35" t="s">
        <v>1339</v>
      </c>
      <c r="B41" s="34" t="str">
        <f t="shared" si="1"/>
        <v>08440:百貨店、マーケットその他の物品販売業を営む店舗</v>
      </c>
      <c r="C41" s="33" t="s">
        <v>1355</v>
      </c>
      <c r="D41" s="33" t="s">
        <v>1354</v>
      </c>
      <c r="E41" s="32" t="s">
        <v>1353</v>
      </c>
    </row>
    <row r="42" spans="1:5" ht="14.15" customHeight="1">
      <c r="A42" s="35" t="s">
        <v>1339</v>
      </c>
      <c r="B42" s="34" t="str">
        <f t="shared" si="1"/>
        <v>08450:飲食店</v>
      </c>
      <c r="C42" s="33" t="s">
        <v>1352</v>
      </c>
      <c r="D42" s="33" t="s">
        <v>1351</v>
      </c>
      <c r="E42" s="32" t="s">
        <v>1350</v>
      </c>
    </row>
    <row r="43" spans="1:5" ht="14.15" customHeight="1">
      <c r="A43" s="35" t="s">
        <v>1339</v>
      </c>
      <c r="B43" s="34" t="str">
        <f t="shared" si="1"/>
        <v>08452:食堂又は喫茶店</v>
      </c>
      <c r="C43" s="33" t="s">
        <v>1349</v>
      </c>
      <c r="D43" s="33" t="s">
        <v>1348</v>
      </c>
      <c r="E43" s="32"/>
    </row>
    <row r="44" spans="1:5" ht="14.15" customHeight="1">
      <c r="A44" s="35" t="s">
        <v>1339</v>
      </c>
      <c r="B44" s="34" t="str">
        <f t="shared" si="1"/>
        <v>08456:理髪店、美容院、クリーニング取次店、質屋、貸衣装屋、貸本屋その他これらに類するサービス業を営む店舗等</v>
      </c>
      <c r="C44" s="33" t="s">
        <v>1347</v>
      </c>
      <c r="D44" s="33" t="s">
        <v>1346</v>
      </c>
      <c r="E44" s="32" t="s">
        <v>1345</v>
      </c>
    </row>
    <row r="45" spans="1:5" ht="14.15" customHeight="1">
      <c r="A45" s="35" t="s">
        <v>1339</v>
      </c>
      <c r="B45" s="34" t="str">
        <f t="shared" si="1"/>
        <v>08458:銀行の支店、損害保険代理店、宅地建物取引業を営む店舗そのたこれらに類するサービス業を営む店舗</v>
      </c>
      <c r="C45" s="33" t="s">
        <v>1344</v>
      </c>
      <c r="D45" s="33" t="s">
        <v>1343</v>
      </c>
      <c r="E45" s="32"/>
    </row>
    <row r="46" spans="1:5" ht="14.15" customHeight="1">
      <c r="A46" s="35" t="s">
        <v>1339</v>
      </c>
      <c r="B46" s="34" t="str">
        <f t="shared" si="1"/>
        <v>08460:物品販売業を営む店舗以外の店舗</v>
      </c>
      <c r="C46" s="33" t="s">
        <v>1342</v>
      </c>
      <c r="D46" s="33" t="s">
        <v>1341</v>
      </c>
      <c r="E46" s="32" t="s">
        <v>1340</v>
      </c>
    </row>
    <row r="47" spans="1:5" ht="14.15" customHeight="1">
      <c r="A47" s="35" t="s">
        <v>1339</v>
      </c>
      <c r="B47" s="34" t="str">
        <f t="shared" si="1"/>
        <v>08470:事務所</v>
      </c>
      <c r="C47" s="33" t="s">
        <v>1338</v>
      </c>
      <c r="D47" s="33" t="s">
        <v>1337</v>
      </c>
      <c r="E47" s="32"/>
    </row>
    <row r="48" spans="1:5" ht="14.15" customHeight="1">
      <c r="A48" s="35" t="s">
        <v>1314</v>
      </c>
      <c r="B48" s="34" t="str">
        <f t="shared" si="1"/>
        <v>08480:映画スタジオ又はテレビスタジオ</v>
      </c>
      <c r="C48" s="33" t="s">
        <v>1336</v>
      </c>
      <c r="D48" s="33" t="s">
        <v>1335</v>
      </c>
      <c r="E48" s="32"/>
    </row>
    <row r="49" spans="1:5" ht="14.15" customHeight="1">
      <c r="A49" s="35" t="s">
        <v>1314</v>
      </c>
      <c r="B49" s="34" t="str">
        <f t="shared" si="1"/>
        <v>08490:自動車車庫</v>
      </c>
      <c r="C49" s="33" t="s">
        <v>1334</v>
      </c>
      <c r="D49" s="33" t="s">
        <v>1333</v>
      </c>
      <c r="E49" s="32"/>
    </row>
    <row r="50" spans="1:5" ht="14.15" customHeight="1">
      <c r="A50" s="35" t="s">
        <v>1314</v>
      </c>
      <c r="B50" s="34" t="str">
        <f t="shared" si="1"/>
        <v>08500:自転車駐車場</v>
      </c>
      <c r="C50" s="33" t="s">
        <v>1332</v>
      </c>
      <c r="D50" s="33" t="s">
        <v>1331</v>
      </c>
      <c r="E50" s="32"/>
    </row>
    <row r="51" spans="1:5" ht="14.15" customHeight="1">
      <c r="A51" s="35" t="s">
        <v>1314</v>
      </c>
      <c r="B51" s="34" t="str">
        <f t="shared" si="1"/>
        <v>08510:倉庫業を営む倉庫</v>
      </c>
      <c r="C51" s="33" t="s">
        <v>1330</v>
      </c>
      <c r="D51" s="33" t="s">
        <v>1329</v>
      </c>
      <c r="E51" s="32"/>
    </row>
    <row r="52" spans="1:5" ht="14.15" customHeight="1">
      <c r="A52" s="35" t="s">
        <v>1314</v>
      </c>
      <c r="B52" s="34" t="str">
        <f t="shared" si="1"/>
        <v>08520:倉庫業を営まない倉庫</v>
      </c>
      <c r="C52" s="33" t="s">
        <v>1328</v>
      </c>
      <c r="D52" s="33" t="s">
        <v>1327</v>
      </c>
      <c r="E52" s="32"/>
    </row>
    <row r="53" spans="1:5" ht="14.15" customHeight="1">
      <c r="A53" s="35" t="s">
        <v>1314</v>
      </c>
      <c r="B53" s="34" t="str">
        <f t="shared" si="1"/>
        <v>08530:劇場、映画館又は演芸場</v>
      </c>
      <c r="C53" s="33" t="s">
        <v>1326</v>
      </c>
      <c r="D53" s="33" t="s">
        <v>1325</v>
      </c>
      <c r="E53" s="32"/>
    </row>
    <row r="54" spans="1:5" ht="14.15" customHeight="1">
      <c r="A54" s="35" t="s">
        <v>1314</v>
      </c>
      <c r="B54" s="34" t="str">
        <f t="shared" si="1"/>
        <v>08540:観覧場</v>
      </c>
      <c r="C54" s="33" t="s">
        <v>1324</v>
      </c>
      <c r="D54" s="33" t="s">
        <v>1323</v>
      </c>
      <c r="E54" s="32"/>
    </row>
    <row r="55" spans="1:5" ht="14.15" customHeight="1">
      <c r="A55" s="35" t="s">
        <v>1314</v>
      </c>
      <c r="B55" s="34" t="str">
        <f t="shared" si="1"/>
        <v>08550:公会堂又は集会場</v>
      </c>
      <c r="C55" s="33" t="s">
        <v>1322</v>
      </c>
      <c r="D55" s="33" t="s">
        <v>1321</v>
      </c>
      <c r="E55" s="32"/>
    </row>
    <row r="56" spans="1:5" ht="14.15" customHeight="1">
      <c r="A56" s="35" t="s">
        <v>1314</v>
      </c>
      <c r="B56" s="34" t="str">
        <f t="shared" si="1"/>
        <v>08560:展示場</v>
      </c>
      <c r="C56" s="33" t="s">
        <v>1320</v>
      </c>
      <c r="D56" s="33" t="s">
        <v>1319</v>
      </c>
      <c r="E56" s="32"/>
    </row>
    <row r="57" spans="1:5" ht="14.15" customHeight="1">
      <c r="A57" s="35" t="s">
        <v>1314</v>
      </c>
      <c r="B57" s="34" t="str">
        <f t="shared" si="1"/>
        <v>08570:料理店</v>
      </c>
      <c r="C57" s="33" t="s">
        <v>1318</v>
      </c>
      <c r="D57" s="33" t="s">
        <v>1317</v>
      </c>
      <c r="E57" s="32"/>
    </row>
    <row r="58" spans="1:5" ht="14.15" customHeight="1">
      <c r="A58" s="35" t="s">
        <v>1314</v>
      </c>
      <c r="B58" s="34" t="str">
        <f t="shared" si="1"/>
        <v>08580:キャバレー、カフェー、ナイトクラブ又はバー</v>
      </c>
      <c r="C58" s="33" t="s">
        <v>1316</v>
      </c>
      <c r="D58" s="33" t="s">
        <v>1315</v>
      </c>
      <c r="E58" s="32"/>
    </row>
    <row r="59" spans="1:5" ht="14.15" customHeight="1">
      <c r="A59" s="35" t="s">
        <v>1314</v>
      </c>
      <c r="B59" s="34" t="str">
        <f t="shared" si="1"/>
        <v>08590:ダンスホール</v>
      </c>
      <c r="C59" s="33" t="s">
        <v>1313</v>
      </c>
      <c r="D59" s="33" t="s">
        <v>1312</v>
      </c>
      <c r="E59" s="32"/>
    </row>
    <row r="60" spans="1:5" ht="14.15" customHeight="1">
      <c r="A60" s="35" t="s">
        <v>1305</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1311</v>
      </c>
      <c r="D60" s="33" t="s">
        <v>1310</v>
      </c>
      <c r="E60" s="32"/>
    </row>
    <row r="61" spans="1:5" ht="14.15" customHeight="1">
      <c r="A61" s="35" t="s">
        <v>1305</v>
      </c>
      <c r="B61" s="34" t="str">
        <f t="shared" si="1"/>
        <v>08610:卸売市場</v>
      </c>
      <c r="C61" s="33" t="s">
        <v>1309</v>
      </c>
      <c r="D61" s="33" t="s">
        <v>1308</v>
      </c>
      <c r="E61" s="32"/>
    </row>
    <row r="62" spans="1:5" ht="14.15" customHeight="1">
      <c r="A62" s="35" t="s">
        <v>1305</v>
      </c>
      <c r="B62" s="34" t="str">
        <f t="shared" ref="B62:B63" si="2">C62&amp;":"&amp;D62</f>
        <v>08620:火葬場又はと畜場、汚物処理場、ごみ焼却場その他の処理施設</v>
      </c>
      <c r="C62" s="33" t="s">
        <v>1307</v>
      </c>
      <c r="D62" s="33" t="s">
        <v>1306</v>
      </c>
      <c r="E62" s="32"/>
    </row>
    <row r="63" spans="1:5" ht="14.15" customHeight="1">
      <c r="A63" s="35" t="s">
        <v>1305</v>
      </c>
      <c r="B63" s="34" t="str">
        <f t="shared" si="2"/>
        <v>08990:その他</v>
      </c>
      <c r="C63" s="33" t="s">
        <v>1304</v>
      </c>
      <c r="D63" s="33" t="s">
        <v>1303</v>
      </c>
      <c r="E63" s="32"/>
    </row>
    <row r="64" spans="1:5" ht="14.15" customHeight="1">
      <c r="A64" s="35" t="s">
        <v>1406</v>
      </c>
      <c r="B64" s="34" t="str">
        <f>C64&amp;":"&amp;D64</f>
        <v>08220:隣保館</v>
      </c>
      <c r="C64" s="33" t="s">
        <v>1408</v>
      </c>
      <c r="D64" s="33" t="s">
        <v>1407</v>
      </c>
      <c r="E64" s="32"/>
    </row>
    <row r="65" spans="1:5" ht="14.15" customHeight="1">
      <c r="A65" s="35" t="s">
        <v>1384</v>
      </c>
      <c r="B65" s="34" t="str">
        <f>C65&amp;":"&amp;D65</f>
        <v>08270:巡査派出所</v>
      </c>
      <c r="C65" s="33" t="s">
        <v>1396</v>
      </c>
      <c r="D65" s="33" t="s">
        <v>1395</v>
      </c>
      <c r="E65" s="32"/>
    </row>
    <row r="66" spans="1:5" ht="14.15" customHeight="1">
      <c r="A66" s="35" t="s">
        <v>1384</v>
      </c>
      <c r="B66" s="34" t="str">
        <f>C66&amp;":"&amp;D66</f>
        <v>08290:郵便局</v>
      </c>
      <c r="C66" s="33" t="s">
        <v>1392</v>
      </c>
      <c r="D66" s="33" t="s">
        <v>1391</v>
      </c>
      <c r="E66" s="32"/>
    </row>
    <row r="67" spans="1:5" ht="14.15" customHeight="1">
      <c r="A67" s="35" t="s">
        <v>1384</v>
      </c>
      <c r="B67" s="34" t="str">
        <f>C67&amp;":"&amp;D67</f>
        <v>08300:地方公共団体の支庁又は支所</v>
      </c>
      <c r="C67" s="33" t="s">
        <v>1390</v>
      </c>
      <c r="D67" s="33" t="s">
        <v>1389</v>
      </c>
      <c r="E67" s="32"/>
    </row>
    <row r="68" spans="1:5" ht="14.15" customHeight="1">
      <c r="A68" s="35" t="s">
        <v>1384</v>
      </c>
      <c r="B68" s="34" t="str">
        <f>C68&amp;":"&amp;D68</f>
        <v>08330:税務署、警察署、保健所又は消防署その他これらに類するもの</v>
      </c>
      <c r="C68" s="33" t="s">
        <v>1383</v>
      </c>
      <c r="D68" s="33" t="s">
        <v>1382</v>
      </c>
      <c r="E68" s="32"/>
    </row>
    <row r="69" spans="1:5" ht="14.15" customHeight="1">
      <c r="A69" s="35"/>
      <c r="B69" s="34" t="str">
        <f t="shared" ref="B69:B71" si="3">IF(C69="","",C69&amp;":"&amp;D69)</f>
        <v>08630:農産物の生産、集荷、処理又は貯蔵に供するもの</v>
      </c>
      <c r="C69" s="36" t="s">
        <v>2781</v>
      </c>
      <c r="D69" s="33" t="s">
        <v>2782</v>
      </c>
      <c r="E69" s="32"/>
    </row>
    <row r="70" spans="1:5" ht="14.15" customHeight="1">
      <c r="A70" s="35"/>
      <c r="B70" s="34" t="str">
        <f t="shared" si="3"/>
        <v>08640:農業の生産資材の貯蔵に供するもの</v>
      </c>
      <c r="C70" s="36" t="s">
        <v>2783</v>
      </c>
      <c r="D70" s="33" t="s">
        <v>2784</v>
      </c>
      <c r="E70" s="32"/>
    </row>
    <row r="71" spans="1:5" ht="14.15" customHeight="1">
      <c r="A71" s="35"/>
      <c r="B71" s="34" t="str">
        <f t="shared" si="3"/>
        <v>08650:田園住居地域及びその周辺の地域で生産された農産物販売店等</v>
      </c>
      <c r="C71" s="36" t="s">
        <v>2785</v>
      </c>
      <c r="D71" s="33" t="s">
        <v>2786</v>
      </c>
      <c r="E71" s="32"/>
    </row>
    <row r="72" spans="1:5" ht="14.15"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tabColor theme="9" tint="0.59999389629810485"/>
  </sheetPr>
  <dimension ref="A1:M51"/>
  <sheetViews>
    <sheetView workbookViewId="0"/>
  </sheetViews>
  <sheetFormatPr defaultRowHeight="13.5"/>
  <cols>
    <col min="1" max="1" width="3.58203125" customWidth="1"/>
    <col min="2" max="2" width="10.58203125" customWidth="1"/>
    <col min="3" max="3" width="6.58203125" customWidth="1"/>
    <col min="4" max="4" width="10.58203125" customWidth="1"/>
    <col min="5" max="5" width="10.58203125" style="462" customWidth="1"/>
    <col min="6" max="6" width="1.58203125" style="463" customWidth="1"/>
    <col min="7" max="7" width="20.58203125" customWidth="1"/>
    <col min="8" max="8" width="9.58203125" bestFit="1" customWidth="1"/>
    <col min="9" max="9" width="10.58203125" customWidth="1"/>
    <col min="10" max="10" width="10.58203125" style="462" customWidth="1"/>
    <col min="11" max="11" width="9" style="462"/>
    <col min="12" max="12" width="30.58203125" customWidth="1"/>
    <col min="13" max="13" width="12.58203125" style="462" customWidth="1"/>
  </cols>
  <sheetData>
    <row r="1" spans="1:13">
      <c r="A1" s="469" t="s">
        <v>2379</v>
      </c>
      <c r="B1" s="470" t="s">
        <v>2366</v>
      </c>
      <c r="C1" s="470" t="s">
        <v>2367</v>
      </c>
      <c r="D1" s="470" t="s">
        <v>2368</v>
      </c>
      <c r="E1" s="471" t="s">
        <v>2369</v>
      </c>
      <c r="F1" s="470"/>
      <c r="G1" s="470" t="s">
        <v>2370</v>
      </c>
      <c r="H1" s="470" t="s">
        <v>2371</v>
      </c>
      <c r="I1" s="470" t="s">
        <v>2372</v>
      </c>
      <c r="J1" s="471" t="s">
        <v>2373</v>
      </c>
      <c r="K1" s="471" t="s">
        <v>2374</v>
      </c>
      <c r="L1" s="470" t="s">
        <v>2147</v>
      </c>
      <c r="M1" s="472" t="s">
        <v>2375</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9" tint="0.59999389629810485"/>
  </sheetPr>
  <dimension ref="A1:C51"/>
  <sheetViews>
    <sheetView workbookViewId="0"/>
  </sheetViews>
  <sheetFormatPr defaultRowHeight="13.5"/>
  <cols>
    <col min="1" max="1" width="4.58203125" customWidth="1"/>
    <col min="2" max="2" width="12.58203125" customWidth="1"/>
    <col min="3" max="3" width="10.58203125" style="462" customWidth="1"/>
  </cols>
  <sheetData>
    <row r="1" spans="1:3" s="476" customFormat="1">
      <c r="A1" s="478" t="s">
        <v>2379</v>
      </c>
      <c r="B1" s="476" t="s">
        <v>2366</v>
      </c>
      <c r="C1" s="477" t="s">
        <v>2369</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9" tint="0.59999389629810485"/>
  </sheetPr>
  <dimension ref="A1:I51"/>
  <sheetViews>
    <sheetView workbookViewId="0">
      <selection activeCell="E3" sqref="E3"/>
    </sheetView>
  </sheetViews>
  <sheetFormatPr defaultRowHeight="13.5"/>
  <cols>
    <col min="1" max="1" width="3.58203125" customWidth="1"/>
    <col min="2" max="2" width="20.58203125" customWidth="1"/>
    <col min="3" max="3" width="12.58203125" customWidth="1"/>
    <col min="5" max="5" width="9" style="462"/>
    <col min="6" max="6" width="30.58203125" customWidth="1"/>
    <col min="7" max="7" width="9" style="462"/>
    <col min="8" max="8" width="30.58203125" customWidth="1"/>
    <col min="9" max="9" width="12.58203125" style="462" customWidth="1"/>
  </cols>
  <sheetData>
    <row r="1" spans="1:9">
      <c r="A1" s="469" t="s">
        <v>2379</v>
      </c>
      <c r="B1" s="470" t="s">
        <v>2366</v>
      </c>
      <c r="C1" s="470" t="s">
        <v>2368</v>
      </c>
      <c r="D1" s="470" t="s">
        <v>2404</v>
      </c>
      <c r="E1" s="471" t="s">
        <v>2369</v>
      </c>
      <c r="F1" s="470" t="s">
        <v>2370</v>
      </c>
      <c r="G1" s="471" t="s">
        <v>2374</v>
      </c>
      <c r="H1" s="470" t="s">
        <v>2147</v>
      </c>
      <c r="I1" s="472" t="s">
        <v>2375</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1">
    <tabColor rgb="FFCCFFFF"/>
  </sheetPr>
  <dimension ref="A1:S392"/>
  <sheetViews>
    <sheetView topLeftCell="A268" workbookViewId="0">
      <selection activeCell="B322" sqref="B322"/>
    </sheetView>
  </sheetViews>
  <sheetFormatPr defaultColWidth="9" defaultRowHeight="14.15" customHeight="1"/>
  <cols>
    <col min="1" max="1" width="7.58203125" style="119" customWidth="1"/>
    <col min="2" max="2" width="34" style="119" bestFit="1" customWidth="1"/>
    <col min="3" max="3" width="20.58203125" style="119" customWidth="1"/>
    <col min="4" max="5" width="10.58203125" style="119" customWidth="1"/>
    <col min="6" max="19" width="7.58203125" style="119" customWidth="1"/>
    <col min="20" max="16384" width="9" style="119"/>
  </cols>
  <sheetData>
    <row r="1" spans="1:19" s="449" customFormat="1" ht="16" customHeight="1">
      <c r="A1" s="474" t="s">
        <v>2639</v>
      </c>
      <c r="B1" s="468" t="s">
        <v>1819</v>
      </c>
      <c r="C1" s="468" t="s">
        <v>2376</v>
      </c>
      <c r="D1" s="468" t="s">
        <v>1817</v>
      </c>
      <c r="E1" s="468" t="s">
        <v>1816</v>
      </c>
      <c r="F1" s="468" t="s">
        <v>1815</v>
      </c>
      <c r="G1" s="468" t="s">
        <v>1814</v>
      </c>
      <c r="H1" s="468" t="s">
        <v>1813</v>
      </c>
      <c r="I1" s="468" t="s">
        <v>1812</v>
      </c>
      <c r="J1" s="468" t="s">
        <v>1811</v>
      </c>
      <c r="K1" s="468" t="s">
        <v>1810</v>
      </c>
      <c r="L1" s="468" t="s">
        <v>1809</v>
      </c>
      <c r="M1" s="468" t="s">
        <v>1808</v>
      </c>
      <c r="N1" s="468" t="s">
        <v>1807</v>
      </c>
      <c r="O1" s="468" t="s">
        <v>1806</v>
      </c>
      <c r="P1" s="468" t="s">
        <v>1805</v>
      </c>
      <c r="Q1" s="468" t="s">
        <v>1804</v>
      </c>
      <c r="R1" s="468" t="s">
        <v>1803</v>
      </c>
      <c r="S1" s="590" t="s">
        <v>1802</v>
      </c>
    </row>
    <row r="2" spans="1:19" ht="14.15" customHeight="1">
      <c r="A2" s="360">
        <v>1</v>
      </c>
      <c r="B2" s="149" t="s">
        <v>1801</v>
      </c>
      <c r="C2" s="138" t="str">
        <f>IF('確認申請書（建築）入力'!$AT$27="","",'確認申請書（建築）入力'!$AT$27)</f>
        <v/>
      </c>
      <c r="D2" s="138"/>
      <c r="E2" s="138"/>
      <c r="F2" s="138"/>
      <c r="G2" s="138"/>
      <c r="H2" s="138"/>
      <c r="I2" s="138"/>
      <c r="J2" s="138"/>
      <c r="K2" s="138"/>
      <c r="L2" s="138"/>
      <c r="M2" s="138"/>
      <c r="N2" s="138"/>
      <c r="O2" s="138"/>
      <c r="P2" s="138"/>
      <c r="Q2" s="138"/>
      <c r="R2" s="138"/>
      <c r="S2" s="138" t="s">
        <v>1457</v>
      </c>
    </row>
    <row r="3" spans="1:19" ht="14.15" customHeight="1">
      <c r="A3" s="311">
        <v>2</v>
      </c>
      <c r="B3" s="121" t="s">
        <v>1800</v>
      </c>
      <c r="C3" s="122" t="str">
        <f>IF('確認申請書（建築）入力'!$AT$28="","",'確認申請書（建築）入力'!$AT$28)</f>
        <v/>
      </c>
      <c r="D3" s="122"/>
      <c r="E3" s="122"/>
      <c r="F3" s="122"/>
      <c r="G3" s="122"/>
      <c r="H3" s="122"/>
      <c r="I3" s="122"/>
      <c r="J3" s="122"/>
      <c r="K3" s="122"/>
      <c r="L3" s="122"/>
      <c r="M3" s="122"/>
      <c r="N3" s="122"/>
      <c r="O3" s="122"/>
      <c r="P3" s="122"/>
      <c r="Q3" s="122"/>
      <c r="R3" s="122"/>
      <c r="S3" s="122" t="s">
        <v>1457</v>
      </c>
    </row>
    <row r="4" spans="1:19" ht="14.15" customHeight="1">
      <c r="A4" s="311">
        <v>3</v>
      </c>
      <c r="B4" s="121" t="s">
        <v>1799</v>
      </c>
      <c r="C4" s="122" t="str">
        <f>IF('確認申請書（建築）入力'!$M$19="","",'確認申請書（建築）入力'!$M$19)</f>
        <v/>
      </c>
      <c r="D4" s="122"/>
      <c r="E4" s="122"/>
      <c r="F4" s="122"/>
      <c r="G4" s="122"/>
      <c r="H4" s="122"/>
      <c r="I4" s="122"/>
      <c r="J4" s="122"/>
      <c r="K4" s="122"/>
      <c r="L4" s="122"/>
      <c r="M4" s="122"/>
      <c r="N4" s="122"/>
      <c r="O4" s="122"/>
      <c r="P4" s="122"/>
      <c r="Q4" s="122"/>
      <c r="R4" s="122"/>
      <c r="S4" s="122" t="s">
        <v>1457</v>
      </c>
    </row>
    <row r="5" spans="1:19" ht="14.15" customHeight="1">
      <c r="A5" s="311">
        <v>4</v>
      </c>
      <c r="B5" s="121" t="s">
        <v>1798</v>
      </c>
      <c r="C5" s="122" t="str">
        <f>IF('確認申請書（建築）入力'!$M$18="","",'確認申請書（建築）入力'!$M$18)</f>
        <v/>
      </c>
      <c r="D5" s="122"/>
      <c r="E5" s="122"/>
      <c r="F5" s="591"/>
      <c r="G5" s="591"/>
      <c r="H5" s="122"/>
      <c r="I5" s="122"/>
      <c r="J5" s="122"/>
      <c r="K5" s="122"/>
      <c r="L5" s="122"/>
      <c r="M5" s="122"/>
      <c r="N5" s="122"/>
      <c r="O5" s="122"/>
      <c r="P5" s="122"/>
      <c r="Q5" s="122"/>
      <c r="R5" s="122"/>
      <c r="S5" s="122" t="s">
        <v>1457</v>
      </c>
    </row>
    <row r="6" spans="1:19" ht="14.15" customHeight="1">
      <c r="A6" s="311">
        <v>5</v>
      </c>
      <c r="B6" s="121" t="s">
        <v>1797</v>
      </c>
      <c r="C6" s="122" t="str">
        <f>IF('確認申請書（建築）入力'!$M$20="","",'確認申請書（建築）入力'!$M$20)</f>
        <v/>
      </c>
      <c r="D6" s="122"/>
      <c r="E6" s="122"/>
      <c r="F6" s="122"/>
      <c r="G6" s="122"/>
      <c r="H6" s="122"/>
      <c r="I6" s="122"/>
      <c r="J6" s="122"/>
      <c r="K6" s="122"/>
      <c r="L6" s="122"/>
      <c r="M6" s="122"/>
      <c r="N6" s="122"/>
      <c r="O6" s="122"/>
      <c r="P6" s="122"/>
      <c r="Q6" s="122"/>
      <c r="R6" s="122"/>
      <c r="S6" s="122" t="s">
        <v>1457</v>
      </c>
    </row>
    <row r="7" spans="1:19" ht="14.15" customHeight="1">
      <c r="A7" s="311">
        <v>6</v>
      </c>
      <c r="B7" s="121" t="s">
        <v>1796</v>
      </c>
      <c r="C7" s="122" t="str">
        <f>IF('確認申請書（建築）入力'!$M$21="","",'確認申請書（建築）入力'!$M$21)</f>
        <v/>
      </c>
      <c r="D7" s="122"/>
      <c r="E7" s="122"/>
      <c r="F7" s="122"/>
      <c r="G7" s="122"/>
      <c r="H7" s="122"/>
      <c r="I7" s="122"/>
      <c r="J7" s="122"/>
      <c r="K7" s="122"/>
      <c r="L7" s="122"/>
      <c r="M7" s="122"/>
      <c r="N7" s="122"/>
      <c r="O7" s="122"/>
      <c r="P7" s="122"/>
      <c r="Q7" s="122"/>
      <c r="R7" s="122"/>
      <c r="S7" s="122" t="s">
        <v>1457</v>
      </c>
    </row>
    <row r="8" spans="1:19" ht="14.15" customHeight="1">
      <c r="A8" s="311">
        <v>7</v>
      </c>
      <c r="B8" s="121" t="s">
        <v>1795</v>
      </c>
      <c r="C8" s="122" t="str">
        <f>IF('確認申請書（建築）入力'!$M$22="","",'確認申請書（建築）入力'!$M$22)</f>
        <v/>
      </c>
      <c r="D8" s="122"/>
      <c r="E8" s="122"/>
      <c r="F8" s="122"/>
      <c r="G8" s="122"/>
      <c r="H8" s="122"/>
      <c r="I8" s="122"/>
      <c r="J8" s="122"/>
      <c r="K8" s="122"/>
      <c r="L8" s="122"/>
      <c r="M8" s="122"/>
      <c r="N8" s="122"/>
      <c r="O8" s="122"/>
      <c r="P8" s="122"/>
      <c r="Q8" s="122"/>
      <c r="R8" s="122"/>
      <c r="S8" s="122" t="s">
        <v>1457</v>
      </c>
    </row>
    <row r="9" spans="1:19" ht="14.15" customHeight="1">
      <c r="A9" s="464">
        <v>8</v>
      </c>
      <c r="B9" s="123" t="s">
        <v>1794</v>
      </c>
      <c r="C9" s="124" t="str">
        <f>IF('確認申請書（建築）入力'!$N$26="","",'確認申請書（建築）入力'!$N$26)</f>
        <v/>
      </c>
      <c r="D9" s="592">
        <v>1</v>
      </c>
      <c r="E9" s="124"/>
      <c r="F9" s="124"/>
      <c r="G9" s="124"/>
      <c r="H9" s="124"/>
      <c r="I9" s="124"/>
      <c r="J9" s="124"/>
      <c r="K9" s="124"/>
      <c r="L9" s="124"/>
      <c r="M9" s="124"/>
      <c r="N9" s="124"/>
      <c r="O9" s="124"/>
      <c r="P9" s="124"/>
      <c r="Q9" s="124"/>
      <c r="R9" s="124"/>
      <c r="S9" s="124" t="s">
        <v>1457</v>
      </c>
    </row>
    <row r="10" spans="1:19" ht="14.15" customHeight="1">
      <c r="A10" s="464">
        <v>9</v>
      </c>
      <c r="B10" s="123" t="s">
        <v>1793</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1457</v>
      </c>
    </row>
    <row r="11" spans="1:19" ht="14.15" customHeight="1">
      <c r="A11" s="464">
        <v>10</v>
      </c>
      <c r="B11" s="123" t="s">
        <v>1792</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1457</v>
      </c>
    </row>
    <row r="12" spans="1:19" ht="14.15" customHeight="1">
      <c r="A12" s="464">
        <v>11</v>
      </c>
      <c r="B12" s="123" t="s">
        <v>1791</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1457</v>
      </c>
    </row>
    <row r="13" spans="1:19" ht="14.15" customHeight="1">
      <c r="A13" s="464">
        <v>12</v>
      </c>
      <c r="B13" s="123" t="s">
        <v>1790</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1457</v>
      </c>
    </row>
    <row r="14" spans="1:19" ht="14.15" customHeight="1">
      <c r="A14" s="464">
        <v>13</v>
      </c>
      <c r="B14" s="123" t="s">
        <v>1789</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1457</v>
      </c>
    </row>
    <row r="15" spans="1:19" ht="14.15" customHeight="1">
      <c r="A15" s="464">
        <v>14</v>
      </c>
      <c r="B15" s="123" t="s">
        <v>1788</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1457</v>
      </c>
    </row>
    <row r="16" spans="1:19" ht="14.15" customHeight="1">
      <c r="A16" s="464">
        <v>15</v>
      </c>
      <c r="B16" s="123" t="s">
        <v>1787</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1457</v>
      </c>
    </row>
    <row r="17" spans="1:19" ht="14.15" customHeight="1">
      <c r="A17" s="464">
        <v>16</v>
      </c>
      <c r="B17" s="123" t="s">
        <v>1786</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1457</v>
      </c>
    </row>
    <row r="18" spans="1:19" ht="14.15" customHeight="1">
      <c r="A18" s="464">
        <v>17</v>
      </c>
      <c r="B18" s="123" t="s">
        <v>1785</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1457</v>
      </c>
    </row>
    <row r="19" spans="1:19" ht="14.15" customHeight="1">
      <c r="A19" s="464">
        <v>18</v>
      </c>
      <c r="B19" s="123" t="s">
        <v>1784</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1457</v>
      </c>
    </row>
    <row r="20" spans="1:19" ht="14.15" customHeight="1">
      <c r="A20" s="464">
        <v>19</v>
      </c>
      <c r="B20" s="125" t="s">
        <v>1783</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1457</v>
      </c>
    </row>
    <row r="21" spans="1:19" ht="14.15" customHeight="1">
      <c r="A21" s="311">
        <v>20</v>
      </c>
      <c r="B21" s="121" t="s">
        <v>1782</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1457</v>
      </c>
    </row>
    <row r="22" spans="1:19" ht="14.15" customHeight="1">
      <c r="A22" s="464">
        <v>21</v>
      </c>
      <c r="B22" s="123" t="s">
        <v>1781</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1457</v>
      </c>
    </row>
    <row r="23" spans="1:19" ht="14.15" customHeight="1">
      <c r="A23" s="464">
        <v>22</v>
      </c>
      <c r="B23" s="123" t="s">
        <v>1780</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1457</v>
      </c>
    </row>
    <row r="24" spans="1:19" ht="14.15" customHeight="1">
      <c r="A24" s="464">
        <v>23</v>
      </c>
      <c r="B24" s="123" t="s">
        <v>1779</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1457</v>
      </c>
    </row>
    <row r="25" spans="1:19" ht="14.15" customHeight="1">
      <c r="A25" s="464">
        <v>24</v>
      </c>
      <c r="B25" s="123" t="s">
        <v>1778</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1457</v>
      </c>
    </row>
    <row r="26" spans="1:19" ht="14.15" customHeight="1">
      <c r="A26" s="464">
        <v>25</v>
      </c>
      <c r="B26" s="125" t="s">
        <v>1777</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1457</v>
      </c>
    </row>
    <row r="27" spans="1:19" ht="14.15" customHeight="1">
      <c r="A27" s="464">
        <v>26</v>
      </c>
      <c r="B27" s="123" t="s">
        <v>1776</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1457</v>
      </c>
    </row>
    <row r="28" spans="1:19" ht="14.15" customHeight="1">
      <c r="A28" s="464">
        <v>27</v>
      </c>
      <c r="B28" s="123" t="s">
        <v>1775</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1457</v>
      </c>
    </row>
    <row r="29" spans="1:19" ht="14.15" customHeight="1">
      <c r="A29" s="464">
        <v>28</v>
      </c>
      <c r="B29" s="123" t="s">
        <v>1774</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1457</v>
      </c>
    </row>
    <row r="30" spans="1:19" ht="14.15" customHeight="1">
      <c r="A30" s="464">
        <v>29</v>
      </c>
      <c r="B30" s="123" t="s">
        <v>1773</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1457</v>
      </c>
    </row>
    <row r="31" spans="1:19" ht="14.15" customHeight="1">
      <c r="A31" s="464">
        <v>30</v>
      </c>
      <c r="B31" s="123" t="s">
        <v>1772</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1457</v>
      </c>
    </row>
    <row r="32" spans="1:19" ht="14.15" customHeight="1">
      <c r="A32" s="464">
        <v>31</v>
      </c>
      <c r="B32" s="123" t="s">
        <v>1771</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1457</v>
      </c>
    </row>
    <row r="33" spans="1:19" ht="14.15" customHeight="1">
      <c r="A33" s="464">
        <v>32</v>
      </c>
      <c r="B33" s="123" t="s">
        <v>1770</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1457</v>
      </c>
    </row>
    <row r="34" spans="1:19" ht="14.15" customHeight="1">
      <c r="A34" s="464">
        <v>33</v>
      </c>
      <c r="B34" s="125" t="s">
        <v>1769</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1457</v>
      </c>
    </row>
    <row r="35" spans="1:19" ht="14.15" customHeight="1">
      <c r="A35" s="464">
        <v>34</v>
      </c>
      <c r="B35" s="123" t="s">
        <v>1768</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1457</v>
      </c>
    </row>
    <row r="36" spans="1:19" ht="14.15" customHeight="1">
      <c r="A36" s="311">
        <v>35</v>
      </c>
      <c r="B36" s="121" t="s">
        <v>1767</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1457</v>
      </c>
    </row>
    <row r="37" spans="1:19" ht="14.15" customHeight="1">
      <c r="A37" s="311">
        <v>36</v>
      </c>
      <c r="B37" s="121" t="s">
        <v>1766</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1457</v>
      </c>
    </row>
    <row r="38" spans="1:19" ht="14.15" customHeight="1">
      <c r="A38" s="311">
        <v>37</v>
      </c>
      <c r="B38" s="121" t="s">
        <v>1765</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1457</v>
      </c>
    </row>
    <row r="39" spans="1:19" ht="14.15" customHeight="1">
      <c r="A39" s="311">
        <v>38</v>
      </c>
      <c r="B39" s="121" t="s">
        <v>1764</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1457</v>
      </c>
    </row>
    <row r="40" spans="1:19" ht="14.15" customHeight="1">
      <c r="A40" s="311">
        <v>39</v>
      </c>
      <c r="B40" s="121" t="s">
        <v>1763</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1457</v>
      </c>
    </row>
    <row r="41" spans="1:19" ht="14.15" customHeight="1">
      <c r="A41" s="311">
        <v>40</v>
      </c>
      <c r="B41" s="130" t="s">
        <v>1762</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15" customHeight="1">
      <c r="A42" s="311">
        <v>41</v>
      </c>
      <c r="B42" s="121" t="s">
        <v>1761</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1457</v>
      </c>
    </row>
    <row r="43" spans="1:19" ht="14.15" customHeight="1">
      <c r="A43" s="464">
        <v>42</v>
      </c>
      <c r="B43" s="123" t="s">
        <v>1760</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1457</v>
      </c>
    </row>
    <row r="44" spans="1:19" ht="14.15" customHeight="1">
      <c r="A44" s="464">
        <v>43</v>
      </c>
      <c r="B44" s="123" t="s">
        <v>1759</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1457</v>
      </c>
    </row>
    <row r="45" spans="1:19" ht="14.15" customHeight="1">
      <c r="A45" s="464">
        <v>44</v>
      </c>
      <c r="B45" s="123" t="s">
        <v>1758</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1457</v>
      </c>
    </row>
    <row r="46" spans="1:19" ht="14.15" customHeight="1">
      <c r="A46" s="464">
        <v>45</v>
      </c>
      <c r="B46" s="123" t="s">
        <v>1757</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1457</v>
      </c>
    </row>
    <row r="47" spans="1:19" ht="14.15" customHeight="1">
      <c r="A47" s="464">
        <v>46</v>
      </c>
      <c r="B47" s="123" t="s">
        <v>1756</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1457</v>
      </c>
    </row>
    <row r="48" spans="1:19" ht="14.15" customHeight="1">
      <c r="A48" s="464">
        <v>47</v>
      </c>
      <c r="B48" s="123" t="s">
        <v>1755</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1457</v>
      </c>
    </row>
    <row r="49" spans="1:19" ht="14.15" customHeight="1">
      <c r="A49" s="464">
        <v>48</v>
      </c>
      <c r="B49" s="123" t="s">
        <v>1754</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1457</v>
      </c>
    </row>
    <row r="50" spans="1:19" ht="14.15" customHeight="1">
      <c r="A50" s="464">
        <v>49</v>
      </c>
      <c r="B50" s="123" t="s">
        <v>1753</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1457</v>
      </c>
    </row>
    <row r="51" spans="1:19" ht="14.15" customHeight="1">
      <c r="A51" s="464">
        <v>50</v>
      </c>
      <c r="B51" s="123" t="s">
        <v>1752</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1457</v>
      </c>
    </row>
    <row r="52" spans="1:19" ht="14.15" customHeight="1">
      <c r="A52" s="464">
        <v>51</v>
      </c>
      <c r="B52" s="123" t="s">
        <v>1751</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1457</v>
      </c>
    </row>
    <row r="53" spans="1:19" ht="14.15" customHeight="1">
      <c r="A53" s="464">
        <v>52</v>
      </c>
      <c r="B53" s="123" t="s">
        <v>1750</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1457</v>
      </c>
    </row>
    <row r="54" spans="1:19" ht="14.15" customHeight="1">
      <c r="A54" s="464">
        <v>53</v>
      </c>
      <c r="B54" s="123" t="s">
        <v>1749</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1457</v>
      </c>
    </row>
    <row r="55" spans="1:19" ht="14.15" customHeight="1">
      <c r="A55" s="311">
        <v>54</v>
      </c>
      <c r="B55" s="121" t="s">
        <v>1748</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1457</v>
      </c>
    </row>
    <row r="56" spans="1:19" ht="14.15" customHeight="1">
      <c r="A56" s="311">
        <v>55</v>
      </c>
      <c r="B56" s="121" t="s">
        <v>1747</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1457</v>
      </c>
    </row>
    <row r="57" spans="1:19" ht="14.15" customHeight="1">
      <c r="A57" s="311">
        <v>56</v>
      </c>
      <c r="B57" s="121" t="s">
        <v>1746</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1745</v>
      </c>
    </row>
    <row r="58" spans="1:19" ht="14.15" customHeight="1">
      <c r="A58" s="311">
        <v>57</v>
      </c>
      <c r="B58" s="121" t="s">
        <v>1744</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1457</v>
      </c>
    </row>
    <row r="59" spans="1:19" ht="14.15" customHeight="1">
      <c r="A59" s="311">
        <v>58</v>
      </c>
      <c r="B59" s="121" t="s">
        <v>1743</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1457</v>
      </c>
    </row>
    <row r="60" spans="1:19" ht="14.15" customHeight="1">
      <c r="A60" s="311">
        <v>59</v>
      </c>
      <c r="B60" s="121" t="s">
        <v>1742</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1457</v>
      </c>
    </row>
    <row r="61" spans="1:19" ht="14.15" customHeight="1">
      <c r="A61" s="311">
        <v>60</v>
      </c>
      <c r="B61" s="121" t="s">
        <v>1741</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1457</v>
      </c>
    </row>
    <row r="62" spans="1:19" ht="14.15" customHeight="1">
      <c r="A62" s="311">
        <v>61</v>
      </c>
      <c r="B62" s="121" t="s">
        <v>1740</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1457</v>
      </c>
    </row>
    <row r="63" spans="1:19" ht="14.15" customHeight="1">
      <c r="A63" s="311">
        <v>62</v>
      </c>
      <c r="B63" s="128" t="s">
        <v>1739</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1457</v>
      </c>
    </row>
    <row r="64" spans="1:19" ht="14.15" customHeight="1">
      <c r="A64" s="311">
        <v>63</v>
      </c>
      <c r="B64" s="128" t="s">
        <v>1738</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1457</v>
      </c>
    </row>
    <row r="65" spans="1:19" ht="14.15" customHeight="1">
      <c r="A65" s="311">
        <v>64</v>
      </c>
      <c r="B65" s="128" t="s">
        <v>1737</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1457</v>
      </c>
    </row>
    <row r="66" spans="1:19" ht="14.15" customHeight="1">
      <c r="A66" s="464">
        <v>65</v>
      </c>
      <c r="B66" s="123" t="s">
        <v>1736</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1457</v>
      </c>
    </row>
    <row r="67" spans="1:19" ht="14.15" customHeight="1">
      <c r="A67" s="311">
        <v>66</v>
      </c>
      <c r="B67" s="121" t="s">
        <v>1735</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1457</v>
      </c>
    </row>
    <row r="68" spans="1:19" ht="14.15" customHeight="1">
      <c r="A68" s="311">
        <v>67</v>
      </c>
      <c r="B68" s="121" t="s">
        <v>1734</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1457</v>
      </c>
    </row>
    <row r="69" spans="1:19" ht="14.15" customHeight="1">
      <c r="A69" s="464">
        <v>68</v>
      </c>
      <c r="B69" s="123" t="s">
        <v>1733</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1457</v>
      </c>
    </row>
    <row r="70" spans="1:19" ht="14.15" customHeight="1">
      <c r="A70" s="464">
        <v>69</v>
      </c>
      <c r="B70" s="123" t="s">
        <v>1732</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1457</v>
      </c>
    </row>
    <row r="71" spans="1:19" ht="14.15" customHeight="1">
      <c r="A71" s="464">
        <v>70</v>
      </c>
      <c r="B71" s="123" t="s">
        <v>1731</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1457</v>
      </c>
    </row>
    <row r="72" spans="1:19" ht="14.15" customHeight="1">
      <c r="A72" s="311">
        <v>71</v>
      </c>
      <c r="B72" s="121" t="s">
        <v>1730</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1457</v>
      </c>
    </row>
    <row r="73" spans="1:19" ht="14.15" customHeight="1">
      <c r="A73" s="311">
        <v>72</v>
      </c>
      <c r="B73" s="121" t="s">
        <v>1729</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1457</v>
      </c>
    </row>
    <row r="74" spans="1:19" ht="14.15" customHeight="1">
      <c r="A74" s="311">
        <v>73</v>
      </c>
      <c r="B74" s="121" t="s">
        <v>1728</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1457</v>
      </c>
    </row>
    <row r="75" spans="1:19" ht="14.15" customHeight="1">
      <c r="A75" s="311">
        <v>74</v>
      </c>
      <c r="B75" s="121" t="s">
        <v>1727</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1685</v>
      </c>
    </row>
    <row r="76" spans="1:19" ht="14.15" customHeight="1">
      <c r="A76" s="311">
        <v>75</v>
      </c>
      <c r="B76" s="121" t="s">
        <v>1726</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1725</v>
      </c>
    </row>
    <row r="77" spans="1:19" ht="14.15" customHeight="1">
      <c r="A77" s="311">
        <v>76</v>
      </c>
      <c r="B77" s="121" t="s">
        <v>1724</v>
      </c>
      <c r="C77" s="122"/>
      <c r="D77" s="122"/>
      <c r="E77" s="122"/>
      <c r="F77" s="122"/>
      <c r="G77" s="122"/>
      <c r="H77" s="122"/>
      <c r="I77" s="122"/>
      <c r="J77" s="122"/>
      <c r="K77" s="122"/>
      <c r="L77" s="122"/>
      <c r="M77" s="122"/>
      <c r="N77" s="122"/>
      <c r="O77" s="122"/>
      <c r="P77" s="122"/>
      <c r="Q77" s="122"/>
      <c r="R77" s="122"/>
      <c r="S77" s="122"/>
    </row>
    <row r="78" spans="1:19" ht="14.15" customHeight="1">
      <c r="A78" s="311">
        <v>77</v>
      </c>
      <c r="B78" s="121" t="s">
        <v>1723</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1646</v>
      </c>
    </row>
    <row r="79" spans="1:19" ht="14.15" customHeight="1">
      <c r="A79" s="311">
        <v>78</v>
      </c>
      <c r="B79" s="121" t="s">
        <v>1722</v>
      </c>
      <c r="C79" s="122"/>
      <c r="D79" s="122"/>
      <c r="E79" s="122"/>
      <c r="F79" s="122"/>
      <c r="G79" s="122"/>
      <c r="H79" s="122"/>
      <c r="I79" s="122"/>
      <c r="J79" s="122"/>
      <c r="K79" s="122"/>
      <c r="L79" s="122"/>
      <c r="M79" s="122"/>
      <c r="N79" s="122"/>
      <c r="O79" s="122"/>
      <c r="P79" s="122"/>
      <c r="Q79" s="122"/>
      <c r="R79" s="122"/>
      <c r="S79" s="122"/>
    </row>
    <row r="80" spans="1:19" ht="14.15" customHeight="1">
      <c r="A80" s="311">
        <v>79</v>
      </c>
      <c r="B80" s="130" t="s">
        <v>1721</v>
      </c>
      <c r="C80" s="122" t="str">
        <f>IF(INDEX(値一覧項目!$N$2:$N17,$D$80)="","",INDEX(値一覧項目!$N$2:$N17,$D$80))</f>
        <v/>
      </c>
      <c r="D80" s="127">
        <v>1</v>
      </c>
      <c r="E80" s="122"/>
      <c r="F80" s="122"/>
      <c r="G80" s="122"/>
      <c r="H80" s="122"/>
      <c r="I80" s="122"/>
      <c r="J80" s="122"/>
      <c r="K80" s="122"/>
      <c r="L80" s="122"/>
      <c r="M80" s="122"/>
      <c r="N80" s="122"/>
      <c r="O80" s="122"/>
      <c r="P80" s="122"/>
      <c r="Q80" s="122"/>
      <c r="R80" s="122"/>
      <c r="S80" s="122" t="s">
        <v>1457</v>
      </c>
    </row>
    <row r="81" spans="1:19" ht="14.15" customHeight="1">
      <c r="A81" s="311">
        <v>80</v>
      </c>
      <c r="B81" s="130" t="s">
        <v>1720</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1457</v>
      </c>
    </row>
    <row r="82" spans="1:19" ht="14.15" customHeight="1">
      <c r="A82" s="311">
        <v>81</v>
      </c>
      <c r="B82" s="130" t="s">
        <v>1719</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1457</v>
      </c>
    </row>
    <row r="83" spans="1:19" ht="14.15" customHeight="1">
      <c r="A83" s="311">
        <v>82</v>
      </c>
      <c r="B83" s="130" t="s">
        <v>1718</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1457</v>
      </c>
    </row>
    <row r="84" spans="1:19" ht="14.15" customHeight="1">
      <c r="A84" s="311">
        <v>83</v>
      </c>
      <c r="B84" s="130" t="s">
        <v>1717</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1457</v>
      </c>
    </row>
    <row r="85" spans="1:19" ht="14.15" customHeight="1">
      <c r="A85" s="311">
        <v>84</v>
      </c>
      <c r="B85" s="130" t="s">
        <v>1716</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1457</v>
      </c>
    </row>
    <row r="86" spans="1:19" ht="14.15" customHeight="1">
      <c r="A86" s="311">
        <v>85</v>
      </c>
      <c r="B86" s="121" t="s">
        <v>1715</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1457</v>
      </c>
    </row>
    <row r="87" spans="1:19" ht="14.15" customHeight="1">
      <c r="A87" s="311">
        <v>86</v>
      </c>
      <c r="B87" s="121" t="s">
        <v>1714</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1457</v>
      </c>
    </row>
    <row r="88" spans="1:19" ht="14.15" customHeight="1">
      <c r="A88" s="311">
        <v>87</v>
      </c>
      <c r="B88" s="121" t="s">
        <v>1713</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1457</v>
      </c>
    </row>
    <row r="89" spans="1:19" ht="14.15" customHeight="1">
      <c r="A89" s="311">
        <v>88</v>
      </c>
      <c r="B89" s="121" t="s">
        <v>1712</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1457</v>
      </c>
    </row>
    <row r="90" spans="1:19" ht="14.15" customHeight="1">
      <c r="A90" s="311">
        <v>89</v>
      </c>
      <c r="B90" s="121" t="s">
        <v>1711</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1457</v>
      </c>
    </row>
    <row r="91" spans="1:19" ht="14.15" customHeight="1">
      <c r="A91" s="311">
        <v>90</v>
      </c>
      <c r="B91" s="121" t="s">
        <v>1710</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1457</v>
      </c>
    </row>
    <row r="92" spans="1:19" ht="14.15" customHeight="1">
      <c r="A92" s="311">
        <v>91</v>
      </c>
      <c r="B92" s="121" t="s">
        <v>1709</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1457</v>
      </c>
    </row>
    <row r="93" spans="1:19" ht="14.15" customHeight="1">
      <c r="A93" s="311">
        <v>92</v>
      </c>
      <c r="B93" s="121" t="s">
        <v>1708</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1457</v>
      </c>
    </row>
    <row r="94" spans="1:19" ht="14.15" customHeight="1">
      <c r="A94" s="311">
        <v>93</v>
      </c>
      <c r="B94" s="121" t="s">
        <v>1707</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1457</v>
      </c>
    </row>
    <row r="95" spans="1:19" ht="14.15" customHeight="1">
      <c r="A95" s="311">
        <v>94</v>
      </c>
      <c r="B95" s="121" t="s">
        <v>1706</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1457</v>
      </c>
    </row>
    <row r="96" spans="1:19" ht="14.15" customHeight="1">
      <c r="A96" s="311">
        <v>95</v>
      </c>
      <c r="B96" s="121" t="s">
        <v>1705</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1457</v>
      </c>
    </row>
    <row r="97" spans="1:19" ht="14.15" customHeight="1">
      <c r="A97" s="311">
        <v>96</v>
      </c>
      <c r="B97" s="121" t="s">
        <v>1704</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1457</v>
      </c>
    </row>
    <row r="98" spans="1:19" ht="14.15" customHeight="1">
      <c r="A98" s="311">
        <v>97</v>
      </c>
      <c r="B98" s="121" t="s">
        <v>1703</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1457</v>
      </c>
    </row>
    <row r="99" spans="1:19" ht="14.15" customHeight="1">
      <c r="A99" s="311">
        <v>98</v>
      </c>
      <c r="B99" s="121" t="s">
        <v>1702</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1457</v>
      </c>
    </row>
    <row r="100" spans="1:19" ht="14.15" customHeight="1">
      <c r="A100" s="311">
        <v>99</v>
      </c>
      <c r="B100" s="121" t="s">
        <v>1701</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1457</v>
      </c>
    </row>
    <row r="101" spans="1:19" ht="14.15" customHeight="1">
      <c r="A101" s="311">
        <v>100</v>
      </c>
      <c r="B101" s="121" t="s">
        <v>1700</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1457</v>
      </c>
    </row>
    <row r="102" spans="1:19" ht="14.15" customHeight="1">
      <c r="A102" s="311">
        <v>101</v>
      </c>
      <c r="B102" s="121" t="s">
        <v>1699</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1457</v>
      </c>
    </row>
    <row r="103" spans="1:19" ht="14.15" customHeight="1">
      <c r="A103" s="311">
        <v>102</v>
      </c>
      <c r="B103" s="121" t="s">
        <v>1698</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1457</v>
      </c>
    </row>
    <row r="104" spans="1:19" ht="14.15" customHeight="1">
      <c r="A104" s="311">
        <v>103</v>
      </c>
      <c r="B104" s="121" t="s">
        <v>1697</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1457</v>
      </c>
    </row>
    <row r="105" spans="1:19" ht="14.15" customHeight="1">
      <c r="A105" s="311">
        <v>104</v>
      </c>
      <c r="B105" s="121" t="s">
        <v>1696</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1457</v>
      </c>
    </row>
    <row r="106" spans="1:19" ht="14.15" customHeight="1">
      <c r="A106" s="311">
        <v>105</v>
      </c>
      <c r="B106" s="121" t="s">
        <v>1695</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1457</v>
      </c>
    </row>
    <row r="107" spans="1:19" ht="14.15" customHeight="1">
      <c r="A107" s="311">
        <v>106</v>
      </c>
      <c r="B107" s="121" t="s">
        <v>1694</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1457</v>
      </c>
    </row>
    <row r="108" spans="1:19" ht="14.15" customHeight="1">
      <c r="A108" s="311">
        <v>107</v>
      </c>
      <c r="B108" s="121" t="s">
        <v>1693</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1457</v>
      </c>
    </row>
    <row r="109" spans="1:19" ht="14.15" customHeight="1">
      <c r="A109" s="311">
        <v>108</v>
      </c>
      <c r="B109" s="121" t="s">
        <v>1692</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1457</v>
      </c>
    </row>
    <row r="110" spans="1:19" ht="14.15" customHeight="1">
      <c r="A110" s="311">
        <v>109</v>
      </c>
      <c r="B110" s="121" t="s">
        <v>1691</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1457</v>
      </c>
    </row>
    <row r="111" spans="1:19" ht="14.15" customHeight="1">
      <c r="A111" s="311">
        <v>110</v>
      </c>
      <c r="B111" s="121" t="s">
        <v>1690</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1457</v>
      </c>
    </row>
    <row r="112" spans="1:19" ht="14.15" customHeight="1">
      <c r="A112" s="311">
        <v>111</v>
      </c>
      <c r="B112" s="121" t="s">
        <v>1689</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1457</v>
      </c>
    </row>
    <row r="113" spans="1:19" ht="14.15" customHeight="1">
      <c r="A113" s="311">
        <v>112</v>
      </c>
      <c r="B113" s="121" t="s">
        <v>2362</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1457</v>
      </c>
    </row>
    <row r="114" spans="1:19" ht="14.15" customHeight="1">
      <c r="A114" s="311">
        <v>113</v>
      </c>
      <c r="B114" s="121" t="s">
        <v>1688</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1457</v>
      </c>
    </row>
    <row r="115" spans="1:19" ht="14.15" customHeight="1">
      <c r="A115" s="311">
        <v>114</v>
      </c>
      <c r="B115" s="121" t="s">
        <v>1687</v>
      </c>
      <c r="C115" s="122"/>
      <c r="D115" s="122"/>
      <c r="E115" s="122"/>
      <c r="F115" s="122"/>
      <c r="G115" s="122"/>
      <c r="H115" s="122"/>
      <c r="I115" s="122"/>
      <c r="J115" s="122"/>
      <c r="K115" s="122"/>
      <c r="L115" s="122"/>
      <c r="M115" s="122"/>
      <c r="N115" s="122"/>
      <c r="O115" s="122"/>
      <c r="P115" s="122"/>
      <c r="Q115" s="122"/>
      <c r="R115" s="122"/>
      <c r="S115" s="122" t="s">
        <v>1457</v>
      </c>
    </row>
    <row r="116" spans="1:19" ht="14.15" customHeight="1">
      <c r="A116" s="311">
        <v>115</v>
      </c>
      <c r="B116" s="121" t="s">
        <v>1686</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1685</v>
      </c>
    </row>
    <row r="117" spans="1:19" ht="14.15" customHeight="1">
      <c r="A117" s="311">
        <v>116</v>
      </c>
      <c r="B117" s="121" t="s">
        <v>2914</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1457</v>
      </c>
    </row>
    <row r="118" spans="1:19" ht="14.15" customHeight="1">
      <c r="A118" s="311">
        <v>117</v>
      </c>
      <c r="B118" s="121" t="s">
        <v>1684</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1457</v>
      </c>
    </row>
    <row r="119" spans="1:19" ht="14.15" customHeight="1">
      <c r="A119" s="311">
        <v>118</v>
      </c>
      <c r="B119" s="121" t="s">
        <v>1683</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1457</v>
      </c>
    </row>
    <row r="120" spans="1:19" ht="14.15" customHeight="1">
      <c r="A120" s="311">
        <v>119</v>
      </c>
      <c r="B120" s="121" t="s">
        <v>1682</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1457</v>
      </c>
    </row>
    <row r="121" spans="1:19" ht="14.15" customHeight="1">
      <c r="A121" s="311">
        <v>120</v>
      </c>
      <c r="B121" s="121" t="s">
        <v>1681</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1457</v>
      </c>
    </row>
    <row r="122" spans="1:19" ht="14.15" customHeight="1">
      <c r="A122" s="311">
        <v>121</v>
      </c>
      <c r="B122" s="121" t="s">
        <v>1680</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1457</v>
      </c>
    </row>
    <row r="123" spans="1:19" ht="14.15" customHeight="1">
      <c r="A123" s="311">
        <v>122</v>
      </c>
      <c r="B123" s="121" t="s">
        <v>1679</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1457</v>
      </c>
    </row>
    <row r="124" spans="1:19" ht="14.15" customHeight="1">
      <c r="A124" s="311">
        <v>123</v>
      </c>
      <c r="B124" s="121" t="s">
        <v>1678</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1457</v>
      </c>
    </row>
    <row r="125" spans="1:19" ht="14.15" customHeight="1">
      <c r="A125" s="311">
        <v>124</v>
      </c>
      <c r="B125" s="121" t="s">
        <v>1677</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1457</v>
      </c>
    </row>
    <row r="126" spans="1:19" ht="14.15" customHeight="1">
      <c r="A126" s="311">
        <v>125</v>
      </c>
      <c r="B126" s="121" t="s">
        <v>1676</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1457</v>
      </c>
    </row>
    <row r="127" spans="1:19" ht="14.15" customHeight="1">
      <c r="A127" s="311">
        <v>126</v>
      </c>
      <c r="B127" s="121" t="s">
        <v>1675</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1457</v>
      </c>
    </row>
    <row r="128" spans="1:19" ht="14.15" customHeight="1">
      <c r="A128" s="311">
        <v>127</v>
      </c>
      <c r="B128" s="121" t="s">
        <v>1674</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1457</v>
      </c>
    </row>
    <row r="129" spans="1:19" ht="14.15" customHeight="1">
      <c r="A129" s="311">
        <v>128</v>
      </c>
      <c r="B129" s="121" t="s">
        <v>1673</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1457</v>
      </c>
    </row>
    <row r="130" spans="1:19" ht="14.15" customHeight="1">
      <c r="A130" s="311">
        <v>129</v>
      </c>
      <c r="B130" s="121" t="s">
        <v>1672</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1457</v>
      </c>
    </row>
    <row r="131" spans="1:19" ht="14.15" customHeight="1">
      <c r="A131" s="311">
        <v>130</v>
      </c>
      <c r="B131" s="121" t="s">
        <v>1671</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1457</v>
      </c>
    </row>
    <row r="132" spans="1:19" ht="14.15" customHeight="1">
      <c r="A132" s="311">
        <v>131</v>
      </c>
      <c r="B132" s="121" t="s">
        <v>1670</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1457</v>
      </c>
    </row>
    <row r="133" spans="1:19" ht="14.15" customHeight="1">
      <c r="A133" s="311">
        <v>132</v>
      </c>
      <c r="B133" s="121" t="s">
        <v>1669</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1457</v>
      </c>
    </row>
    <row r="134" spans="1:19" ht="14.15" customHeight="1">
      <c r="A134" s="311">
        <v>133</v>
      </c>
      <c r="B134" s="121" t="s">
        <v>1668</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1457</v>
      </c>
    </row>
    <row r="135" spans="1:19" ht="14.15" customHeight="1">
      <c r="A135" s="311">
        <v>134</v>
      </c>
      <c r="B135" s="121" t="s">
        <v>1667</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1457</v>
      </c>
    </row>
    <row r="136" spans="1:19" ht="14.15" customHeight="1">
      <c r="A136" s="311">
        <v>135</v>
      </c>
      <c r="B136" s="121" t="s">
        <v>1666</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1457</v>
      </c>
    </row>
    <row r="137" spans="1:19" ht="14.15" customHeight="1">
      <c r="A137" s="311">
        <v>136</v>
      </c>
      <c r="B137" s="121" t="s">
        <v>1665</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1457</v>
      </c>
    </row>
    <row r="138" spans="1:19" ht="14.15" customHeight="1">
      <c r="A138" s="311">
        <v>137</v>
      </c>
      <c r="B138" s="121" t="s">
        <v>1664</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1457</v>
      </c>
    </row>
    <row r="139" spans="1:19" ht="14.15" customHeight="1">
      <c r="A139" s="311">
        <v>138</v>
      </c>
      <c r="B139" s="121" t="s">
        <v>1663</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1457</v>
      </c>
    </row>
    <row r="140" spans="1:19" ht="14.15" customHeight="1">
      <c r="A140" s="311">
        <v>139</v>
      </c>
      <c r="B140" s="121" t="s">
        <v>1662</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1457</v>
      </c>
    </row>
    <row r="141" spans="1:19" ht="14.15" customHeight="1">
      <c r="A141" s="311">
        <v>140</v>
      </c>
      <c r="B141" s="121" t="s">
        <v>1661</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1457</v>
      </c>
    </row>
    <row r="142" spans="1:19" ht="14.15" customHeight="1">
      <c r="A142" s="311">
        <v>141</v>
      </c>
      <c r="B142" s="121" t="s">
        <v>1660</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1457</v>
      </c>
    </row>
    <row r="143" spans="1:19" ht="14.15" customHeight="1">
      <c r="A143" s="311">
        <v>142</v>
      </c>
      <c r="B143" s="121" t="s">
        <v>1659</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1654</v>
      </c>
    </row>
    <row r="144" spans="1:19" ht="14.15" customHeight="1">
      <c r="A144" s="311">
        <v>143</v>
      </c>
      <c r="B144" s="121" t="s">
        <v>1658</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1657</v>
      </c>
    </row>
    <row r="145" spans="1:19" ht="14.15" customHeight="1">
      <c r="A145" s="311">
        <v>144</v>
      </c>
      <c r="B145" s="121" t="s">
        <v>1656</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1655</v>
      </c>
    </row>
    <row r="146" spans="1:19" ht="14.15" customHeight="1">
      <c r="A146" s="311">
        <v>145</v>
      </c>
      <c r="B146" s="121" t="s">
        <v>1653</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1457</v>
      </c>
    </row>
    <row r="147" spans="1:19" ht="14.15" customHeight="1">
      <c r="A147" s="311">
        <v>146</v>
      </c>
      <c r="B147" s="121" t="s">
        <v>1652</v>
      </c>
      <c r="C147" s="122"/>
      <c r="D147" s="122"/>
      <c r="E147" s="122"/>
      <c r="F147" s="122"/>
      <c r="G147" s="122"/>
      <c r="H147" s="122"/>
      <c r="I147" s="122"/>
      <c r="J147" s="122"/>
      <c r="K147" s="122"/>
      <c r="L147" s="122"/>
      <c r="M147" s="122"/>
      <c r="N147" s="122"/>
      <c r="O147" s="122"/>
      <c r="P147" s="122"/>
      <c r="Q147" s="122"/>
      <c r="R147" s="122"/>
      <c r="S147" s="122"/>
    </row>
    <row r="148" spans="1:19" ht="14.15" customHeight="1">
      <c r="A148" s="311">
        <v>147</v>
      </c>
      <c r="B148" s="121" t="s">
        <v>1651</v>
      </c>
      <c r="C148" s="122"/>
      <c r="D148" s="122"/>
      <c r="E148" s="122"/>
      <c r="F148" s="122"/>
      <c r="G148" s="122"/>
      <c r="H148" s="122"/>
      <c r="I148" s="122"/>
      <c r="J148" s="122"/>
      <c r="K148" s="122"/>
      <c r="L148" s="122"/>
      <c r="M148" s="122"/>
      <c r="N148" s="122"/>
      <c r="O148" s="122"/>
      <c r="P148" s="122"/>
      <c r="Q148" s="122"/>
      <c r="R148" s="122"/>
      <c r="S148" s="122"/>
    </row>
    <row r="149" spans="1:19" ht="14.15" customHeight="1">
      <c r="A149" s="311">
        <v>148</v>
      </c>
      <c r="B149" s="121" t="s">
        <v>1650</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1457</v>
      </c>
    </row>
    <row r="150" spans="1:19" ht="14.15" customHeight="1">
      <c r="A150" s="311">
        <v>149</v>
      </c>
      <c r="B150" s="121" t="s">
        <v>1649</v>
      </c>
      <c r="C150" s="122"/>
      <c r="D150" s="122"/>
      <c r="E150" s="122"/>
      <c r="F150" s="122"/>
      <c r="G150" s="122"/>
      <c r="H150" s="122"/>
      <c r="I150" s="122"/>
      <c r="J150" s="122"/>
      <c r="K150" s="122"/>
      <c r="L150" s="122"/>
      <c r="M150" s="122"/>
      <c r="N150" s="122"/>
      <c r="O150" s="122"/>
      <c r="P150" s="122"/>
      <c r="Q150" s="122"/>
      <c r="R150" s="122"/>
      <c r="S150" s="122"/>
    </row>
    <row r="151" spans="1:19" ht="14.15" customHeight="1">
      <c r="A151" s="311">
        <v>150</v>
      </c>
      <c r="B151" s="121" t="s">
        <v>1648</v>
      </c>
      <c r="C151" s="122"/>
      <c r="D151" s="122"/>
      <c r="E151" s="122"/>
      <c r="F151" s="122"/>
      <c r="G151" s="122"/>
      <c r="H151" s="122"/>
      <c r="I151" s="122"/>
      <c r="J151" s="122"/>
      <c r="K151" s="122"/>
      <c r="L151" s="122"/>
      <c r="M151" s="122"/>
      <c r="N151" s="122"/>
      <c r="O151" s="122"/>
      <c r="P151" s="122"/>
      <c r="Q151" s="122"/>
      <c r="R151" s="122"/>
      <c r="S151" s="122"/>
    </row>
    <row r="152" spans="1:19" ht="14.15" customHeight="1">
      <c r="A152" s="311">
        <v>151</v>
      </c>
      <c r="B152" s="121" t="s">
        <v>1647</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1646</v>
      </c>
    </row>
    <row r="153" spans="1:19" ht="14.15" customHeight="1">
      <c r="A153" s="311">
        <v>152</v>
      </c>
      <c r="B153" s="121" t="s">
        <v>1645</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1644</v>
      </c>
    </row>
    <row r="154" spans="1:19" ht="14.15" customHeight="1">
      <c r="A154" s="311">
        <v>153</v>
      </c>
      <c r="B154" s="121" t="s">
        <v>1643</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1457</v>
      </c>
    </row>
    <row r="155" spans="1:19" ht="14.15" customHeight="1">
      <c r="A155" s="311">
        <v>154</v>
      </c>
      <c r="B155" s="121" t="s">
        <v>1642</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1457</v>
      </c>
    </row>
    <row r="156" spans="1:19" ht="14.15" customHeight="1">
      <c r="A156" s="311">
        <v>155</v>
      </c>
      <c r="B156" s="121" t="s">
        <v>1641</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1457</v>
      </c>
    </row>
    <row r="157" spans="1:19" ht="14.15" customHeight="1">
      <c r="A157" s="311">
        <v>156</v>
      </c>
      <c r="B157" s="121" t="s">
        <v>1640</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1457</v>
      </c>
    </row>
    <row r="158" spans="1:19" ht="14.15" customHeight="1">
      <c r="A158" s="311">
        <v>157</v>
      </c>
      <c r="B158" s="121" t="s">
        <v>1639</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1457</v>
      </c>
    </row>
    <row r="159" spans="1:19" ht="14.15" customHeight="1">
      <c r="A159" s="311">
        <v>158</v>
      </c>
      <c r="B159" s="121" t="s">
        <v>1638</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1457</v>
      </c>
    </row>
    <row r="160" spans="1:19" ht="14.15" customHeight="1">
      <c r="A160" s="311">
        <v>159</v>
      </c>
      <c r="B160" s="121" t="s">
        <v>1637</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1457</v>
      </c>
    </row>
    <row r="161" spans="1:19" ht="14.15" customHeight="1">
      <c r="A161" s="311">
        <v>160</v>
      </c>
      <c r="B161" s="121" t="s">
        <v>1636</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1457</v>
      </c>
    </row>
    <row r="162" spans="1:19" ht="14.15" customHeight="1">
      <c r="A162" s="311">
        <v>161</v>
      </c>
      <c r="B162" s="121" t="s">
        <v>1635</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1457</v>
      </c>
    </row>
    <row r="163" spans="1:19" ht="14.15" customHeight="1">
      <c r="A163" s="311">
        <v>162</v>
      </c>
      <c r="B163" s="121" t="s">
        <v>1634</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1457</v>
      </c>
    </row>
    <row r="164" spans="1:19" ht="14.15" customHeight="1">
      <c r="A164" s="311">
        <v>163</v>
      </c>
      <c r="B164" s="121" t="s">
        <v>1633</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1457</v>
      </c>
    </row>
    <row r="165" spans="1:19" ht="14.15" customHeight="1">
      <c r="A165" s="311">
        <v>164</v>
      </c>
      <c r="B165" s="121" t="s">
        <v>1632</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1457</v>
      </c>
    </row>
    <row r="166" spans="1:19" ht="14.15" customHeight="1">
      <c r="A166" s="311">
        <v>165</v>
      </c>
      <c r="B166" s="121" t="s">
        <v>1631</v>
      </c>
      <c r="C166" s="122" t="str">
        <f>IF('確認申請書（建築）入力'!$M$342="","",'確認申請書（建築）入力'!$M$342)</f>
        <v/>
      </c>
      <c r="D166" s="122"/>
      <c r="E166" s="122"/>
      <c r="F166" s="122"/>
      <c r="G166" s="122"/>
      <c r="H166" s="122"/>
      <c r="I166" s="122"/>
      <c r="J166" s="122"/>
      <c r="K166" s="122"/>
      <c r="L166" s="122"/>
      <c r="M166" s="122"/>
      <c r="N166" s="122"/>
      <c r="O166" s="122"/>
      <c r="P166" s="122"/>
      <c r="Q166" s="122"/>
      <c r="R166" s="122"/>
      <c r="S166" s="122" t="s">
        <v>1457</v>
      </c>
    </row>
    <row r="167" spans="1:19" ht="14.15" customHeight="1">
      <c r="A167" s="311">
        <v>166</v>
      </c>
      <c r="B167" s="121" t="s">
        <v>1630</v>
      </c>
      <c r="C167" s="122" t="str">
        <f>IF('確認申請書（建築）入力'!$M$344="","",'確認申請書（建築）入力'!$M$344)</f>
        <v/>
      </c>
      <c r="D167" s="122"/>
      <c r="E167" s="122"/>
      <c r="F167" s="122"/>
      <c r="G167" s="122"/>
      <c r="H167" s="122"/>
      <c r="I167" s="122"/>
      <c r="J167" s="122"/>
      <c r="K167" s="122"/>
      <c r="L167" s="122"/>
      <c r="M167" s="122"/>
      <c r="N167" s="122"/>
      <c r="O167" s="122"/>
      <c r="P167" s="122"/>
      <c r="Q167" s="122"/>
      <c r="R167" s="122"/>
      <c r="S167" s="122" t="s">
        <v>1457</v>
      </c>
    </row>
    <row r="168" spans="1:19" ht="14.15" customHeight="1">
      <c r="A168" s="311">
        <v>167</v>
      </c>
      <c r="B168" s="121" t="s">
        <v>1629</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1457</v>
      </c>
    </row>
    <row r="169" spans="1:19" ht="14.15" customHeight="1">
      <c r="A169" s="311">
        <v>168</v>
      </c>
      <c r="B169" s="121" t="s">
        <v>1628</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1457</v>
      </c>
    </row>
    <row r="170" spans="1:19" ht="14.15" customHeight="1">
      <c r="A170" s="465">
        <v>169</v>
      </c>
      <c r="B170" s="139" t="s">
        <v>1627</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1457</v>
      </c>
    </row>
    <row r="171" spans="1:19" ht="14.15" customHeight="1">
      <c r="A171" s="465">
        <v>170</v>
      </c>
      <c r="B171" s="139" t="s">
        <v>1626</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1457</v>
      </c>
    </row>
    <row r="172" spans="1:19" ht="14.15" customHeight="1">
      <c r="A172" s="465">
        <v>171</v>
      </c>
      <c r="B172" s="139" t="s">
        <v>1625</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1457</v>
      </c>
    </row>
    <row r="173" spans="1:19" ht="14.15" customHeight="1">
      <c r="A173" s="311">
        <v>172</v>
      </c>
      <c r="B173" s="121" t="s">
        <v>1624</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1457</v>
      </c>
    </row>
    <row r="174" spans="1:19" ht="14.15" customHeight="1">
      <c r="A174" s="311">
        <v>173</v>
      </c>
      <c r="B174" s="121" t="s">
        <v>1623</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1457</v>
      </c>
    </row>
    <row r="175" spans="1:19" ht="14.15" customHeight="1">
      <c r="A175" s="311">
        <v>174</v>
      </c>
      <c r="B175" s="121" t="s">
        <v>1622</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1457</v>
      </c>
    </row>
    <row r="176" spans="1:19" ht="14.15" customHeight="1">
      <c r="A176" s="311">
        <v>175</v>
      </c>
      <c r="B176" s="121" t="s">
        <v>1621</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1457</v>
      </c>
    </row>
    <row r="177" spans="1:19" ht="14.15" customHeight="1">
      <c r="A177" s="311">
        <v>176</v>
      </c>
      <c r="B177" s="121" t="s">
        <v>1620</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1457</v>
      </c>
    </row>
    <row r="178" spans="1:19" ht="14.15" customHeight="1">
      <c r="A178" s="311">
        <v>177</v>
      </c>
      <c r="B178" s="121" t="s">
        <v>1619</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1457</v>
      </c>
    </row>
    <row r="179" spans="1:19" ht="14.15" customHeight="1">
      <c r="A179" s="311">
        <v>178</v>
      </c>
      <c r="B179" s="121" t="s">
        <v>1618</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1457</v>
      </c>
    </row>
    <row r="180" spans="1:19" ht="14.15" customHeight="1">
      <c r="A180" s="311">
        <v>179</v>
      </c>
      <c r="B180" s="121" t="s">
        <v>1617</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1457</v>
      </c>
    </row>
    <row r="181" spans="1:19" ht="14.15" customHeight="1">
      <c r="A181" s="311">
        <v>180</v>
      </c>
      <c r="B181" s="121" t="s">
        <v>1616</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1457</v>
      </c>
    </row>
    <row r="182" spans="1:19" ht="14.15" customHeight="1">
      <c r="A182" s="311">
        <v>181</v>
      </c>
      <c r="B182" s="121" t="s">
        <v>1615</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1457</v>
      </c>
    </row>
    <row r="183" spans="1:19" ht="14.15"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1457</v>
      </c>
    </row>
    <row r="184" spans="1:19" ht="14.15" customHeight="1">
      <c r="A184" s="311">
        <v>183</v>
      </c>
      <c r="B184" s="121" t="s">
        <v>1614</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15" customHeight="1">
      <c r="A185" s="311">
        <v>184</v>
      </c>
      <c r="B185" s="121" t="s">
        <v>1613</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15" customHeight="1">
      <c r="A186" s="311">
        <v>185</v>
      </c>
      <c r="B186" s="121" t="s">
        <v>1612</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15" customHeight="1">
      <c r="A187" s="311">
        <v>186</v>
      </c>
      <c r="B187" s="121" t="s">
        <v>1611</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15" customHeight="1">
      <c r="A188" s="311">
        <v>187</v>
      </c>
      <c r="B188" s="121" t="s">
        <v>1610</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15" customHeight="1">
      <c r="A189" s="464">
        <v>188</v>
      </c>
      <c r="B189" s="123" t="s">
        <v>1609</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1457</v>
      </c>
    </row>
    <row r="190" spans="1:19" ht="14.15" customHeight="1">
      <c r="A190" s="464">
        <v>189</v>
      </c>
      <c r="B190" s="123" t="s">
        <v>1608</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1457</v>
      </c>
    </row>
    <row r="191" spans="1:19" ht="14.15" customHeight="1">
      <c r="A191" s="464">
        <v>190</v>
      </c>
      <c r="B191" s="123" t="s">
        <v>1607</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1457</v>
      </c>
    </row>
    <row r="192" spans="1:19" ht="14.15" customHeight="1">
      <c r="A192" s="464">
        <v>191</v>
      </c>
      <c r="B192" s="123" t="s">
        <v>1606</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1457</v>
      </c>
    </row>
    <row r="193" spans="1:19" ht="14.15" customHeight="1">
      <c r="A193" s="464">
        <v>192</v>
      </c>
      <c r="B193" s="123" t="s">
        <v>1605</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1457</v>
      </c>
    </row>
    <row r="194" spans="1:19" ht="14.15" customHeight="1">
      <c r="A194" s="464">
        <v>193</v>
      </c>
      <c r="B194" s="123" t="s">
        <v>1604</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1457</v>
      </c>
    </row>
    <row r="195" spans="1:19" ht="14.15" customHeight="1">
      <c r="A195" s="464">
        <v>194</v>
      </c>
      <c r="B195" s="123" t="s">
        <v>1603</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1457</v>
      </c>
    </row>
    <row r="196" spans="1:19" ht="14.15" customHeight="1">
      <c r="A196" s="464">
        <v>195</v>
      </c>
      <c r="B196" s="123" t="s">
        <v>1602</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1457</v>
      </c>
    </row>
    <row r="197" spans="1:19" ht="14.15" customHeight="1">
      <c r="A197" s="464">
        <v>196</v>
      </c>
      <c r="B197" s="123" t="s">
        <v>1601</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1457</v>
      </c>
    </row>
    <row r="198" spans="1:19" ht="14.15" customHeight="1">
      <c r="A198" s="464">
        <v>197</v>
      </c>
      <c r="B198" s="123" t="s">
        <v>1600</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1457</v>
      </c>
    </row>
    <row r="199" spans="1:19" ht="14.15" customHeight="1">
      <c r="A199" s="464">
        <v>198</v>
      </c>
      <c r="B199" s="123" t="s">
        <v>1599</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1457</v>
      </c>
    </row>
    <row r="200" spans="1:19" ht="14.15" customHeight="1">
      <c r="A200" s="464">
        <v>199</v>
      </c>
      <c r="B200" s="123" t="s">
        <v>1598</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1457</v>
      </c>
    </row>
    <row r="201" spans="1:19" ht="14.15" customHeight="1">
      <c r="A201" s="464">
        <v>200</v>
      </c>
      <c r="B201" s="123" t="s">
        <v>1597</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1457</v>
      </c>
    </row>
    <row r="202" spans="1:19" ht="14.15" customHeight="1">
      <c r="A202" s="464">
        <v>201</v>
      </c>
      <c r="B202" s="123" t="s">
        <v>1596</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1457</v>
      </c>
    </row>
    <row r="203" spans="1:19" ht="14.15" customHeight="1">
      <c r="A203" s="311">
        <v>202</v>
      </c>
      <c r="B203" s="121" t="s">
        <v>1595</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1457</v>
      </c>
    </row>
    <row r="204" spans="1:19" ht="14.15" customHeight="1">
      <c r="A204" s="311">
        <v>203</v>
      </c>
      <c r="B204" s="121" t="s">
        <v>1594</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1457</v>
      </c>
    </row>
    <row r="205" spans="1:19" ht="14.15" customHeight="1">
      <c r="A205" s="311">
        <v>204</v>
      </c>
      <c r="B205" s="121" t="s">
        <v>1593</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1457</v>
      </c>
    </row>
    <row r="206" spans="1:19" ht="14.15" customHeight="1">
      <c r="A206" s="311">
        <v>205</v>
      </c>
      <c r="B206" s="121" t="s">
        <v>1592</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1457</v>
      </c>
    </row>
    <row r="207" spans="1:19" ht="14.15" customHeight="1">
      <c r="A207" s="311">
        <v>206</v>
      </c>
      <c r="B207" s="128" t="s">
        <v>1591</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1457</v>
      </c>
    </row>
    <row r="208" spans="1:19" ht="14.15" customHeight="1">
      <c r="A208" s="311">
        <v>207</v>
      </c>
      <c r="B208" s="121" t="s">
        <v>1590</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1457</v>
      </c>
    </row>
    <row r="209" spans="1:19" ht="14.15" customHeight="1">
      <c r="A209" s="311">
        <v>208</v>
      </c>
      <c r="B209" s="121" t="s">
        <v>1589</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1457</v>
      </c>
    </row>
    <row r="210" spans="1:19" ht="14.15" customHeight="1">
      <c r="A210" s="311">
        <v>209</v>
      </c>
      <c r="B210" s="121" t="s">
        <v>1588</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1457</v>
      </c>
    </row>
    <row r="211" spans="1:19" ht="14.15" customHeight="1">
      <c r="A211" s="311">
        <v>210</v>
      </c>
      <c r="B211" s="121" t="s">
        <v>1587</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1457</v>
      </c>
    </row>
    <row r="212" spans="1:19" ht="14.15" customHeight="1">
      <c r="A212" s="311">
        <v>211</v>
      </c>
      <c r="B212" s="121" t="s">
        <v>1586</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1457</v>
      </c>
    </row>
    <row r="213" spans="1:19" ht="14.15" customHeight="1">
      <c r="A213" s="311">
        <v>212</v>
      </c>
      <c r="B213" s="121" t="s">
        <v>1585</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1457</v>
      </c>
    </row>
    <row r="214" spans="1:19" ht="14.15" customHeight="1">
      <c r="A214" s="311">
        <v>213</v>
      </c>
      <c r="B214" s="121" t="s">
        <v>1584</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1457</v>
      </c>
    </row>
    <row r="215" spans="1:19" ht="14.15" customHeight="1">
      <c r="A215" s="311">
        <v>214</v>
      </c>
      <c r="B215" s="128" t="s">
        <v>1583</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1457</v>
      </c>
    </row>
    <row r="216" spans="1:19" ht="14.15" customHeight="1">
      <c r="A216" s="311">
        <v>215</v>
      </c>
      <c r="B216" s="121" t="s">
        <v>1582</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1457</v>
      </c>
    </row>
    <row r="217" spans="1:19" ht="14.15" customHeight="1">
      <c r="A217" s="464">
        <v>216</v>
      </c>
      <c r="B217" s="123" t="s">
        <v>1581</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1457</v>
      </c>
    </row>
    <row r="218" spans="1:19" ht="14.15" customHeight="1">
      <c r="A218" s="464">
        <v>217</v>
      </c>
      <c r="B218" s="123" t="s">
        <v>1580</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1457</v>
      </c>
    </row>
    <row r="219" spans="1:19" ht="14.15" customHeight="1">
      <c r="A219" s="464">
        <v>218</v>
      </c>
      <c r="B219" s="123" t="s">
        <v>1579</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1457</v>
      </c>
    </row>
    <row r="220" spans="1:19" ht="14.15" customHeight="1">
      <c r="A220" s="464">
        <v>219</v>
      </c>
      <c r="B220" s="123" t="s">
        <v>1578</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1457</v>
      </c>
    </row>
    <row r="221" spans="1:19" ht="14.15" customHeight="1">
      <c r="A221" s="464">
        <v>220</v>
      </c>
      <c r="B221" s="123" t="s">
        <v>1577</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1457</v>
      </c>
    </row>
    <row r="222" spans="1:19" ht="14.15" customHeight="1">
      <c r="A222" s="464">
        <v>221</v>
      </c>
      <c r="B222" s="123" t="s">
        <v>1576</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1457</v>
      </c>
    </row>
    <row r="223" spans="1:19" ht="14.15" customHeight="1">
      <c r="A223" s="464">
        <v>222</v>
      </c>
      <c r="B223" s="123" t="s">
        <v>1575</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1457</v>
      </c>
    </row>
    <row r="224" spans="1:19" ht="14.15" customHeight="1">
      <c r="A224" s="464">
        <v>223</v>
      </c>
      <c r="B224" s="123" t="s">
        <v>1574</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1457</v>
      </c>
    </row>
    <row r="225" spans="1:19" ht="14.15" customHeight="1">
      <c r="A225" s="464">
        <v>224</v>
      </c>
      <c r="B225" s="123" t="s">
        <v>1573</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1457</v>
      </c>
    </row>
    <row r="226" spans="1:19" ht="14.15" customHeight="1">
      <c r="A226" s="464">
        <v>225</v>
      </c>
      <c r="B226" s="123" t="s">
        <v>1572</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1457</v>
      </c>
    </row>
    <row r="227" spans="1:19" ht="14.15" customHeight="1">
      <c r="A227" s="464">
        <v>226</v>
      </c>
      <c r="B227" s="123" t="s">
        <v>1571</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1457</v>
      </c>
    </row>
    <row r="228" spans="1:19" ht="14.15" customHeight="1">
      <c r="A228" s="464">
        <v>227</v>
      </c>
      <c r="B228" s="123" t="s">
        <v>1570</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1457</v>
      </c>
    </row>
    <row r="229" spans="1:19" ht="14.15" customHeight="1">
      <c r="A229" s="464">
        <v>228</v>
      </c>
      <c r="B229" s="123" t="s">
        <v>1569</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1457</v>
      </c>
    </row>
    <row r="230" spans="1:19" ht="14.15" customHeight="1">
      <c r="A230" s="464">
        <v>229</v>
      </c>
      <c r="B230" s="123" t="s">
        <v>1568</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1457</v>
      </c>
    </row>
    <row r="231" spans="1:19" ht="14.15" customHeight="1">
      <c r="A231" s="311">
        <v>230</v>
      </c>
      <c r="B231" s="121" t="s">
        <v>1567</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1457</v>
      </c>
    </row>
    <row r="232" spans="1:19" ht="14.15" customHeight="1">
      <c r="A232" s="311">
        <v>231</v>
      </c>
      <c r="B232" s="121" t="s">
        <v>1566</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1457</v>
      </c>
    </row>
    <row r="233" spans="1:19" ht="14.15" customHeight="1">
      <c r="A233" s="311">
        <v>232</v>
      </c>
      <c r="B233" s="121" t="s">
        <v>1565</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1457</v>
      </c>
    </row>
    <row r="234" spans="1:19" ht="14.15" customHeight="1">
      <c r="A234" s="311">
        <v>233</v>
      </c>
      <c r="B234" s="121" t="s">
        <v>1564</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1457</v>
      </c>
    </row>
    <row r="235" spans="1:19" ht="14.15" customHeight="1">
      <c r="A235" s="311">
        <v>234</v>
      </c>
      <c r="B235" s="121" t="s">
        <v>1563</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1457</v>
      </c>
    </row>
    <row r="236" spans="1:19" ht="14.15" customHeight="1">
      <c r="A236" s="311">
        <v>235</v>
      </c>
      <c r="B236" s="130" t="s">
        <v>1562</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15" customHeight="1">
      <c r="A237" s="311">
        <v>236</v>
      </c>
      <c r="B237" s="121" t="s">
        <v>1561</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1457</v>
      </c>
    </row>
    <row r="238" spans="1:19" ht="14.15" customHeight="1">
      <c r="A238" s="464">
        <v>237</v>
      </c>
      <c r="B238" s="123" t="s">
        <v>1560</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1457</v>
      </c>
    </row>
    <row r="239" spans="1:19" ht="14.15" customHeight="1">
      <c r="A239" s="464">
        <v>238</v>
      </c>
      <c r="B239" s="123" t="s">
        <v>1559</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1457</v>
      </c>
    </row>
    <row r="240" spans="1:19" ht="14.15" customHeight="1">
      <c r="A240" s="464">
        <v>239</v>
      </c>
      <c r="B240" s="123" t="s">
        <v>1558</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1457</v>
      </c>
    </row>
    <row r="241" spans="1:19" ht="14.15" customHeight="1">
      <c r="A241" s="464">
        <v>240</v>
      </c>
      <c r="B241" s="123" t="s">
        <v>1557</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1457</v>
      </c>
    </row>
    <row r="242" spans="1:19" ht="14.15" customHeight="1">
      <c r="A242" s="464">
        <v>241</v>
      </c>
      <c r="B242" s="123" t="s">
        <v>1556</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1457</v>
      </c>
    </row>
    <row r="243" spans="1:19" ht="14.15" customHeight="1">
      <c r="A243" s="464">
        <v>242</v>
      </c>
      <c r="B243" s="141" t="s">
        <v>1555</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15" customHeight="1">
      <c r="A244" s="464">
        <v>243</v>
      </c>
      <c r="B244" s="123" t="s">
        <v>1554</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1457</v>
      </c>
    </row>
    <row r="245" spans="1:19" ht="14.15" customHeight="1">
      <c r="A245" s="311">
        <v>244</v>
      </c>
      <c r="B245" s="121" t="s">
        <v>1553</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1457</v>
      </c>
    </row>
    <row r="246" spans="1:19" ht="14.15" customHeight="1">
      <c r="A246" s="311">
        <v>245</v>
      </c>
      <c r="B246" s="121" t="s">
        <v>1552</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1457</v>
      </c>
    </row>
    <row r="247" spans="1:19" ht="14.15" customHeight="1">
      <c r="A247" s="311">
        <v>246</v>
      </c>
      <c r="B247" s="121" t="s">
        <v>1551</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1457</v>
      </c>
    </row>
    <row r="248" spans="1:19" ht="14.15" customHeight="1">
      <c r="A248" s="311">
        <v>247</v>
      </c>
      <c r="B248" s="121" t="s">
        <v>1550</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1457</v>
      </c>
    </row>
    <row r="249" spans="1:19" ht="14.15" customHeight="1">
      <c r="A249" s="311">
        <v>248</v>
      </c>
      <c r="B249" s="121" t="s">
        <v>1549</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1457</v>
      </c>
    </row>
    <row r="250" spans="1:19" ht="14.15" customHeight="1">
      <c r="A250" s="311">
        <v>249</v>
      </c>
      <c r="B250" s="130" t="s">
        <v>1548</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15" customHeight="1">
      <c r="A251" s="311">
        <v>250</v>
      </c>
      <c r="B251" s="121" t="s">
        <v>1547</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1457</v>
      </c>
    </row>
    <row r="252" spans="1:19" ht="14.15" customHeight="1">
      <c r="A252" s="464">
        <v>251</v>
      </c>
      <c r="B252" s="123" t="s">
        <v>1546</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1457</v>
      </c>
    </row>
    <row r="253" spans="1:19" ht="14.15" customHeight="1">
      <c r="A253" s="464">
        <v>252</v>
      </c>
      <c r="B253" s="123" t="s">
        <v>1545</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1457</v>
      </c>
    </row>
    <row r="254" spans="1:19" ht="14.15" customHeight="1">
      <c r="A254" s="464">
        <v>253</v>
      </c>
      <c r="B254" s="123" t="s">
        <v>1544</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1457</v>
      </c>
    </row>
    <row r="255" spans="1:19" ht="14.15" customHeight="1">
      <c r="A255" s="464">
        <v>254</v>
      </c>
      <c r="B255" s="123" t="s">
        <v>1543</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1457</v>
      </c>
    </row>
    <row r="256" spans="1:19" ht="14.15" customHeight="1">
      <c r="A256" s="464">
        <v>255</v>
      </c>
      <c r="B256" s="123" t="s">
        <v>1542</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1457</v>
      </c>
    </row>
    <row r="257" spans="1:19" ht="14.15" customHeight="1">
      <c r="A257" s="464">
        <v>256</v>
      </c>
      <c r="B257" s="123" t="s">
        <v>1541</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1457</v>
      </c>
    </row>
    <row r="258" spans="1:19" ht="14.15" customHeight="1">
      <c r="A258" s="464">
        <v>257</v>
      </c>
      <c r="B258" s="123" t="s">
        <v>1540</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1457</v>
      </c>
    </row>
    <row r="259" spans="1:19" ht="14.15" customHeight="1">
      <c r="A259" s="464">
        <v>258</v>
      </c>
      <c r="B259" s="123" t="s">
        <v>1539</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1457</v>
      </c>
    </row>
    <row r="260" spans="1:19" ht="14.15" customHeight="1">
      <c r="A260" s="464">
        <v>259</v>
      </c>
      <c r="B260" s="123" t="s">
        <v>1538</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1457</v>
      </c>
    </row>
    <row r="261" spans="1:19" ht="14.15" customHeight="1">
      <c r="A261" s="464">
        <v>260</v>
      </c>
      <c r="B261" s="123" t="s">
        <v>1537</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1457</v>
      </c>
    </row>
    <row r="262" spans="1:19" ht="14.15" customHeight="1">
      <c r="A262" s="464">
        <v>261</v>
      </c>
      <c r="B262" s="123" t="s">
        <v>1536</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1457</v>
      </c>
    </row>
    <row r="263" spans="1:19" ht="14.15" customHeight="1">
      <c r="A263" s="464">
        <v>262</v>
      </c>
      <c r="B263" s="123" t="s">
        <v>1535</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1457</v>
      </c>
    </row>
    <row r="264" spans="1:19" ht="14.15" customHeight="1">
      <c r="A264" s="311">
        <v>263</v>
      </c>
      <c r="B264" s="121" t="s">
        <v>1534</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1457</v>
      </c>
    </row>
    <row r="265" spans="1:19" ht="14.15" customHeight="1">
      <c r="A265" s="311">
        <v>264</v>
      </c>
      <c r="B265" s="121" t="s">
        <v>1533</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1457</v>
      </c>
    </row>
    <row r="266" spans="1:19" ht="14.15" customHeight="1">
      <c r="A266" s="311">
        <v>265</v>
      </c>
      <c r="B266" s="121" t="s">
        <v>1532</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1457</v>
      </c>
    </row>
    <row r="267" spans="1:19" ht="14.15" customHeight="1">
      <c r="A267" s="311">
        <v>266</v>
      </c>
      <c r="B267" s="121" t="s">
        <v>1531</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1457</v>
      </c>
    </row>
    <row r="268" spans="1:19" ht="14.15" customHeight="1">
      <c r="A268" s="311">
        <v>267</v>
      </c>
      <c r="B268" s="121" t="s">
        <v>1530</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1457</v>
      </c>
    </row>
    <row r="269" spans="1:19" ht="14.15" customHeight="1">
      <c r="A269" s="311">
        <v>268</v>
      </c>
      <c r="B269" s="121" t="s">
        <v>1529</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1457</v>
      </c>
    </row>
    <row r="270" spans="1:19" ht="14.15" customHeight="1">
      <c r="A270" s="311">
        <v>269</v>
      </c>
      <c r="B270" s="121" t="s">
        <v>1528</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1457</v>
      </c>
    </row>
    <row r="271" spans="1:19" ht="14.15" customHeight="1">
      <c r="A271" s="311">
        <v>270</v>
      </c>
      <c r="B271" s="121" t="s">
        <v>1527</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1457</v>
      </c>
    </row>
    <row r="272" spans="1:19" ht="14.15" customHeight="1">
      <c r="A272" s="311">
        <v>271</v>
      </c>
      <c r="B272" s="121" t="s">
        <v>1526</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1457</v>
      </c>
    </row>
    <row r="273" spans="1:19" ht="14.15" customHeight="1">
      <c r="A273" s="311">
        <v>272</v>
      </c>
      <c r="B273" s="121" t="s">
        <v>1525</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1457</v>
      </c>
    </row>
    <row r="274" spans="1:19" ht="14.15" customHeight="1">
      <c r="A274" s="311">
        <v>273</v>
      </c>
      <c r="B274" s="121" t="s">
        <v>1524</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1457</v>
      </c>
    </row>
    <row r="275" spans="1:19" ht="14.15" customHeight="1">
      <c r="A275" s="311">
        <v>274</v>
      </c>
      <c r="B275" s="121" t="s">
        <v>1523</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1457</v>
      </c>
    </row>
    <row r="276" spans="1:19" ht="14.15" customHeight="1">
      <c r="A276" s="464">
        <v>275</v>
      </c>
      <c r="B276" s="123" t="s">
        <v>1522</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1457</v>
      </c>
    </row>
    <row r="277" spans="1:19" ht="14.15" customHeight="1">
      <c r="A277" s="464">
        <v>276</v>
      </c>
      <c r="B277" s="123" t="s">
        <v>1521</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1457</v>
      </c>
    </row>
    <row r="278" spans="1:19" ht="14.15" customHeight="1">
      <c r="A278" s="464">
        <v>277</v>
      </c>
      <c r="B278" s="123" t="s">
        <v>1520</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1457</v>
      </c>
    </row>
    <row r="279" spans="1:19" ht="14.15" customHeight="1">
      <c r="A279" s="464">
        <v>278</v>
      </c>
      <c r="B279" s="123" t="s">
        <v>1519</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1457</v>
      </c>
    </row>
    <row r="280" spans="1:19" ht="14.15" customHeight="1">
      <c r="A280" s="464">
        <v>279</v>
      </c>
      <c r="B280" s="123" t="s">
        <v>1518</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1457</v>
      </c>
    </row>
    <row r="281" spans="1:19" ht="14.15" customHeight="1">
      <c r="A281" s="464">
        <v>280</v>
      </c>
      <c r="B281" s="123" t="s">
        <v>1517</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1457</v>
      </c>
    </row>
    <row r="282" spans="1:19" ht="14.15" customHeight="1">
      <c r="A282" s="464">
        <v>281</v>
      </c>
      <c r="B282" s="123" t="s">
        <v>1516</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1457</v>
      </c>
    </row>
    <row r="283" spans="1:19" ht="14.15" customHeight="1">
      <c r="A283" s="464">
        <v>282</v>
      </c>
      <c r="B283" s="123" t="s">
        <v>1515</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1457</v>
      </c>
    </row>
    <row r="284" spans="1:19" ht="14.15" customHeight="1">
      <c r="A284" s="464">
        <v>283</v>
      </c>
      <c r="B284" s="123" t="s">
        <v>1514</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1457</v>
      </c>
    </row>
    <row r="285" spans="1:19" ht="14.15" customHeight="1">
      <c r="A285" s="464">
        <v>284</v>
      </c>
      <c r="B285" s="123" t="s">
        <v>1513</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1457</v>
      </c>
    </row>
    <row r="286" spans="1:19" ht="14.15" customHeight="1">
      <c r="A286" s="464">
        <v>285</v>
      </c>
      <c r="B286" s="123" t="s">
        <v>1512</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1457</v>
      </c>
    </row>
    <row r="287" spans="1:19" ht="14.15" customHeight="1">
      <c r="A287" s="464">
        <v>286</v>
      </c>
      <c r="B287" s="123" t="s">
        <v>1511</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1457</v>
      </c>
    </row>
    <row r="288" spans="1:19" ht="14.15" customHeight="1">
      <c r="A288" s="311">
        <v>287</v>
      </c>
      <c r="B288" s="130" t="s">
        <v>1510</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1457</v>
      </c>
    </row>
    <row r="289" spans="1:19" ht="14.15" customHeight="1">
      <c r="A289" s="311">
        <v>288</v>
      </c>
      <c r="B289" s="130" t="s">
        <v>1509</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1457</v>
      </c>
    </row>
    <row r="290" spans="1:19" ht="14.15" customHeight="1">
      <c r="A290" s="311">
        <v>289</v>
      </c>
      <c r="B290" s="130" t="s">
        <v>1508</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1457</v>
      </c>
    </row>
    <row r="291" spans="1:19" ht="14.15" customHeight="1">
      <c r="A291" s="311">
        <v>290</v>
      </c>
      <c r="B291" s="130" t="s">
        <v>1507</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1457</v>
      </c>
    </row>
    <row r="292" spans="1:19" ht="14.15" customHeight="1">
      <c r="A292" s="311">
        <v>291</v>
      </c>
      <c r="B292" s="130" t="s">
        <v>1506</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1457</v>
      </c>
    </row>
    <row r="293" spans="1:19" ht="14.15" customHeight="1">
      <c r="A293" s="311">
        <v>292</v>
      </c>
      <c r="B293" s="130" t="s">
        <v>1505</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15" customHeight="1">
      <c r="A294" s="311">
        <v>293</v>
      </c>
      <c r="B294" s="130" t="s">
        <v>1504</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1457</v>
      </c>
    </row>
    <row r="295" spans="1:19" ht="14.15" customHeight="1">
      <c r="A295" s="464">
        <v>294</v>
      </c>
      <c r="B295" s="141" t="s">
        <v>1503</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1457</v>
      </c>
    </row>
    <row r="296" spans="1:19" ht="14.15" customHeight="1">
      <c r="A296" s="464">
        <v>295</v>
      </c>
      <c r="B296" s="141" t="s">
        <v>1502</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1457</v>
      </c>
    </row>
    <row r="297" spans="1:19" ht="14.15" customHeight="1">
      <c r="A297" s="464">
        <v>296</v>
      </c>
      <c r="B297" s="141" t="s">
        <v>1501</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1457</v>
      </c>
    </row>
    <row r="298" spans="1:19" ht="14.15" customHeight="1">
      <c r="A298" s="464">
        <v>297</v>
      </c>
      <c r="B298" s="141" t="s">
        <v>1500</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1457</v>
      </c>
    </row>
    <row r="299" spans="1:19" ht="14.15" customHeight="1">
      <c r="A299" s="464">
        <v>298</v>
      </c>
      <c r="B299" s="141" t="s">
        <v>1499</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1457</v>
      </c>
    </row>
    <row r="300" spans="1:19" ht="14.15" customHeight="1">
      <c r="A300" s="464">
        <v>299</v>
      </c>
      <c r="B300" s="141" t="s">
        <v>1498</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15" customHeight="1">
      <c r="A301" s="464">
        <v>300</v>
      </c>
      <c r="B301" s="141" t="s">
        <v>1497</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1457</v>
      </c>
    </row>
    <row r="302" spans="1:19" ht="14.15" customHeight="1">
      <c r="A302" s="311">
        <v>301</v>
      </c>
      <c r="B302" s="130" t="s">
        <v>1496</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1457</v>
      </c>
    </row>
    <row r="303" spans="1:19" ht="14.15" customHeight="1">
      <c r="A303" s="311">
        <v>302</v>
      </c>
      <c r="B303" s="130" t="s">
        <v>1495</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1457</v>
      </c>
    </row>
    <row r="304" spans="1:19" ht="14.15" customHeight="1">
      <c r="A304" s="311">
        <v>303</v>
      </c>
      <c r="B304" s="130" t="s">
        <v>1494</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1457</v>
      </c>
    </row>
    <row r="305" spans="1:19" ht="14.15" customHeight="1">
      <c r="A305" s="311">
        <v>304</v>
      </c>
      <c r="B305" s="130" t="s">
        <v>1493</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1457</v>
      </c>
    </row>
    <row r="306" spans="1:19" ht="14.15" customHeight="1">
      <c r="A306" s="311">
        <v>305</v>
      </c>
      <c r="B306" s="130" t="s">
        <v>1492</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1457</v>
      </c>
    </row>
    <row r="307" spans="1:19" ht="14.15" customHeight="1">
      <c r="A307" s="311">
        <v>306</v>
      </c>
      <c r="B307" s="130" t="s">
        <v>1491</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15" customHeight="1">
      <c r="A308" s="311">
        <v>307</v>
      </c>
      <c r="B308" s="130" t="s">
        <v>1490</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1457</v>
      </c>
    </row>
    <row r="309" spans="1:19" ht="14.15" customHeight="1">
      <c r="A309" s="464">
        <v>308</v>
      </c>
      <c r="B309" s="141" t="s">
        <v>1489</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1457</v>
      </c>
    </row>
    <row r="310" spans="1:19" ht="14.15" customHeight="1">
      <c r="A310" s="464">
        <v>309</v>
      </c>
      <c r="B310" s="141" t="s">
        <v>1488</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1457</v>
      </c>
    </row>
    <row r="311" spans="1:19" ht="14.15" customHeight="1">
      <c r="A311" s="464">
        <v>310</v>
      </c>
      <c r="B311" s="141" t="s">
        <v>1487</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1457</v>
      </c>
    </row>
    <row r="312" spans="1:19" ht="14.15" customHeight="1">
      <c r="A312" s="464">
        <v>311</v>
      </c>
      <c r="B312" s="141" t="s">
        <v>1486</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1457</v>
      </c>
    </row>
    <row r="313" spans="1:19" ht="14.15" customHeight="1">
      <c r="A313" s="464">
        <v>312</v>
      </c>
      <c r="B313" s="141" t="s">
        <v>1485</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1457</v>
      </c>
    </row>
    <row r="314" spans="1:19" ht="14.15" customHeight="1">
      <c r="A314" s="464">
        <v>313</v>
      </c>
      <c r="B314" s="141" t="s">
        <v>1484</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15" customHeight="1">
      <c r="A315" s="464">
        <v>314</v>
      </c>
      <c r="B315" s="141" t="s">
        <v>1483</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1457</v>
      </c>
    </row>
    <row r="316" spans="1:19" ht="14.15" customHeight="1">
      <c r="A316" s="466">
        <v>315</v>
      </c>
      <c r="B316" s="142" t="s">
        <v>1482</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15" customHeight="1">
      <c r="A317" s="466">
        <v>316</v>
      </c>
      <c r="B317" s="142" t="s">
        <v>1481</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15" customHeight="1">
      <c r="A318" s="466">
        <v>317</v>
      </c>
      <c r="B318" s="142" t="s">
        <v>1480</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15" customHeight="1">
      <c r="A319" s="466">
        <v>318</v>
      </c>
      <c r="B319" s="142" t="s">
        <v>1479</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15" customHeight="1">
      <c r="A320" s="466">
        <v>319</v>
      </c>
      <c r="B320" s="142" t="s">
        <v>1478</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15" customHeight="1">
      <c r="A321" s="466">
        <v>320</v>
      </c>
      <c r="B321" s="142" t="s">
        <v>1477</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15" customHeight="1">
      <c r="A322" s="311">
        <v>321</v>
      </c>
      <c r="B322" s="130" t="s">
        <v>1476</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1457</v>
      </c>
    </row>
    <row r="323" spans="1:19" ht="14.15" customHeight="1">
      <c r="A323" s="311">
        <v>322</v>
      </c>
      <c r="B323" s="130" t="s">
        <v>1475</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1457</v>
      </c>
    </row>
    <row r="324" spans="1:19" ht="14.15" customHeight="1">
      <c r="A324" s="311">
        <v>323</v>
      </c>
      <c r="B324" s="130" t="s">
        <v>1474</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1457</v>
      </c>
    </row>
    <row r="325" spans="1:19" ht="14.15" customHeight="1">
      <c r="A325" s="311">
        <v>324</v>
      </c>
      <c r="B325" s="130" t="s">
        <v>1473</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1457</v>
      </c>
    </row>
    <row r="326" spans="1:19" ht="14.15" customHeight="1">
      <c r="A326" s="311">
        <v>325</v>
      </c>
      <c r="B326" s="130" t="s">
        <v>1472</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1457</v>
      </c>
    </row>
    <row r="327" spans="1:19" ht="14.15" customHeight="1">
      <c r="A327" s="311">
        <v>326</v>
      </c>
      <c r="B327" s="130" t="s">
        <v>1471</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1457</v>
      </c>
    </row>
    <row r="328" spans="1:19" ht="14.15" customHeight="1">
      <c r="A328" s="311">
        <v>327</v>
      </c>
      <c r="B328" s="130" t="s">
        <v>1470</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1457</v>
      </c>
    </row>
    <row r="329" spans="1:19" ht="14.15" customHeight="1">
      <c r="A329" s="311">
        <v>328</v>
      </c>
      <c r="B329" s="130" t="s">
        <v>1469</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1457</v>
      </c>
    </row>
    <row r="330" spans="1:19" ht="14.15" customHeight="1">
      <c r="A330" s="311">
        <v>329</v>
      </c>
      <c r="B330" s="130" t="s">
        <v>1468</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1457</v>
      </c>
    </row>
    <row r="331" spans="1:19" ht="14.15" customHeight="1">
      <c r="A331" s="311">
        <v>330</v>
      </c>
      <c r="B331" s="130" t="s">
        <v>1467</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1457</v>
      </c>
    </row>
    <row r="332" spans="1:19" ht="14.15" customHeight="1">
      <c r="A332" s="311">
        <v>331</v>
      </c>
      <c r="B332" s="130" t="s">
        <v>1466</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1457</v>
      </c>
    </row>
    <row r="333" spans="1:19" ht="14.15" customHeight="1">
      <c r="A333" s="311">
        <v>332</v>
      </c>
      <c r="B333" s="130" t="s">
        <v>1465</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1457</v>
      </c>
    </row>
    <row r="334" spans="1:19" ht="14.15" customHeight="1">
      <c r="A334" s="311">
        <v>333</v>
      </c>
      <c r="B334" s="140" t="s">
        <v>1464</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15" customHeight="1">
      <c r="A335" s="311">
        <v>334</v>
      </c>
      <c r="B335" s="140" t="s">
        <v>1463</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15" customHeight="1">
      <c r="A336" s="311">
        <v>335</v>
      </c>
      <c r="B336" s="140" t="s">
        <v>1462</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15" customHeight="1">
      <c r="A337" s="311">
        <v>336</v>
      </c>
      <c r="B337" s="121" t="s">
        <v>1461</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1457</v>
      </c>
    </row>
    <row r="338" spans="1:19" ht="14.15" customHeight="1">
      <c r="A338" s="311">
        <v>337</v>
      </c>
      <c r="B338" s="121" t="s">
        <v>1460</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1457</v>
      </c>
    </row>
    <row r="339" spans="1:19" ht="14.15" customHeight="1">
      <c r="A339" s="311">
        <v>338</v>
      </c>
      <c r="B339" s="121" t="s">
        <v>1459</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1457</v>
      </c>
    </row>
    <row r="340" spans="1:19" ht="14.15" customHeight="1">
      <c r="A340" s="311">
        <v>339</v>
      </c>
      <c r="B340" s="121" t="s">
        <v>1458</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1457</v>
      </c>
    </row>
    <row r="341" spans="1:19" ht="14.15" customHeight="1">
      <c r="A341" s="311">
        <v>340</v>
      </c>
      <c r="B341" s="121" t="s">
        <v>1456</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15" customHeight="1">
      <c r="A342" s="311">
        <v>341</v>
      </c>
      <c r="B342" s="122" t="s">
        <v>1964</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15" customHeight="1">
      <c r="A343" s="311">
        <v>342</v>
      </c>
      <c r="B343" s="122" t="s">
        <v>2284</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15" customHeight="1">
      <c r="A344" s="311">
        <v>343</v>
      </c>
      <c r="B344" s="122" t="s">
        <v>2285</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15" customHeight="1">
      <c r="A345" s="311">
        <v>344</v>
      </c>
      <c r="B345" s="122" t="s">
        <v>1965</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15" customHeight="1">
      <c r="A346" s="311">
        <v>345</v>
      </c>
      <c r="B346" s="122" t="s">
        <v>1966</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15" customHeight="1">
      <c r="A347" s="311">
        <v>346</v>
      </c>
      <c r="B347" s="122" t="s">
        <v>1967</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15" customHeight="1">
      <c r="A348" s="493">
        <v>347</v>
      </c>
      <c r="B348" s="494" t="s">
        <v>2413</v>
      </c>
      <c r="C348" s="494" t="str">
        <f>TEXT(初期画面!A7,"yyyymmdd")</f>
        <v>20250401</v>
      </c>
      <c r="D348" s="494"/>
      <c r="E348" s="494"/>
      <c r="F348" s="494"/>
      <c r="G348" s="494"/>
      <c r="H348" s="494"/>
      <c r="I348" s="494"/>
      <c r="J348" s="494"/>
      <c r="K348" s="494"/>
      <c r="L348" s="494"/>
      <c r="M348" s="494"/>
      <c r="N348" s="494"/>
      <c r="O348" s="494"/>
      <c r="P348" s="494"/>
      <c r="Q348" s="494"/>
      <c r="R348" s="494"/>
      <c r="S348" s="494"/>
    </row>
    <row r="349" spans="1:19" ht="14.15" customHeight="1">
      <c r="A349" s="311">
        <v>348</v>
      </c>
      <c r="B349" s="122" t="s">
        <v>2640</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15" customHeight="1">
      <c r="A350" s="311">
        <v>349</v>
      </c>
      <c r="B350" s="122" t="s">
        <v>2642</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15" customHeight="1">
      <c r="A351" s="311">
        <v>350</v>
      </c>
      <c r="B351" s="122" t="s">
        <v>2748</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15" customHeight="1">
      <c r="A352" s="311">
        <v>351</v>
      </c>
      <c r="B352" s="122" t="s">
        <v>2643</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15" customHeight="1">
      <c r="A353" s="311">
        <v>352</v>
      </c>
      <c r="B353" s="122" t="s">
        <v>2749</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15" customHeight="1">
      <c r="A354" s="311">
        <v>353</v>
      </c>
      <c r="B354" s="122" t="s">
        <v>2641</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15" customHeight="1">
      <c r="A355" s="311">
        <v>354</v>
      </c>
      <c r="B355" s="122" t="s">
        <v>2775</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15" customHeight="1">
      <c r="A356" s="311">
        <v>355</v>
      </c>
      <c r="B356" s="122" t="s">
        <v>2776</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15" customHeight="1">
      <c r="A357" s="311">
        <v>356</v>
      </c>
      <c r="B357" s="122" t="s">
        <v>2777</v>
      </c>
      <c r="C357" s="122" t="str">
        <f>IF('確認申請書（建築）入力'!$Z$295=0,"",TEXT('確認申請書（建築）入力'!$Z$295,"#0.00"))</f>
        <v/>
      </c>
    </row>
    <row r="358" spans="1:19" ht="14.15" customHeight="1">
      <c r="A358" s="311">
        <v>357</v>
      </c>
      <c r="B358" s="119" t="s">
        <v>2942</v>
      </c>
      <c r="C358" s="119" t="str">
        <f>IF($D$358=TRUE,"有",IF($E$358=TRUE,"無",""))</f>
        <v/>
      </c>
      <c r="D358" s="119" t="b">
        <v>0</v>
      </c>
      <c r="E358" s="119" t="b">
        <v>0</v>
      </c>
    </row>
    <row r="359" spans="1:19" ht="14.15" customHeight="1">
      <c r="A359" s="311">
        <v>358</v>
      </c>
      <c r="B359" s="119" t="s">
        <v>3072</v>
      </c>
      <c r="C359" s="119" t="str">
        <f>IF($D$359=TRUE,"要",IF($E$359=TRUE,"否",""))</f>
        <v/>
      </c>
      <c r="D359" s="119" t="b">
        <v>0</v>
      </c>
      <c r="E359" s="119" t="b">
        <v>0</v>
      </c>
    </row>
    <row r="360" spans="1:19" ht="14.15" customHeight="1">
      <c r="A360" s="311">
        <v>359</v>
      </c>
      <c r="B360" s="121" t="s">
        <v>3110</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1457</v>
      </c>
    </row>
    <row r="361" spans="1:19" ht="14.15" customHeight="1">
      <c r="A361" s="311">
        <v>360</v>
      </c>
      <c r="B361" s="121" t="s">
        <v>3111</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1457</v>
      </c>
    </row>
    <row r="362" spans="1:19" ht="14.15" customHeight="1">
      <c r="A362" s="311">
        <v>361</v>
      </c>
      <c r="B362" s="121" t="s">
        <v>3112</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1745</v>
      </c>
    </row>
    <row r="363" spans="1:19" ht="14.15" customHeight="1">
      <c r="A363" s="311">
        <v>362</v>
      </c>
      <c r="B363" s="121" t="s">
        <v>3113</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1457</v>
      </c>
    </row>
    <row r="364" spans="1:19" ht="14.15" customHeight="1">
      <c r="A364" s="311">
        <v>363</v>
      </c>
      <c r="B364" s="121" t="s">
        <v>3114</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1457</v>
      </c>
    </row>
    <row r="365" spans="1:19" ht="14.15" customHeight="1">
      <c r="A365" s="311">
        <v>364</v>
      </c>
      <c r="B365" s="121" t="s">
        <v>3115</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1457</v>
      </c>
    </row>
    <row r="366" spans="1:19" ht="14.15" customHeight="1">
      <c r="A366" s="311">
        <v>365</v>
      </c>
      <c r="B366" s="121" t="s">
        <v>3116</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1457</v>
      </c>
    </row>
    <row r="367" spans="1:19" ht="14.15" customHeight="1">
      <c r="A367" s="311">
        <v>366</v>
      </c>
      <c r="B367" s="121" t="s">
        <v>3117</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1457</v>
      </c>
    </row>
    <row r="368" spans="1:19" ht="14.15" customHeight="1">
      <c r="A368" s="311">
        <v>367</v>
      </c>
      <c r="B368" s="122" t="s">
        <v>3151</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15" customHeight="1">
      <c r="A369" s="311">
        <v>368</v>
      </c>
      <c r="B369" s="122" t="s">
        <v>3152</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15" customHeight="1">
      <c r="A370" s="311">
        <v>369</v>
      </c>
      <c r="B370" s="122" t="s">
        <v>3153</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15" customHeight="1">
      <c r="A371" s="311">
        <v>370</v>
      </c>
      <c r="B371" s="122" t="s">
        <v>3154</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15" customHeight="1">
      <c r="A372" s="311">
        <v>371</v>
      </c>
      <c r="B372" s="122" t="s">
        <v>3155</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15" customHeight="1">
      <c r="A373" s="311">
        <v>372</v>
      </c>
      <c r="B373" s="122" t="s">
        <v>3156</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15" customHeight="1">
      <c r="A374" s="311">
        <v>373</v>
      </c>
      <c r="B374" s="122" t="s">
        <v>3168</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15" customHeight="1">
      <c r="A375" s="311">
        <v>374</v>
      </c>
      <c r="B375" s="122" t="s">
        <v>3169</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15" customHeight="1">
      <c r="A376" s="311">
        <v>375</v>
      </c>
      <c r="B376" s="122" t="s">
        <v>3170</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15" customHeight="1">
      <c r="A377" s="311">
        <v>376</v>
      </c>
      <c r="B377" s="122" t="s">
        <v>3647</v>
      </c>
      <c r="C377" s="119" t="str">
        <f>IF($D$377=TRUE,"有",IF($E$377=TRUE,"無",""))</f>
        <v/>
      </c>
      <c r="D377" s="122" t="b">
        <v>0</v>
      </c>
      <c r="E377" s="122" t="b">
        <v>0</v>
      </c>
      <c r="F377" s="122"/>
      <c r="G377" s="122"/>
      <c r="H377" s="122"/>
      <c r="I377" s="122"/>
      <c r="J377" s="122"/>
      <c r="K377" s="122"/>
      <c r="L377" s="122"/>
      <c r="M377" s="122"/>
      <c r="N377" s="122"/>
      <c r="O377" s="122"/>
      <c r="P377" s="122"/>
      <c r="Q377" s="122"/>
      <c r="R377" s="122"/>
      <c r="S377" s="122"/>
    </row>
    <row r="378" spans="1:19" ht="14.15" customHeight="1">
      <c r="A378" s="311">
        <v>377</v>
      </c>
      <c r="B378" s="122" t="s">
        <v>3648</v>
      </c>
      <c r="C378" s="119" t="str">
        <f>IF($D$378=TRUE,"1",IF($E$378=TRUE,"2",""))</f>
        <v/>
      </c>
      <c r="D378" s="122" t="b">
        <v>0</v>
      </c>
      <c r="E378" s="122" t="b">
        <v>0</v>
      </c>
      <c r="F378" s="122"/>
      <c r="G378" s="122"/>
      <c r="H378" s="122"/>
      <c r="I378" s="122"/>
      <c r="J378" s="122"/>
      <c r="K378" s="122"/>
      <c r="L378" s="122"/>
      <c r="M378" s="122"/>
      <c r="N378" s="122"/>
      <c r="O378" s="122"/>
      <c r="P378" s="122"/>
      <c r="Q378" s="122"/>
      <c r="R378" s="122"/>
      <c r="S378" s="122"/>
    </row>
    <row r="379" spans="1:19" ht="14.15" customHeight="1">
      <c r="A379" s="449">
        <v>378</v>
      </c>
      <c r="B379" s="119" t="s">
        <v>3649</v>
      </c>
      <c r="C379" s="119" t="str">
        <f>IF(AND('確認申請書（建築）入力'!$R$230&lt;&gt;"", COUNTIF(値一覧項目!AE2:AE5, '確認申請書（建築）入力'!$R$230)&gt;0), '確認申請書（建築）入力'!$R$230, "")</f>
        <v/>
      </c>
    </row>
    <row r="380" spans="1:19" ht="14.15" customHeight="1">
      <c r="A380" s="311">
        <v>379</v>
      </c>
      <c r="B380" s="119" t="s">
        <v>3715</v>
      </c>
      <c r="C380" s="119" t="str">
        <f>IF('確認申請書（建築）入力'!$BG$344="","",'確認申請書（建築）入力'!$BG$344)</f>
        <v/>
      </c>
    </row>
    <row r="381" spans="1:19" ht="14.15" customHeight="1">
      <c r="A381" s="449">
        <v>380</v>
      </c>
      <c r="B381" s="119" t="s">
        <v>3716</v>
      </c>
      <c r="C381" s="119" t="str">
        <f>IF('確認申請書（建築）入力'!$BG$345="","",'確認申請書（建築）入力'!$BG$345)</f>
        <v/>
      </c>
    </row>
    <row r="382" spans="1:19" ht="14.15" customHeight="1">
      <c r="A382" s="311">
        <v>381</v>
      </c>
      <c r="B382" s="119" t="s">
        <v>3717</v>
      </c>
      <c r="C382" s="119" t="str">
        <f>IF('確認申請書（建築）入力'!$BG$346="","",'確認申請書（建築）入力'!$BG$346)</f>
        <v/>
      </c>
    </row>
    <row r="383" spans="1:19" ht="14.15" customHeight="1">
      <c r="A383" s="449">
        <v>382</v>
      </c>
      <c r="B383" s="119" t="s">
        <v>3718</v>
      </c>
      <c r="C383" s="119" t="str">
        <f>IF('確認申請書（建築）入力'!$BG$347="","",'確認申請書（建築）入力'!$BG$347)</f>
        <v/>
      </c>
    </row>
    <row r="384" spans="1:19" ht="14.15" customHeight="1">
      <c r="A384" s="311">
        <v>383</v>
      </c>
      <c r="B384" s="119" t="s">
        <v>3719</v>
      </c>
      <c r="C384" s="119" t="str">
        <f>IF('確認申請書（建築）入力'!$BG$348="","",'確認申請書（建築）入力'!$BG$348)</f>
        <v/>
      </c>
    </row>
    <row r="385" spans="1:3" ht="14.15" customHeight="1">
      <c r="A385" s="449">
        <v>384</v>
      </c>
      <c r="B385" s="119" t="s">
        <v>3720</v>
      </c>
      <c r="C385" s="119" t="str">
        <f>IF('確認申請書（建築）入力'!$BG$349="","",'確認申請書（建築）入力'!$BG$349)</f>
        <v/>
      </c>
    </row>
    <row r="386" spans="1:3" ht="14.15" customHeight="1">
      <c r="A386" s="311">
        <v>385</v>
      </c>
      <c r="B386" s="119" t="s">
        <v>3721</v>
      </c>
      <c r="C386" s="119" t="str">
        <f>IF('確認申請書（建築）入力'!$BU$344="","",'確認申請書（建築）入力'!$BU$344)</f>
        <v/>
      </c>
    </row>
    <row r="387" spans="1:3" ht="14.15" customHeight="1">
      <c r="A387" s="449">
        <v>386</v>
      </c>
      <c r="B387" s="119" t="s">
        <v>3722</v>
      </c>
      <c r="C387" s="119" t="str">
        <f>IF('確認申請書（建築）入力'!$BU$345="","",'確認申請書（建築）入力'!$BU$345)</f>
        <v/>
      </c>
    </row>
    <row r="388" spans="1:3" ht="14.15" customHeight="1">
      <c r="A388" s="311">
        <v>387</v>
      </c>
      <c r="B388" s="119" t="s">
        <v>3723</v>
      </c>
      <c r="C388" s="119" t="str">
        <f>IF('確認申請書（建築）入力'!$BU$346="","",'確認申請書（建築）入力'!$BU$346)</f>
        <v/>
      </c>
    </row>
    <row r="389" spans="1:3" ht="14.15" customHeight="1">
      <c r="A389" s="449">
        <v>388</v>
      </c>
      <c r="B389" s="119" t="s">
        <v>3724</v>
      </c>
      <c r="C389" s="119" t="str">
        <f>IF('確認申請書（建築）入力'!$BU$347="","",'確認申請書（建築）入力'!$BU$347)</f>
        <v/>
      </c>
    </row>
    <row r="390" spans="1:3" ht="14.15" customHeight="1">
      <c r="A390" s="311">
        <v>389</v>
      </c>
      <c r="B390" s="119" t="s">
        <v>3725</v>
      </c>
      <c r="C390" s="119" t="str">
        <f>IF('確認申請書（建築）入力'!$BU$348="","",'確認申請書（建築）入力'!$BU$348)</f>
        <v/>
      </c>
    </row>
    <row r="391" spans="1:3" ht="14.15" customHeight="1">
      <c r="A391" s="449">
        <v>390</v>
      </c>
      <c r="B391" s="119" t="s">
        <v>3726</v>
      </c>
      <c r="C391" s="119" t="str">
        <f>IF('確認申請書（建築）入力'!$BU$349="","",'確認申請書（建築）入力'!$BU$349)</f>
        <v/>
      </c>
    </row>
    <row r="392" spans="1:3" ht="14.15" customHeight="1">
      <c r="A392" s="449">
        <v>400</v>
      </c>
      <c r="B392" s="119" t="s">
        <v>3750</v>
      </c>
      <c r="C392" s="119" t="str">
        <f>IF(作業メニュー!AM13=TRUE,1,"")</f>
        <v/>
      </c>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V988"/>
  <sheetViews>
    <sheetView topLeftCell="A244" workbookViewId="0">
      <selection activeCell="F769" sqref="F769"/>
    </sheetView>
  </sheetViews>
  <sheetFormatPr defaultColWidth="9" defaultRowHeight="14.15" customHeight="1"/>
  <cols>
    <col min="1" max="1" width="7.58203125" style="42" customWidth="1"/>
    <col min="2" max="2" width="6.33203125" style="596" bestFit="1" customWidth="1"/>
    <col min="3" max="3" width="6.33203125" style="42" bestFit="1" customWidth="1"/>
    <col min="4" max="4" width="6.33203125" style="42" customWidth="1"/>
    <col min="5" max="5" width="20.33203125" style="42" bestFit="1" customWidth="1"/>
    <col min="6" max="6" width="20.58203125" style="42" customWidth="1"/>
    <col min="7" max="22" width="7.58203125" style="42" customWidth="1"/>
    <col min="23" max="16384" width="9" style="42"/>
  </cols>
  <sheetData>
    <row r="1" spans="1:22" s="449" customFormat="1" ht="16" customHeight="1" thickBot="1">
      <c r="A1" s="473" t="s">
        <v>2393</v>
      </c>
      <c r="B1" s="379" t="s">
        <v>2102</v>
      </c>
      <c r="C1" s="380" t="s">
        <v>2103</v>
      </c>
      <c r="D1" s="380" t="s">
        <v>2201</v>
      </c>
      <c r="E1" s="381" t="s">
        <v>1819</v>
      </c>
      <c r="F1" s="381" t="s">
        <v>1818</v>
      </c>
      <c r="G1" s="381" t="s">
        <v>1817</v>
      </c>
      <c r="H1" s="381" t="s">
        <v>1816</v>
      </c>
      <c r="I1" s="381" t="s">
        <v>1815</v>
      </c>
      <c r="J1" s="381" t="s">
        <v>1814</v>
      </c>
      <c r="K1" s="381" t="s">
        <v>1813</v>
      </c>
      <c r="L1" s="381" t="s">
        <v>1812</v>
      </c>
      <c r="M1" s="381" t="s">
        <v>1811</v>
      </c>
      <c r="N1" s="381" t="s">
        <v>1810</v>
      </c>
      <c r="O1" s="381" t="s">
        <v>1809</v>
      </c>
      <c r="P1" s="381" t="s">
        <v>1808</v>
      </c>
      <c r="Q1" s="381" t="s">
        <v>1807</v>
      </c>
      <c r="R1" s="381" t="s">
        <v>1806</v>
      </c>
      <c r="S1" s="381" t="s">
        <v>1805</v>
      </c>
      <c r="T1" s="381" t="s">
        <v>1804</v>
      </c>
      <c r="U1" s="381" t="s">
        <v>1803</v>
      </c>
      <c r="V1" s="381" t="s">
        <v>1802</v>
      </c>
    </row>
    <row r="2" spans="1:22" s="119" customFormat="1" ht="14.15" customHeight="1">
      <c r="A2" s="382">
        <v>1</v>
      </c>
      <c r="B2" s="360" t="s">
        <v>2105</v>
      </c>
      <c r="C2" s="345">
        <v>1</v>
      </c>
      <c r="D2" s="345"/>
      <c r="E2" s="147" t="s">
        <v>2190</v>
      </c>
      <c r="F2" s="148">
        <f>'確認申請書（建築）入力'!$M$348</f>
        <v>1</v>
      </c>
      <c r="G2" s="148"/>
      <c r="H2" s="148"/>
      <c r="I2" s="148"/>
      <c r="J2" s="148"/>
      <c r="K2" s="148"/>
      <c r="L2" s="148"/>
      <c r="M2" s="148"/>
      <c r="N2" s="148"/>
      <c r="O2" s="148"/>
      <c r="P2" s="148"/>
      <c r="Q2" s="148"/>
      <c r="R2" s="148"/>
      <c r="S2" s="148"/>
      <c r="T2" s="148"/>
      <c r="U2" s="148"/>
      <c r="V2" s="157"/>
    </row>
    <row r="3" spans="1:22" s="119" customFormat="1" ht="14.15" customHeight="1">
      <c r="A3" s="301">
        <f t="shared" ref="A3:A66" si="0">A2+1</f>
        <v>2</v>
      </c>
      <c r="B3" s="311" t="s">
        <v>2105</v>
      </c>
      <c r="C3" s="346">
        <v>1</v>
      </c>
      <c r="D3" s="346"/>
      <c r="E3" s="121" t="s">
        <v>1984</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15" customHeight="1">
      <c r="A4" s="301">
        <f t="shared" si="0"/>
        <v>3</v>
      </c>
      <c r="B4" s="311" t="s">
        <v>2105</v>
      </c>
      <c r="C4" s="346">
        <v>1</v>
      </c>
      <c r="D4" s="346"/>
      <c r="E4" s="121" t="s">
        <v>1985</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15" customHeight="1">
      <c r="A5" s="301">
        <f t="shared" si="0"/>
        <v>4</v>
      </c>
      <c r="B5" s="311" t="s">
        <v>2105</v>
      </c>
      <c r="C5" s="346">
        <v>1</v>
      </c>
      <c r="D5" s="346"/>
      <c r="E5" s="121" t="s">
        <v>1986</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15" customHeight="1">
      <c r="A6" s="301">
        <f t="shared" si="0"/>
        <v>5</v>
      </c>
      <c r="B6" s="311" t="s">
        <v>2105</v>
      </c>
      <c r="C6" s="346">
        <v>1</v>
      </c>
      <c r="D6" s="346"/>
      <c r="E6" s="121" t="s">
        <v>1987</v>
      </c>
      <c r="F6" s="122" t="str">
        <f>IF('確認申請書（建築）入力'!$S$350="","",'確認申請書（建築）入力'!$S$350)</f>
        <v/>
      </c>
      <c r="G6" s="122"/>
      <c r="H6" s="122"/>
      <c r="I6" s="122"/>
      <c r="J6" s="122"/>
      <c r="K6" s="122"/>
      <c r="L6" s="122"/>
      <c r="M6" s="122"/>
      <c r="N6" s="122"/>
      <c r="O6" s="122"/>
      <c r="P6" s="122"/>
      <c r="Q6" s="122"/>
      <c r="R6" s="122"/>
      <c r="S6" s="122"/>
      <c r="T6" s="122"/>
      <c r="U6" s="122"/>
      <c r="V6" s="146"/>
    </row>
    <row r="7" spans="1:22" s="119" customFormat="1" ht="14.15" customHeight="1">
      <c r="A7" s="301">
        <f t="shared" si="0"/>
        <v>6</v>
      </c>
      <c r="B7" s="311" t="s">
        <v>2105</v>
      </c>
      <c r="C7" s="346">
        <v>1</v>
      </c>
      <c r="D7" s="346"/>
      <c r="E7" s="121" t="s">
        <v>1988</v>
      </c>
      <c r="F7" s="122" t="str">
        <f>IF('確認申請書（建築）入力'!$S$351="","",'確認申請書（建築）入力'!$S$351)</f>
        <v/>
      </c>
      <c r="G7" s="122"/>
      <c r="H7" s="122"/>
      <c r="I7" s="122"/>
      <c r="J7" s="122"/>
      <c r="K7" s="122"/>
      <c r="L7" s="122"/>
      <c r="M7" s="122"/>
      <c r="N7" s="122"/>
      <c r="O7" s="122"/>
      <c r="P7" s="122"/>
      <c r="Q7" s="122"/>
      <c r="R7" s="122"/>
      <c r="S7" s="122"/>
      <c r="T7" s="122"/>
      <c r="U7" s="122"/>
      <c r="V7" s="146"/>
    </row>
    <row r="8" spans="1:22" s="119" customFormat="1" ht="14.15" customHeight="1">
      <c r="A8" s="301">
        <f t="shared" si="0"/>
        <v>7</v>
      </c>
      <c r="B8" s="311" t="s">
        <v>2105</v>
      </c>
      <c r="C8" s="346">
        <v>1</v>
      </c>
      <c r="D8" s="346"/>
      <c r="E8" s="121" t="s">
        <v>1989</v>
      </c>
      <c r="F8" s="122" t="str">
        <f>IF('確認申請書（建築）入力'!$S$352="","",'確認申請書（建築）入力'!$S$352)</f>
        <v/>
      </c>
      <c r="G8" s="122"/>
      <c r="H8" s="122"/>
      <c r="I8" s="122"/>
      <c r="J8" s="122"/>
      <c r="K8" s="122"/>
      <c r="L8" s="122"/>
      <c r="M8" s="122"/>
      <c r="N8" s="122"/>
      <c r="O8" s="122"/>
      <c r="P8" s="122"/>
      <c r="Q8" s="122"/>
      <c r="R8" s="122"/>
      <c r="S8" s="122"/>
      <c r="T8" s="122"/>
      <c r="U8" s="122"/>
      <c r="V8" s="146"/>
    </row>
    <row r="9" spans="1:22" s="119" customFormat="1" ht="14.15" customHeight="1">
      <c r="A9" s="301">
        <f t="shared" si="0"/>
        <v>8</v>
      </c>
      <c r="B9" s="311" t="s">
        <v>2105</v>
      </c>
      <c r="C9" s="346">
        <v>1</v>
      </c>
      <c r="D9" s="346"/>
      <c r="E9" s="121" t="s">
        <v>1686</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15" customHeight="1">
      <c r="A10" s="301">
        <f t="shared" si="0"/>
        <v>9</v>
      </c>
      <c r="B10" s="311" t="s">
        <v>2105</v>
      </c>
      <c r="C10" s="346">
        <v>1</v>
      </c>
      <c r="D10" s="346"/>
      <c r="E10" s="121" t="s">
        <v>1990</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15" customHeight="1">
      <c r="A11" s="301">
        <f t="shared" si="0"/>
        <v>10</v>
      </c>
      <c r="B11" s="311" t="s">
        <v>2105</v>
      </c>
      <c r="C11" s="346">
        <v>1</v>
      </c>
      <c r="D11" s="346"/>
      <c r="E11" s="121" t="s">
        <v>1273</v>
      </c>
      <c r="F11" s="122" t="str">
        <f>IF($G$11=TRUE,'確認申請書（建築）入力'!$N$359,"")&amp;IF($H$11=TRUE,"/"&amp;'確認申請書（建築）入力'!$N$361,"")&amp;IF($I$11=TRUE,"/"&amp;'確認申請書（建築）入力'!$Z$359,"")&amp;IF($J$11=TRUE,"/"&amp;'確認申請書（建築）入力'!$AG$359,"")&amp;IF($K$11=TRUE,"/"&amp;'確認申請書（建築）入力'!$N$362,"")&amp;IF($L$11=TRUE,"/"&amp;'確認申請書（建築）入力'!$U$362,"")&amp;IF($M$11=TRUE,"/"&amp;'確認申請書（建築）入力'!$AA$362,"")&amp;IF($N$11=TRUE,"/"&amp;'確認申請書（建築）入力'!$AK$362,"")</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15" customHeight="1">
      <c r="A12" s="438">
        <f t="shared" si="0"/>
        <v>11</v>
      </c>
      <c r="B12" s="439" t="s">
        <v>2105</v>
      </c>
      <c r="C12" s="440">
        <v>1</v>
      </c>
      <c r="D12" s="440"/>
      <c r="E12" s="441" t="s">
        <v>2202</v>
      </c>
      <c r="F12" s="442" t="str">
        <f>IF('確認申請書（建築）入力'!$AN$362="","",'確認申請書（建築）入力'!$AN$362)</f>
        <v/>
      </c>
      <c r="G12" s="443"/>
      <c r="H12" s="443"/>
      <c r="I12" s="443"/>
      <c r="J12" s="443"/>
      <c r="K12" s="443"/>
      <c r="L12" s="443"/>
      <c r="M12" s="443"/>
      <c r="N12" s="443"/>
      <c r="O12" s="442"/>
      <c r="P12" s="442"/>
      <c r="Q12" s="442"/>
      <c r="R12" s="442"/>
      <c r="S12" s="442"/>
      <c r="T12" s="442"/>
      <c r="U12" s="442"/>
      <c r="V12" s="444"/>
    </row>
    <row r="13" spans="1:22" s="119" customFormat="1" ht="14.15" customHeight="1">
      <c r="A13" s="301">
        <f t="shared" si="0"/>
        <v>12</v>
      </c>
      <c r="B13" s="311" t="s">
        <v>2105</v>
      </c>
      <c r="C13" s="346">
        <v>1</v>
      </c>
      <c r="D13" s="346"/>
      <c r="E13" s="121" t="s">
        <v>1991</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15" customHeight="1">
      <c r="A14" s="301">
        <f t="shared" si="0"/>
        <v>13</v>
      </c>
      <c r="B14" s="311" t="s">
        <v>2105</v>
      </c>
      <c r="C14" s="346">
        <v>1</v>
      </c>
      <c r="D14" s="346"/>
      <c r="E14" s="121" t="s">
        <v>1992</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15" customHeight="1">
      <c r="A15" s="301">
        <f t="shared" si="0"/>
        <v>14</v>
      </c>
      <c r="B15" s="311" t="s">
        <v>2105</v>
      </c>
      <c r="C15" s="346">
        <v>1</v>
      </c>
      <c r="D15" s="346"/>
      <c r="E15" s="121" t="s">
        <v>1993</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15" customHeight="1">
      <c r="A16" s="301">
        <f t="shared" si="0"/>
        <v>15</v>
      </c>
      <c r="B16" s="311" t="s">
        <v>2105</v>
      </c>
      <c r="C16" s="346">
        <v>1</v>
      </c>
      <c r="D16" s="346"/>
      <c r="E16" s="121" t="s">
        <v>1994</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15" customHeight="1">
      <c r="A17" s="301">
        <f t="shared" si="0"/>
        <v>16</v>
      </c>
      <c r="B17" s="311" t="s">
        <v>2105</v>
      </c>
      <c r="C17" s="346">
        <v>1</v>
      </c>
      <c r="D17" s="346"/>
      <c r="E17" s="121" t="s">
        <v>1995</v>
      </c>
      <c r="F17" s="131" t="str">
        <f>IF('確認申請書（建築）入力'!$M$388="","",TEXT('確認申請書（建築）入力'!$M$388,"#0.000"))</f>
        <v/>
      </c>
      <c r="G17" s="131"/>
      <c r="H17" s="122"/>
      <c r="I17" s="122"/>
      <c r="J17" s="122"/>
      <c r="K17" s="122"/>
      <c r="L17" s="122"/>
      <c r="M17" s="122"/>
      <c r="N17" s="122"/>
      <c r="O17" s="122"/>
      <c r="P17" s="122"/>
      <c r="Q17" s="122"/>
      <c r="R17" s="122"/>
      <c r="S17" s="122"/>
      <c r="T17" s="122"/>
      <c r="U17" s="122"/>
      <c r="V17" s="146"/>
    </row>
    <row r="18" spans="1:22" s="119" customFormat="1" ht="14.15" customHeight="1">
      <c r="A18" s="301">
        <f t="shared" si="0"/>
        <v>17</v>
      </c>
      <c r="B18" s="311" t="s">
        <v>2105</v>
      </c>
      <c r="C18" s="346">
        <v>1</v>
      </c>
      <c r="D18" s="346"/>
      <c r="E18" s="121" t="s">
        <v>1996</v>
      </c>
      <c r="F18" s="131" t="str">
        <f>IF('確認申請書（建築）入力'!$M$389="","",TEXT('確認申請書（建築）入力'!$M$389,"#0.000"))</f>
        <v/>
      </c>
      <c r="G18" s="131"/>
      <c r="H18" s="122"/>
      <c r="I18" s="122"/>
      <c r="J18" s="122"/>
      <c r="K18" s="122"/>
      <c r="L18" s="122"/>
      <c r="M18" s="122"/>
      <c r="N18" s="122"/>
      <c r="O18" s="122"/>
      <c r="P18" s="122"/>
      <c r="Q18" s="122"/>
      <c r="R18" s="122"/>
      <c r="S18" s="122"/>
      <c r="T18" s="122"/>
      <c r="U18" s="122"/>
      <c r="V18" s="146"/>
    </row>
    <row r="19" spans="1:22" s="119" customFormat="1" ht="14.15" customHeight="1">
      <c r="A19" s="301">
        <f t="shared" si="0"/>
        <v>18</v>
      </c>
      <c r="B19" s="311" t="s">
        <v>2105</v>
      </c>
      <c r="C19" s="346">
        <v>1</v>
      </c>
      <c r="D19" s="346"/>
      <c r="E19" s="121" t="s">
        <v>1997</v>
      </c>
      <c r="F19" s="122" t="str">
        <f>IF('確認申請書（建築）入力'!$M$391="","",'確認申請書（建築）入力'!$M$391)</f>
        <v/>
      </c>
      <c r="G19" s="122"/>
      <c r="H19" s="122"/>
      <c r="I19" s="122"/>
      <c r="J19" s="122"/>
      <c r="K19" s="122"/>
      <c r="L19" s="122"/>
      <c r="M19" s="122"/>
      <c r="N19" s="122"/>
      <c r="O19" s="122"/>
      <c r="P19" s="122"/>
      <c r="Q19" s="122"/>
      <c r="R19" s="122"/>
      <c r="S19" s="122"/>
      <c r="T19" s="122"/>
      <c r="U19" s="122"/>
      <c r="V19" s="146"/>
    </row>
    <row r="20" spans="1:22" s="119" customFormat="1" ht="14.15" customHeight="1">
      <c r="A20" s="301">
        <f t="shared" si="0"/>
        <v>19</v>
      </c>
      <c r="B20" s="311" t="s">
        <v>2105</v>
      </c>
      <c r="C20" s="346">
        <v>1</v>
      </c>
      <c r="D20" s="346"/>
      <c r="E20" s="121" t="s">
        <v>1978</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15" customHeight="1">
      <c r="A21" s="301">
        <f t="shared" si="0"/>
        <v>20</v>
      </c>
      <c r="B21" s="311" t="s">
        <v>2105</v>
      </c>
      <c r="C21" s="346">
        <v>1</v>
      </c>
      <c r="D21" s="346"/>
      <c r="E21" s="121" t="s">
        <v>1979</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15" customHeight="1">
      <c r="A22" s="301">
        <f t="shared" si="0"/>
        <v>21</v>
      </c>
      <c r="B22" s="311" t="s">
        <v>2105</v>
      </c>
      <c r="C22" s="346">
        <v>1</v>
      </c>
      <c r="D22" s="346"/>
      <c r="E22" s="121" t="s">
        <v>1980</v>
      </c>
      <c r="F22" s="434" t="str">
        <f>IF('確認申請書（建築）入力'!$Z$404="","",'確認申請書（建築）入力'!$Z$404)</f>
        <v/>
      </c>
      <c r="G22" s="122"/>
      <c r="H22" s="122"/>
      <c r="I22" s="122"/>
      <c r="J22" s="122"/>
      <c r="K22" s="122"/>
      <c r="L22" s="122"/>
      <c r="M22" s="122"/>
      <c r="N22" s="122"/>
      <c r="O22" s="122"/>
      <c r="P22" s="122"/>
      <c r="Q22" s="122"/>
      <c r="R22" s="122"/>
      <c r="S22" s="122"/>
      <c r="T22" s="122"/>
      <c r="U22" s="122"/>
      <c r="V22" s="146"/>
    </row>
    <row r="23" spans="1:22" s="119" customFormat="1" ht="14.15" customHeight="1">
      <c r="A23" s="301">
        <f t="shared" si="0"/>
        <v>22</v>
      </c>
      <c r="B23" s="311" t="s">
        <v>2105</v>
      </c>
      <c r="C23" s="346">
        <v>1</v>
      </c>
      <c r="D23" s="346"/>
      <c r="E23" s="121" t="s">
        <v>1981</v>
      </c>
      <c r="F23" s="434" t="str">
        <f>IF('確認申請書（建築）入力'!$Z$406="","",'確認申請書（建築）入力'!$Z$406)</f>
        <v/>
      </c>
      <c r="G23" s="122"/>
      <c r="H23" s="122"/>
      <c r="I23" s="122"/>
      <c r="J23" s="122"/>
      <c r="K23" s="122"/>
      <c r="L23" s="122"/>
      <c r="M23" s="122"/>
      <c r="N23" s="122"/>
      <c r="O23" s="122"/>
      <c r="P23" s="122"/>
      <c r="Q23" s="122"/>
      <c r="R23" s="122"/>
      <c r="S23" s="122"/>
      <c r="T23" s="122"/>
      <c r="U23" s="122"/>
      <c r="V23" s="146"/>
    </row>
    <row r="24" spans="1:22" s="119" customFormat="1" ht="14.15" customHeight="1">
      <c r="A24" s="301">
        <f t="shared" si="0"/>
        <v>23</v>
      </c>
      <c r="B24" s="311" t="s">
        <v>2105</v>
      </c>
      <c r="C24" s="346">
        <v>1</v>
      </c>
      <c r="D24" s="346"/>
      <c r="E24" s="121" t="s">
        <v>1982</v>
      </c>
      <c r="F24" s="434" t="str">
        <f>IF('確認申請書（建築）入力'!$Z$412="","",'確認申請書（建築）入力'!$Z$412)</f>
        <v/>
      </c>
      <c r="G24" s="122"/>
      <c r="H24" s="122"/>
      <c r="I24" s="122"/>
      <c r="J24" s="122"/>
      <c r="K24" s="122"/>
      <c r="L24" s="122"/>
      <c r="M24" s="122"/>
      <c r="N24" s="122"/>
      <c r="O24" s="122"/>
      <c r="P24" s="122"/>
      <c r="Q24" s="122"/>
      <c r="R24" s="122"/>
      <c r="S24" s="122"/>
      <c r="T24" s="122"/>
      <c r="U24" s="122"/>
      <c r="V24" s="146"/>
    </row>
    <row r="25" spans="1:22" s="119" customFormat="1" ht="14.15" customHeight="1">
      <c r="A25" s="301">
        <f t="shared" si="0"/>
        <v>24</v>
      </c>
      <c r="B25" s="311" t="s">
        <v>2105</v>
      </c>
      <c r="C25" s="346">
        <v>1</v>
      </c>
      <c r="D25" s="346"/>
      <c r="E25" s="121" t="s">
        <v>1998</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15" customHeight="1">
      <c r="A26" s="301">
        <f t="shared" si="0"/>
        <v>25</v>
      </c>
      <c r="B26" s="311" t="s">
        <v>2105</v>
      </c>
      <c r="C26" s="346">
        <v>1</v>
      </c>
      <c r="D26" s="346"/>
      <c r="E26" s="121" t="s">
        <v>1999</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15" customHeight="1">
      <c r="A27" s="301">
        <f t="shared" si="0"/>
        <v>26</v>
      </c>
      <c r="B27" s="311" t="s">
        <v>2105</v>
      </c>
      <c r="C27" s="346">
        <v>1</v>
      </c>
      <c r="D27" s="346"/>
      <c r="E27" s="121" t="s">
        <v>2000</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15" customHeight="1">
      <c r="A28" s="301">
        <f t="shared" si="0"/>
        <v>27</v>
      </c>
      <c r="B28" s="311" t="s">
        <v>2105</v>
      </c>
      <c r="C28" s="346">
        <v>1</v>
      </c>
      <c r="D28" s="346"/>
      <c r="E28" s="121" t="s">
        <v>2001</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15" customHeight="1">
      <c r="A29" s="301">
        <f t="shared" si="0"/>
        <v>28</v>
      </c>
      <c r="B29" s="311" t="s">
        <v>2105</v>
      </c>
      <c r="C29" s="346">
        <v>1</v>
      </c>
      <c r="D29" s="346"/>
      <c r="E29" s="130" t="s">
        <v>2002</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15" customHeight="1">
      <c r="A30" s="301">
        <f t="shared" si="0"/>
        <v>29</v>
      </c>
      <c r="B30" s="311" t="s">
        <v>2105</v>
      </c>
      <c r="C30" s="346">
        <v>1</v>
      </c>
      <c r="D30" s="346"/>
      <c r="E30" s="130" t="s">
        <v>2003</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15" customHeight="1">
      <c r="A31" s="309">
        <f t="shared" si="0"/>
        <v>30</v>
      </c>
      <c r="B31" s="360" t="s">
        <v>2105</v>
      </c>
      <c r="C31" s="348">
        <v>1</v>
      </c>
      <c r="D31" s="348"/>
      <c r="E31" s="377" t="s">
        <v>2030</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15" customHeight="1">
      <c r="A32" s="301">
        <f t="shared" si="0"/>
        <v>31</v>
      </c>
      <c r="B32" s="311" t="s">
        <v>2105</v>
      </c>
      <c r="C32" s="346">
        <v>1</v>
      </c>
      <c r="D32" s="346"/>
      <c r="E32" s="121" t="s">
        <v>2004</v>
      </c>
      <c r="F32" s="132" t="str">
        <f>IF('確認申請書（建築）入力'!$S$416="","",TEXT('確認申請書（建築）入力'!$S$416,"#0.00"))</f>
        <v/>
      </c>
      <c r="G32" s="132"/>
      <c r="H32" s="122"/>
      <c r="I32" s="122"/>
      <c r="J32" s="122"/>
      <c r="K32" s="122"/>
      <c r="L32" s="122"/>
      <c r="M32" s="122"/>
      <c r="N32" s="122"/>
      <c r="O32" s="122"/>
      <c r="P32" s="122"/>
      <c r="Q32" s="122"/>
      <c r="R32" s="122"/>
      <c r="S32" s="122"/>
      <c r="T32" s="122"/>
      <c r="U32" s="122"/>
      <c r="V32" s="146"/>
    </row>
    <row r="33" spans="1:22" s="119" customFormat="1" ht="14.15" customHeight="1">
      <c r="A33" s="301">
        <f t="shared" si="0"/>
        <v>32</v>
      </c>
      <c r="B33" s="311" t="s">
        <v>2105</v>
      </c>
      <c r="C33" s="346">
        <v>1</v>
      </c>
      <c r="D33" s="346"/>
      <c r="E33" s="121" t="s">
        <v>2005</v>
      </c>
      <c r="F33" s="132" t="str">
        <f>IF('確認申請書（建築）入力'!$S$417="","",TEXT('確認申請書（建築）入力'!$S$417,"#0.00"))</f>
        <v/>
      </c>
      <c r="G33" s="132"/>
      <c r="H33" s="122"/>
      <c r="I33" s="122"/>
      <c r="J33" s="122"/>
      <c r="K33" s="122"/>
      <c r="L33" s="122"/>
      <c r="M33" s="122"/>
      <c r="N33" s="122"/>
      <c r="O33" s="122"/>
      <c r="P33" s="122"/>
      <c r="Q33" s="122"/>
      <c r="R33" s="122"/>
      <c r="S33" s="122"/>
      <c r="T33" s="122"/>
      <c r="U33" s="122"/>
      <c r="V33" s="146"/>
    </row>
    <row r="34" spans="1:22" s="119" customFormat="1" ht="14.15" customHeight="1">
      <c r="A34" s="301">
        <f t="shared" si="0"/>
        <v>33</v>
      </c>
      <c r="B34" s="311" t="s">
        <v>2105</v>
      </c>
      <c r="C34" s="346">
        <v>1</v>
      </c>
      <c r="D34" s="346"/>
      <c r="E34" s="121" t="s">
        <v>2006</v>
      </c>
      <c r="F34" s="132" t="str">
        <f>IF('確認申請書（建築）入力'!$S$418="","",TEXT('確認申請書（建築）入力'!$S$418,"#0.00"))</f>
        <v/>
      </c>
      <c r="G34" s="132"/>
      <c r="H34" s="122"/>
      <c r="I34" s="122"/>
      <c r="J34" s="122"/>
      <c r="K34" s="122"/>
      <c r="L34" s="122"/>
      <c r="M34" s="122"/>
      <c r="N34" s="122"/>
      <c r="O34" s="122"/>
      <c r="P34" s="122"/>
      <c r="Q34" s="122"/>
      <c r="R34" s="122"/>
      <c r="S34" s="122"/>
      <c r="T34" s="122"/>
      <c r="U34" s="122"/>
      <c r="V34" s="146"/>
    </row>
    <row r="35" spans="1:22" s="119" customFormat="1" ht="14.15" customHeight="1">
      <c r="A35" s="301">
        <f t="shared" si="0"/>
        <v>34</v>
      </c>
      <c r="B35" s="311" t="s">
        <v>2105</v>
      </c>
      <c r="C35" s="346">
        <v>1</v>
      </c>
      <c r="D35" s="346"/>
      <c r="E35" s="121" t="s">
        <v>2007</v>
      </c>
      <c r="F35" s="132" t="str">
        <f>IF('確認申請書（建築）入力'!$S$419="","",TEXT('確認申請書（建築）入力'!$S$419,"#0.00"))</f>
        <v/>
      </c>
      <c r="G35" s="132"/>
      <c r="H35" s="122"/>
      <c r="I35" s="122"/>
      <c r="J35" s="122"/>
      <c r="K35" s="122"/>
      <c r="L35" s="122"/>
      <c r="M35" s="122"/>
      <c r="N35" s="122"/>
      <c r="O35" s="122"/>
      <c r="P35" s="122"/>
      <c r="Q35" s="122"/>
      <c r="R35" s="122"/>
      <c r="S35" s="122"/>
      <c r="T35" s="122"/>
      <c r="U35" s="122"/>
      <c r="V35" s="146"/>
    </row>
    <row r="36" spans="1:22" s="119" customFormat="1" ht="14.15" customHeight="1">
      <c r="A36" s="301">
        <f t="shared" si="0"/>
        <v>35</v>
      </c>
      <c r="B36" s="311" t="s">
        <v>2105</v>
      </c>
      <c r="C36" s="346">
        <v>1</v>
      </c>
      <c r="D36" s="346"/>
      <c r="E36" s="121" t="s">
        <v>2008</v>
      </c>
      <c r="F36" s="132" t="str">
        <f>IF('確認申請書（建築）入力'!$S$420="","",TEXT('確認申請書（建築）入力'!$S$420,"#0.00"))</f>
        <v/>
      </c>
      <c r="G36" s="122"/>
      <c r="H36" s="122"/>
      <c r="I36" s="122"/>
      <c r="J36" s="122"/>
      <c r="K36" s="122"/>
      <c r="L36" s="122"/>
      <c r="M36" s="122"/>
      <c r="N36" s="122"/>
      <c r="O36" s="122"/>
      <c r="P36" s="122"/>
      <c r="Q36" s="122"/>
      <c r="R36" s="122"/>
      <c r="S36" s="122"/>
      <c r="T36" s="122"/>
      <c r="U36" s="122"/>
      <c r="V36" s="146"/>
    </row>
    <row r="37" spans="1:22" s="119" customFormat="1" ht="14.15" customHeight="1">
      <c r="A37" s="301">
        <f t="shared" si="0"/>
        <v>36</v>
      </c>
      <c r="B37" s="311" t="s">
        <v>2105</v>
      </c>
      <c r="C37" s="346">
        <v>1</v>
      </c>
      <c r="D37" s="346"/>
      <c r="E37" s="121" t="s">
        <v>2009</v>
      </c>
      <c r="F37" s="132" t="str">
        <f>IF('確認申請書（建築）入力'!$S$421="","",TEXT('確認申請書（建築）入力'!$S$421,"#0.00"))</f>
        <v/>
      </c>
      <c r="G37" s="122"/>
      <c r="H37" s="122"/>
      <c r="I37" s="122"/>
      <c r="J37" s="122"/>
      <c r="K37" s="122"/>
      <c r="L37" s="122"/>
      <c r="M37" s="122"/>
      <c r="N37" s="122"/>
      <c r="O37" s="122"/>
      <c r="P37" s="122"/>
      <c r="Q37" s="122"/>
      <c r="R37" s="122"/>
      <c r="S37" s="122"/>
      <c r="T37" s="122"/>
      <c r="U37" s="122"/>
      <c r="V37" s="146"/>
    </row>
    <row r="38" spans="1:22" ht="14.15" customHeight="1">
      <c r="A38" s="301">
        <f t="shared" si="0"/>
        <v>37</v>
      </c>
      <c r="B38" s="311" t="s">
        <v>2105</v>
      </c>
      <c r="C38" s="346">
        <v>1</v>
      </c>
      <c r="D38" s="346"/>
      <c r="E38" s="300" t="s">
        <v>2031</v>
      </c>
      <c r="F38" s="132" t="str">
        <f>IF('確認申請書（建築）入力'!$S$422="","",TEXT('確認申請書（建築）入力'!$S$422,"#0.00"))</f>
        <v/>
      </c>
      <c r="G38" s="121"/>
      <c r="H38" s="121"/>
      <c r="I38" s="121"/>
      <c r="J38" s="121"/>
      <c r="K38" s="121"/>
      <c r="L38" s="121"/>
      <c r="M38" s="121"/>
      <c r="N38" s="121"/>
      <c r="O38" s="121"/>
      <c r="P38" s="121"/>
      <c r="Q38" s="121"/>
      <c r="R38" s="121"/>
      <c r="S38" s="121"/>
      <c r="T38" s="121"/>
      <c r="U38" s="121"/>
      <c r="V38" s="299"/>
    </row>
    <row r="39" spans="1:22" s="119" customFormat="1" ht="14.15" customHeight="1">
      <c r="A39" s="301">
        <f t="shared" si="0"/>
        <v>38</v>
      </c>
      <c r="B39" s="311" t="s">
        <v>2105</v>
      </c>
      <c r="C39" s="346">
        <v>1</v>
      </c>
      <c r="D39" s="346"/>
      <c r="E39" s="121" t="s">
        <v>2010</v>
      </c>
      <c r="F39" s="132" t="str">
        <f>IF('確認申請書（建築）入力'!$Y$416="","",TEXT('確認申請書（建築）入力'!$Y$416,"#0.00"))</f>
        <v/>
      </c>
      <c r="G39" s="132"/>
      <c r="H39" s="122"/>
      <c r="I39" s="122"/>
      <c r="J39" s="122"/>
      <c r="K39" s="122"/>
      <c r="L39" s="122"/>
      <c r="M39" s="122"/>
      <c r="N39" s="122"/>
      <c r="O39" s="122"/>
      <c r="P39" s="122"/>
      <c r="Q39" s="122"/>
      <c r="R39" s="122"/>
      <c r="S39" s="122"/>
      <c r="T39" s="122"/>
      <c r="U39" s="122"/>
      <c r="V39" s="146"/>
    </row>
    <row r="40" spans="1:22" s="119" customFormat="1" ht="14.15" customHeight="1">
      <c r="A40" s="301">
        <f t="shared" si="0"/>
        <v>39</v>
      </c>
      <c r="B40" s="311" t="s">
        <v>2105</v>
      </c>
      <c r="C40" s="346">
        <v>1</v>
      </c>
      <c r="D40" s="346"/>
      <c r="E40" s="121" t="s">
        <v>2011</v>
      </c>
      <c r="F40" s="132" t="str">
        <f>IF('確認申請書（建築）入力'!$Y$417="","",TEXT('確認申請書（建築）入力'!$Y$417,"#0.00"))</f>
        <v/>
      </c>
      <c r="G40" s="132"/>
      <c r="H40" s="122"/>
      <c r="I40" s="122"/>
      <c r="J40" s="122"/>
      <c r="K40" s="122"/>
      <c r="L40" s="122"/>
      <c r="M40" s="122"/>
      <c r="N40" s="122"/>
      <c r="O40" s="122"/>
      <c r="P40" s="122"/>
      <c r="Q40" s="122"/>
      <c r="R40" s="122"/>
      <c r="S40" s="122"/>
      <c r="T40" s="122"/>
      <c r="U40" s="122"/>
      <c r="V40" s="146"/>
    </row>
    <row r="41" spans="1:22" s="119" customFormat="1" ht="14.15" customHeight="1">
      <c r="A41" s="301">
        <f t="shared" si="0"/>
        <v>40</v>
      </c>
      <c r="B41" s="311" t="s">
        <v>2105</v>
      </c>
      <c r="C41" s="346">
        <v>1</v>
      </c>
      <c r="D41" s="346"/>
      <c r="E41" s="121" t="s">
        <v>2012</v>
      </c>
      <c r="F41" s="132" t="str">
        <f>IF('確認申請書（建築）入力'!$Y$418="","",TEXT('確認申請書（建築）入力'!$Y$418,"#0.00"))</f>
        <v/>
      </c>
      <c r="G41" s="132"/>
      <c r="H41" s="122"/>
      <c r="I41" s="122"/>
      <c r="J41" s="122"/>
      <c r="K41" s="122"/>
      <c r="L41" s="122"/>
      <c r="M41" s="122"/>
      <c r="N41" s="122"/>
      <c r="O41" s="122"/>
      <c r="P41" s="122"/>
      <c r="Q41" s="122"/>
      <c r="R41" s="122"/>
      <c r="S41" s="122"/>
      <c r="T41" s="122"/>
      <c r="U41" s="122"/>
      <c r="V41" s="146"/>
    </row>
    <row r="42" spans="1:22" s="119" customFormat="1" ht="14.15" customHeight="1">
      <c r="A42" s="301">
        <f t="shared" si="0"/>
        <v>41</v>
      </c>
      <c r="B42" s="311" t="s">
        <v>2105</v>
      </c>
      <c r="C42" s="346">
        <v>1</v>
      </c>
      <c r="D42" s="346"/>
      <c r="E42" s="121" t="s">
        <v>2013</v>
      </c>
      <c r="F42" s="132" t="str">
        <f>IF('確認申請書（建築）入力'!$Y$419="","",TEXT('確認申請書（建築）入力'!$Y$419,"#0.00"))</f>
        <v/>
      </c>
      <c r="G42" s="132"/>
      <c r="H42" s="122"/>
      <c r="I42" s="122"/>
      <c r="J42" s="122"/>
      <c r="K42" s="122"/>
      <c r="L42" s="122"/>
      <c r="M42" s="122"/>
      <c r="N42" s="122"/>
      <c r="O42" s="122"/>
      <c r="P42" s="122"/>
      <c r="Q42" s="122"/>
      <c r="R42" s="122"/>
      <c r="S42" s="122"/>
      <c r="T42" s="122"/>
      <c r="U42" s="122"/>
      <c r="V42" s="146"/>
    </row>
    <row r="43" spans="1:22" s="119" customFormat="1" ht="14.15" customHeight="1">
      <c r="A43" s="301">
        <f t="shared" si="0"/>
        <v>42</v>
      </c>
      <c r="B43" s="311" t="s">
        <v>2105</v>
      </c>
      <c r="C43" s="346">
        <v>1</v>
      </c>
      <c r="D43" s="346"/>
      <c r="E43" s="121" t="s">
        <v>2014</v>
      </c>
      <c r="F43" s="132" t="str">
        <f>IF('確認申請書（建築）入力'!$Y$420="","",TEXT('確認申請書（建築）入力'!$Y$420,"#0.00"))</f>
        <v/>
      </c>
      <c r="G43" s="122"/>
      <c r="H43" s="122"/>
      <c r="I43" s="122"/>
      <c r="J43" s="122"/>
      <c r="K43" s="122"/>
      <c r="L43" s="122"/>
      <c r="M43" s="122"/>
      <c r="N43" s="122"/>
      <c r="O43" s="122"/>
      <c r="P43" s="122"/>
      <c r="Q43" s="122"/>
      <c r="R43" s="122"/>
      <c r="S43" s="122"/>
      <c r="T43" s="122"/>
      <c r="U43" s="122"/>
      <c r="V43" s="146"/>
    </row>
    <row r="44" spans="1:22" s="119" customFormat="1" ht="14.15" customHeight="1">
      <c r="A44" s="301">
        <f t="shared" si="0"/>
        <v>43</v>
      </c>
      <c r="B44" s="311" t="s">
        <v>2105</v>
      </c>
      <c r="C44" s="346">
        <v>1</v>
      </c>
      <c r="D44" s="346"/>
      <c r="E44" s="121" t="s">
        <v>2015</v>
      </c>
      <c r="F44" s="132" t="str">
        <f>IF('確認申請書（建築）入力'!$Y$421="","",TEXT('確認申請書（建築）入力'!$Y$421,"#0.00"))</f>
        <v/>
      </c>
      <c r="G44" s="122"/>
      <c r="H44" s="122"/>
      <c r="I44" s="122"/>
      <c r="J44" s="122"/>
      <c r="K44" s="122"/>
      <c r="L44" s="122"/>
      <c r="M44" s="122"/>
      <c r="N44" s="122"/>
      <c r="O44" s="122"/>
      <c r="P44" s="122"/>
      <c r="Q44" s="122"/>
      <c r="R44" s="122"/>
      <c r="S44" s="122"/>
      <c r="T44" s="122"/>
      <c r="U44" s="122"/>
      <c r="V44" s="146"/>
    </row>
    <row r="45" spans="1:22" ht="14.15" customHeight="1">
      <c r="A45" s="301">
        <f t="shared" si="0"/>
        <v>44</v>
      </c>
      <c r="B45" s="311" t="s">
        <v>2105</v>
      </c>
      <c r="C45" s="346">
        <v>1</v>
      </c>
      <c r="D45" s="346"/>
      <c r="E45" s="300" t="s">
        <v>2032</v>
      </c>
      <c r="F45" s="132" t="str">
        <f>IF('確認申請書（建築）入力'!$Y$422="","",TEXT('確認申請書（建築）入力'!$Y$422,"#0.00"))</f>
        <v/>
      </c>
      <c r="G45" s="121"/>
      <c r="H45" s="121"/>
      <c r="I45" s="121"/>
      <c r="J45" s="121"/>
      <c r="K45" s="121"/>
      <c r="L45" s="121"/>
      <c r="M45" s="121"/>
      <c r="N45" s="121"/>
      <c r="O45" s="121"/>
      <c r="P45" s="121"/>
      <c r="Q45" s="121"/>
      <c r="R45" s="121"/>
      <c r="S45" s="121"/>
      <c r="T45" s="121"/>
      <c r="U45" s="121"/>
      <c r="V45" s="299"/>
    </row>
    <row r="46" spans="1:22" s="119" customFormat="1" ht="14.15" customHeight="1">
      <c r="A46" s="301">
        <f t="shared" si="0"/>
        <v>45</v>
      </c>
      <c r="B46" s="311" t="s">
        <v>2105</v>
      </c>
      <c r="C46" s="346">
        <v>1</v>
      </c>
      <c r="D46" s="346"/>
      <c r="E46" s="121" t="s">
        <v>2016</v>
      </c>
      <c r="F46" s="132" t="str">
        <f>IF('確認申請書（建築）入力'!$AE$416=0,"",TEXT('確認申請書（建築）入力'!$AE$416,"#0.00"))</f>
        <v/>
      </c>
      <c r="G46" s="132"/>
      <c r="H46" s="122"/>
      <c r="I46" s="122"/>
      <c r="J46" s="122"/>
      <c r="K46" s="122"/>
      <c r="L46" s="122"/>
      <c r="M46" s="122"/>
      <c r="N46" s="122"/>
      <c r="O46" s="122"/>
      <c r="P46" s="122"/>
      <c r="Q46" s="122"/>
      <c r="R46" s="122"/>
      <c r="S46" s="122"/>
      <c r="T46" s="122"/>
      <c r="U46" s="122"/>
      <c r="V46" s="146"/>
    </row>
    <row r="47" spans="1:22" s="119" customFormat="1" ht="14.15" customHeight="1">
      <c r="A47" s="301">
        <f t="shared" si="0"/>
        <v>46</v>
      </c>
      <c r="B47" s="311" t="s">
        <v>2105</v>
      </c>
      <c r="C47" s="346">
        <v>1</v>
      </c>
      <c r="D47" s="346"/>
      <c r="E47" s="121" t="s">
        <v>2017</v>
      </c>
      <c r="F47" s="132" t="str">
        <f>IF('確認申請書（建築）入力'!$AE$417=0,"",TEXT('確認申請書（建築）入力'!$AE$417,"#0.00"))</f>
        <v/>
      </c>
      <c r="G47" s="132"/>
      <c r="H47" s="122"/>
      <c r="I47" s="122"/>
      <c r="J47" s="122"/>
      <c r="K47" s="122"/>
      <c r="L47" s="122"/>
      <c r="M47" s="122"/>
      <c r="N47" s="122"/>
      <c r="O47" s="122"/>
      <c r="P47" s="122"/>
      <c r="Q47" s="122"/>
      <c r="R47" s="122"/>
      <c r="S47" s="122"/>
      <c r="T47" s="122"/>
      <c r="U47" s="122"/>
      <c r="V47" s="146"/>
    </row>
    <row r="48" spans="1:22" s="119" customFormat="1" ht="14.15" customHeight="1">
      <c r="A48" s="301">
        <f t="shared" si="0"/>
        <v>47</v>
      </c>
      <c r="B48" s="311" t="s">
        <v>2105</v>
      </c>
      <c r="C48" s="346">
        <v>1</v>
      </c>
      <c r="D48" s="346"/>
      <c r="E48" s="121" t="s">
        <v>2018</v>
      </c>
      <c r="F48" s="132" t="str">
        <f>IF('確認申請書（建築）入力'!$AE$418=0,"",TEXT('確認申請書（建築）入力'!$AE$418,"#0.00"))</f>
        <v/>
      </c>
      <c r="G48" s="132"/>
      <c r="H48" s="122"/>
      <c r="I48" s="122"/>
      <c r="J48" s="122"/>
      <c r="K48" s="122"/>
      <c r="L48" s="122"/>
      <c r="M48" s="122"/>
      <c r="N48" s="122"/>
      <c r="O48" s="122"/>
      <c r="P48" s="122"/>
      <c r="Q48" s="122"/>
      <c r="R48" s="122"/>
      <c r="S48" s="122"/>
      <c r="T48" s="122"/>
      <c r="U48" s="122"/>
      <c r="V48" s="146"/>
    </row>
    <row r="49" spans="1:22" s="119" customFormat="1" ht="14.15" customHeight="1">
      <c r="A49" s="301">
        <f t="shared" si="0"/>
        <v>48</v>
      </c>
      <c r="B49" s="311" t="s">
        <v>2105</v>
      </c>
      <c r="C49" s="346">
        <v>1</v>
      </c>
      <c r="D49" s="346"/>
      <c r="E49" s="121" t="s">
        <v>2019</v>
      </c>
      <c r="F49" s="132" t="str">
        <f>IF('確認申請書（建築）入力'!$AE$419=0,"",TEXT('確認申請書（建築）入力'!$AE$419,"#0.00"))</f>
        <v/>
      </c>
      <c r="G49" s="132"/>
      <c r="H49" s="122"/>
      <c r="I49" s="122"/>
      <c r="J49" s="122"/>
      <c r="K49" s="122"/>
      <c r="L49" s="122"/>
      <c r="M49" s="122"/>
      <c r="N49" s="122"/>
      <c r="O49" s="122"/>
      <c r="P49" s="122"/>
      <c r="Q49" s="122"/>
      <c r="R49" s="122"/>
      <c r="S49" s="122"/>
      <c r="T49" s="122"/>
      <c r="U49" s="122"/>
      <c r="V49" s="146"/>
    </row>
    <row r="50" spans="1:22" s="119" customFormat="1" ht="14.15" customHeight="1">
      <c r="A50" s="301">
        <f t="shared" si="0"/>
        <v>49</v>
      </c>
      <c r="B50" s="311" t="s">
        <v>2105</v>
      </c>
      <c r="C50" s="346">
        <v>1</v>
      </c>
      <c r="D50" s="346"/>
      <c r="E50" s="121" t="s">
        <v>2020</v>
      </c>
      <c r="F50" s="132" t="str">
        <f>IF('確認申請書（建築）入力'!$AE$420=0,"",TEXT('確認申請書（建築）入力'!$AE$420,"#0.00"))</f>
        <v/>
      </c>
      <c r="G50" s="122"/>
      <c r="H50" s="122"/>
      <c r="I50" s="122"/>
      <c r="J50" s="122"/>
      <c r="K50" s="122"/>
      <c r="L50" s="122"/>
      <c r="M50" s="122"/>
      <c r="N50" s="122"/>
      <c r="O50" s="122"/>
      <c r="P50" s="122"/>
      <c r="Q50" s="122"/>
      <c r="R50" s="122"/>
      <c r="S50" s="122"/>
      <c r="T50" s="122"/>
      <c r="U50" s="122"/>
      <c r="V50" s="146"/>
    </row>
    <row r="51" spans="1:22" s="119" customFormat="1" ht="14.15" customHeight="1">
      <c r="A51" s="301">
        <f t="shared" si="0"/>
        <v>50</v>
      </c>
      <c r="B51" s="311" t="s">
        <v>2105</v>
      </c>
      <c r="C51" s="346">
        <v>1</v>
      </c>
      <c r="D51" s="346"/>
      <c r="E51" s="121" t="s">
        <v>2021</v>
      </c>
      <c r="F51" s="132" t="str">
        <f>IF('確認申請書（建築）入力'!$AE$421=0,"",TEXT('確認申請書（建築）入力'!$AE$421,"#0.00"))</f>
        <v/>
      </c>
      <c r="G51" s="122"/>
      <c r="H51" s="122"/>
      <c r="I51" s="122"/>
      <c r="J51" s="122"/>
      <c r="K51" s="122"/>
      <c r="L51" s="122"/>
      <c r="M51" s="122"/>
      <c r="N51" s="122"/>
      <c r="O51" s="122"/>
      <c r="P51" s="122"/>
      <c r="Q51" s="122"/>
      <c r="R51" s="122"/>
      <c r="S51" s="122"/>
      <c r="T51" s="122"/>
      <c r="U51" s="122"/>
      <c r="V51" s="146"/>
    </row>
    <row r="52" spans="1:22" ht="14.15" customHeight="1">
      <c r="A52" s="301">
        <f t="shared" si="0"/>
        <v>51</v>
      </c>
      <c r="B52" s="311" t="s">
        <v>2105</v>
      </c>
      <c r="C52" s="346">
        <v>1</v>
      </c>
      <c r="D52" s="346"/>
      <c r="E52" s="300" t="s">
        <v>2033</v>
      </c>
      <c r="F52" s="132" t="str">
        <f>IF('確認申請書（建築）入力'!$AE$422=0,"",TEXT('確認申請書（建築）入力'!$AE$422,"#0.00"))</f>
        <v/>
      </c>
      <c r="G52" s="121"/>
      <c r="H52" s="121"/>
      <c r="I52" s="121"/>
      <c r="J52" s="121"/>
      <c r="K52" s="121"/>
      <c r="L52" s="121"/>
      <c r="M52" s="121"/>
      <c r="N52" s="121"/>
      <c r="O52" s="121"/>
      <c r="P52" s="121"/>
      <c r="Q52" s="121"/>
      <c r="R52" s="121"/>
      <c r="S52" s="121"/>
      <c r="T52" s="121"/>
      <c r="U52" s="121"/>
      <c r="V52" s="299"/>
    </row>
    <row r="53" spans="1:22" s="119" customFormat="1" ht="14.15" customHeight="1">
      <c r="A53" s="309">
        <f t="shared" si="0"/>
        <v>52</v>
      </c>
      <c r="B53" s="360" t="s">
        <v>2105</v>
      </c>
      <c r="C53" s="348">
        <v>1</v>
      </c>
      <c r="D53" s="348"/>
      <c r="E53" s="149" t="s">
        <v>2022</v>
      </c>
      <c r="F53" s="144" t="str">
        <f>IF('確認申請書（建築）入力'!$S$424=0,"",TEXT('確認申請書（建築）入力'!$S$424,"#0.00"))</f>
        <v/>
      </c>
      <c r="G53" s="144"/>
      <c r="H53" s="138"/>
      <c r="I53" s="138"/>
      <c r="J53" s="138"/>
      <c r="K53" s="138"/>
      <c r="L53" s="138"/>
      <c r="M53" s="138"/>
      <c r="N53" s="138"/>
      <c r="O53" s="138"/>
      <c r="P53" s="138"/>
      <c r="Q53" s="138"/>
      <c r="R53" s="138"/>
      <c r="S53" s="138"/>
      <c r="T53" s="138"/>
      <c r="U53" s="138"/>
      <c r="V53" s="151"/>
    </row>
    <row r="54" spans="1:22" s="119" customFormat="1" ht="14.15" customHeight="1">
      <c r="A54" s="301">
        <f t="shared" si="0"/>
        <v>53</v>
      </c>
      <c r="B54" s="311" t="s">
        <v>2105</v>
      </c>
      <c r="C54" s="346">
        <v>1</v>
      </c>
      <c r="D54" s="346"/>
      <c r="E54" s="121" t="s">
        <v>2023</v>
      </c>
      <c r="F54" s="144" t="str">
        <f>IF('確認申請書（建築）入力'!$Y$424=0,"",TEXT('確認申請書（建築）入力'!$Y$424,"#0.00"))</f>
        <v/>
      </c>
      <c r="G54" s="132"/>
      <c r="H54" s="122"/>
      <c r="I54" s="122"/>
      <c r="J54" s="122"/>
      <c r="K54" s="122"/>
      <c r="L54" s="122"/>
      <c r="M54" s="122"/>
      <c r="N54" s="122"/>
      <c r="O54" s="122"/>
      <c r="P54" s="122"/>
      <c r="Q54" s="122"/>
      <c r="R54" s="122"/>
      <c r="S54" s="122"/>
      <c r="T54" s="122"/>
      <c r="U54" s="122"/>
      <c r="V54" s="146"/>
    </row>
    <row r="55" spans="1:22" s="119" customFormat="1" ht="14.15" customHeight="1">
      <c r="A55" s="301">
        <f t="shared" si="0"/>
        <v>54</v>
      </c>
      <c r="B55" s="311" t="s">
        <v>2105</v>
      </c>
      <c r="C55" s="346">
        <v>1</v>
      </c>
      <c r="D55" s="346"/>
      <c r="E55" s="121" t="s">
        <v>2024</v>
      </c>
      <c r="F55" s="144" t="str">
        <f>IF('確認申請書（建築）入力'!$AE$424=0,"",TEXT('確認申請書（建築）入力'!$AE$424,"#0.00"))</f>
        <v/>
      </c>
      <c r="G55" s="132"/>
      <c r="H55" s="122"/>
      <c r="I55" s="122"/>
      <c r="J55" s="122"/>
      <c r="K55" s="122"/>
      <c r="L55" s="122"/>
      <c r="M55" s="122"/>
      <c r="N55" s="122"/>
      <c r="O55" s="122"/>
      <c r="P55" s="122"/>
      <c r="Q55" s="122"/>
      <c r="R55" s="122"/>
      <c r="S55" s="122"/>
      <c r="T55" s="122"/>
      <c r="U55" s="122"/>
      <c r="V55" s="146"/>
    </row>
    <row r="56" spans="1:22" s="119" customFormat="1" ht="14.15" customHeight="1">
      <c r="A56" s="301">
        <f t="shared" si="0"/>
        <v>55</v>
      </c>
      <c r="B56" s="311" t="s">
        <v>2105</v>
      </c>
      <c r="C56" s="346">
        <v>1</v>
      </c>
      <c r="D56" s="346"/>
      <c r="E56" s="121" t="s">
        <v>2025</v>
      </c>
      <c r="F56" s="122" t="str">
        <f>IF('確認申請書（建築）入力'!$M$427="","",'確認申請書（建築）入力'!$M$427)</f>
        <v/>
      </c>
      <c r="G56" s="122"/>
      <c r="H56" s="122"/>
      <c r="I56" s="122"/>
      <c r="J56" s="122"/>
      <c r="K56" s="122"/>
      <c r="L56" s="122"/>
      <c r="M56" s="122"/>
      <c r="N56" s="122"/>
      <c r="O56" s="122"/>
      <c r="P56" s="122"/>
      <c r="Q56" s="122"/>
      <c r="R56" s="122"/>
      <c r="S56" s="122"/>
      <c r="T56" s="122"/>
      <c r="U56" s="122"/>
      <c r="V56" s="146"/>
    </row>
    <row r="57" spans="1:22" s="119" customFormat="1" ht="14.15" customHeight="1">
      <c r="A57" s="301">
        <f t="shared" si="0"/>
        <v>56</v>
      </c>
      <c r="B57" s="311" t="s">
        <v>2105</v>
      </c>
      <c r="C57" s="346">
        <v>1</v>
      </c>
      <c r="D57" s="346"/>
      <c r="E57" s="121" t="s">
        <v>2026</v>
      </c>
      <c r="F57" s="122" t="str">
        <f>IF('確認申請書（建築）入力'!$M$428="","",'確認申請書（建築）入力'!$M$428)</f>
        <v/>
      </c>
      <c r="G57" s="122"/>
      <c r="H57" s="122"/>
      <c r="I57" s="122"/>
      <c r="J57" s="122"/>
      <c r="K57" s="122"/>
      <c r="L57" s="122"/>
      <c r="M57" s="122"/>
      <c r="N57" s="122"/>
      <c r="O57" s="122"/>
      <c r="P57" s="122"/>
      <c r="Q57" s="122"/>
      <c r="R57" s="122"/>
      <c r="S57" s="122"/>
      <c r="T57" s="122"/>
      <c r="U57" s="122"/>
      <c r="V57" s="146"/>
    </row>
    <row r="58" spans="1:22" s="119" customFormat="1" ht="14.15" customHeight="1">
      <c r="A58" s="301">
        <f t="shared" si="0"/>
        <v>57</v>
      </c>
      <c r="B58" s="311" t="s">
        <v>2105</v>
      </c>
      <c r="C58" s="346">
        <v>1</v>
      </c>
      <c r="D58" s="346"/>
      <c r="E58" s="121" t="s">
        <v>2027</v>
      </c>
      <c r="F58" s="122" t="str">
        <f>IF('確認申請書（建築）入力'!$M$429="","",'確認申請書（建築）入力'!$M$429)</f>
        <v/>
      </c>
      <c r="G58" s="122"/>
      <c r="H58" s="122"/>
      <c r="I58" s="122"/>
      <c r="J58" s="122"/>
      <c r="K58" s="122"/>
      <c r="L58" s="122"/>
      <c r="M58" s="122"/>
      <c r="N58" s="122"/>
      <c r="O58" s="122"/>
      <c r="P58" s="122"/>
      <c r="Q58" s="122"/>
      <c r="R58" s="122"/>
      <c r="S58" s="122"/>
      <c r="T58" s="122"/>
      <c r="U58" s="122"/>
      <c r="V58" s="146"/>
    </row>
    <row r="59" spans="1:22" s="119" customFormat="1" ht="14.15" customHeight="1">
      <c r="A59" s="301">
        <f t="shared" si="0"/>
        <v>58</v>
      </c>
      <c r="B59" s="311" t="s">
        <v>2105</v>
      </c>
      <c r="C59" s="346">
        <v>1</v>
      </c>
      <c r="D59" s="346"/>
      <c r="E59" s="121" t="s">
        <v>2028</v>
      </c>
      <c r="F59" s="131" t="str">
        <f>IF('確認申請書（建築）入力'!$M$430="","",TEXT('確認申請書（建築）入力'!$M$430,"#0.000"))</f>
        <v/>
      </c>
      <c r="G59" s="131"/>
      <c r="H59" s="122"/>
      <c r="I59" s="122"/>
      <c r="J59" s="122"/>
      <c r="K59" s="122"/>
      <c r="L59" s="122"/>
      <c r="M59" s="122"/>
      <c r="N59" s="122"/>
      <c r="O59" s="122"/>
      <c r="P59" s="122"/>
      <c r="Q59" s="122"/>
      <c r="R59" s="122"/>
      <c r="S59" s="122"/>
      <c r="T59" s="122"/>
      <c r="U59" s="122"/>
      <c r="V59" s="146"/>
    </row>
    <row r="60" spans="1:22" s="119" customFormat="1" ht="14.15" customHeight="1">
      <c r="A60" s="301">
        <f t="shared" si="0"/>
        <v>59</v>
      </c>
      <c r="B60" s="311" t="s">
        <v>2105</v>
      </c>
      <c r="C60" s="346">
        <v>1</v>
      </c>
      <c r="D60" s="346"/>
      <c r="E60" s="121" t="s">
        <v>2029</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15" customHeight="1">
      <c r="A61" s="301">
        <f t="shared" si="0"/>
        <v>60</v>
      </c>
      <c r="B61" s="311" t="s">
        <v>2105</v>
      </c>
      <c r="C61" s="346">
        <v>1</v>
      </c>
      <c r="D61" s="346"/>
      <c r="E61" s="121" t="s">
        <v>1631</v>
      </c>
      <c r="F61" s="122" t="str">
        <f>IF('確認申請書（建築）入力'!$M$433="","",'確認申請書（建築）入力'!$M$433)</f>
        <v/>
      </c>
      <c r="G61" s="122"/>
      <c r="H61" s="122"/>
      <c r="I61" s="122"/>
      <c r="J61" s="122"/>
      <c r="K61" s="122"/>
      <c r="L61" s="122"/>
      <c r="M61" s="122"/>
      <c r="N61" s="122"/>
      <c r="O61" s="122"/>
      <c r="P61" s="122"/>
      <c r="Q61" s="122"/>
      <c r="R61" s="122"/>
      <c r="S61" s="122"/>
      <c r="T61" s="122"/>
      <c r="U61" s="122"/>
      <c r="V61" s="146"/>
    </row>
    <row r="62" spans="1:22" s="119" customFormat="1" ht="14.15" customHeight="1" thickBot="1">
      <c r="A62" s="302">
        <f t="shared" si="0"/>
        <v>61</v>
      </c>
      <c r="B62" s="374" t="s">
        <v>2105</v>
      </c>
      <c r="C62" s="347">
        <v>1</v>
      </c>
      <c r="D62" s="347"/>
      <c r="E62" s="136" t="s">
        <v>1630</v>
      </c>
      <c r="F62" s="137" t="str">
        <f>IF('確認申請書（建築）入力'!$M$435="","",'確認申請書（建築）入力'!$M$435)</f>
        <v/>
      </c>
      <c r="G62" s="137"/>
      <c r="H62" s="137"/>
      <c r="I62" s="137"/>
      <c r="J62" s="137"/>
      <c r="K62" s="137"/>
      <c r="L62" s="137"/>
      <c r="M62" s="137"/>
      <c r="N62" s="137"/>
      <c r="O62" s="137"/>
      <c r="P62" s="137"/>
      <c r="Q62" s="137"/>
      <c r="R62" s="137"/>
      <c r="S62" s="137"/>
      <c r="T62" s="137"/>
      <c r="U62" s="137"/>
      <c r="V62" s="153"/>
    </row>
    <row r="63" spans="1:22" s="119" customFormat="1" ht="14.15" customHeight="1">
      <c r="A63" s="309">
        <f t="shared" si="0"/>
        <v>62</v>
      </c>
      <c r="B63" s="348" t="s">
        <v>2107</v>
      </c>
      <c r="C63" s="348">
        <v>1</v>
      </c>
      <c r="D63" s="348">
        <v>1</v>
      </c>
      <c r="E63" s="149" t="s">
        <v>1983</v>
      </c>
      <c r="F63" s="150">
        <f>IF('確認申請書（建築）入力'!$M$440="","",'確認申請書（建築）入力'!$M$440)</f>
        <v>1</v>
      </c>
      <c r="G63" s="150"/>
      <c r="H63" s="138"/>
      <c r="I63" s="138"/>
      <c r="J63" s="138"/>
      <c r="K63" s="138"/>
      <c r="L63" s="138"/>
      <c r="M63" s="138"/>
      <c r="N63" s="138"/>
      <c r="O63" s="138"/>
      <c r="P63" s="138"/>
      <c r="Q63" s="138"/>
      <c r="R63" s="138"/>
      <c r="S63" s="138"/>
      <c r="T63" s="138"/>
      <c r="U63" s="138"/>
      <c r="V63" s="151"/>
    </row>
    <row r="64" spans="1:22" s="119" customFormat="1" ht="14.15" customHeight="1">
      <c r="A64" s="301">
        <f t="shared" si="0"/>
        <v>63</v>
      </c>
      <c r="B64" s="346" t="s">
        <v>2106</v>
      </c>
      <c r="C64" s="346">
        <v>1</v>
      </c>
      <c r="D64" s="346">
        <v>1</v>
      </c>
      <c r="E64" s="121" t="s">
        <v>87</v>
      </c>
      <c r="F64" s="133" t="str">
        <f>IF('確認申請書（建築）入力'!$M$441="","",'確認申請書（建築）入力'!$M$441)</f>
        <v/>
      </c>
      <c r="G64" s="133"/>
      <c r="H64" s="122"/>
      <c r="I64" s="122"/>
      <c r="J64" s="122"/>
      <c r="K64" s="122"/>
      <c r="L64" s="122"/>
      <c r="M64" s="122"/>
      <c r="N64" s="122"/>
      <c r="O64" s="122"/>
      <c r="P64" s="122"/>
      <c r="Q64" s="122"/>
      <c r="R64" s="122"/>
      <c r="S64" s="122"/>
      <c r="T64" s="122"/>
      <c r="U64" s="122"/>
      <c r="V64" s="146"/>
    </row>
    <row r="65" spans="1:22" s="119" customFormat="1" ht="14.15" customHeight="1">
      <c r="A65" s="301">
        <f t="shared" si="0"/>
        <v>64</v>
      </c>
      <c r="B65" s="346" t="s">
        <v>2106</v>
      </c>
      <c r="C65" s="346">
        <v>1</v>
      </c>
      <c r="D65" s="346">
        <v>1</v>
      </c>
      <c r="E65" s="121" t="s">
        <v>2192</v>
      </c>
      <c r="F65" s="131" t="str">
        <f>IF('確認申請書（建築）入力'!$M$442="","",TEXT('確認申請書（建築）入力'!$M$442,"#0.000"))</f>
        <v/>
      </c>
      <c r="G65" s="131"/>
      <c r="H65" s="122"/>
      <c r="I65" s="122"/>
      <c r="J65" s="122"/>
      <c r="K65" s="122"/>
      <c r="L65" s="122"/>
      <c r="M65" s="122"/>
      <c r="N65" s="122"/>
      <c r="O65" s="122"/>
      <c r="P65" s="122"/>
      <c r="Q65" s="122"/>
      <c r="R65" s="122"/>
      <c r="S65" s="122"/>
      <c r="T65" s="122"/>
      <c r="U65" s="122"/>
      <c r="V65" s="146"/>
    </row>
    <row r="66" spans="1:22" s="119" customFormat="1" ht="14.15" customHeight="1">
      <c r="A66" s="301">
        <f t="shared" si="0"/>
        <v>65</v>
      </c>
      <c r="B66" s="346" t="s">
        <v>2106</v>
      </c>
      <c r="C66" s="346">
        <v>1</v>
      </c>
      <c r="D66" s="346">
        <v>1</v>
      </c>
      <c r="E66" s="121" t="s">
        <v>2193</v>
      </c>
      <c r="F66" s="131" t="str">
        <f>IF('確認申請書（建築）入力'!$M$443="","",TEXT('確認申請書（建築）入力'!$M$443,"#0.000"))</f>
        <v/>
      </c>
      <c r="G66" s="131"/>
      <c r="H66" s="122"/>
      <c r="I66" s="122"/>
      <c r="J66" s="122"/>
      <c r="K66" s="122"/>
      <c r="L66" s="122"/>
      <c r="M66" s="122"/>
      <c r="N66" s="122"/>
      <c r="O66" s="122"/>
      <c r="P66" s="122"/>
      <c r="Q66" s="122"/>
      <c r="R66" s="122"/>
      <c r="S66" s="122"/>
      <c r="T66" s="122"/>
      <c r="U66" s="122"/>
      <c r="V66" s="146"/>
    </row>
    <row r="67" spans="1:22" s="119" customFormat="1" ht="14.15" customHeight="1">
      <c r="A67" s="301">
        <f t="shared" ref="A67:A130" si="1">A66+1</f>
        <v>66</v>
      </c>
      <c r="B67" s="346" t="s">
        <v>2106</v>
      </c>
      <c r="C67" s="346">
        <v>1</v>
      </c>
      <c r="D67" s="346">
        <v>1</v>
      </c>
      <c r="E67" s="121" t="s">
        <v>2194</v>
      </c>
      <c r="F67" s="131" t="str">
        <f>IF('確認申請書（建築）入力'!$M$444="","",TEXT('確認申請書（建築）入力'!$M$444,"#0.000"))</f>
        <v/>
      </c>
      <c r="G67" s="131"/>
      <c r="H67" s="122"/>
      <c r="I67" s="122"/>
      <c r="J67" s="122"/>
      <c r="K67" s="122"/>
      <c r="L67" s="122"/>
      <c r="M67" s="122"/>
      <c r="N67" s="122"/>
      <c r="O67" s="122"/>
      <c r="P67" s="122"/>
      <c r="Q67" s="122"/>
      <c r="R67" s="122"/>
      <c r="S67" s="122"/>
      <c r="T67" s="122"/>
      <c r="U67" s="122"/>
      <c r="V67" s="146"/>
    </row>
    <row r="68" spans="1:22" s="119" customFormat="1" ht="14.15" customHeight="1">
      <c r="A68" s="301">
        <f t="shared" si="1"/>
        <v>67</v>
      </c>
      <c r="B68" s="346" t="s">
        <v>2106</v>
      </c>
      <c r="C68" s="346">
        <v>1</v>
      </c>
      <c r="D68" s="346">
        <v>1</v>
      </c>
      <c r="E68" s="121" t="s">
        <v>2195</v>
      </c>
      <c r="F68" s="131" t="str">
        <f>IF('確認申請書（建築）入力'!$M$445="","",TEXT('確認申請書（建築）入力'!$M$445,"#0.000"))</f>
        <v/>
      </c>
      <c r="G68" s="131"/>
      <c r="H68" s="122"/>
      <c r="I68" s="122"/>
      <c r="J68" s="122"/>
      <c r="K68" s="122"/>
      <c r="L68" s="122"/>
      <c r="M68" s="122"/>
      <c r="N68" s="122"/>
      <c r="O68" s="122"/>
      <c r="P68" s="122"/>
      <c r="Q68" s="122"/>
      <c r="R68" s="122"/>
      <c r="S68" s="122"/>
      <c r="T68" s="122"/>
      <c r="U68" s="122"/>
      <c r="V68" s="146"/>
    </row>
    <row r="69" spans="1:22" s="119" customFormat="1" ht="14.15" customHeight="1">
      <c r="A69" s="301">
        <f t="shared" si="1"/>
        <v>68</v>
      </c>
      <c r="B69" s="346" t="s">
        <v>2106</v>
      </c>
      <c r="C69" s="346">
        <v>1</v>
      </c>
      <c r="D69" s="346">
        <v>1</v>
      </c>
      <c r="E69" s="121" t="s">
        <v>2191</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15" customHeight="1">
      <c r="A70" s="301">
        <f t="shared" si="1"/>
        <v>69</v>
      </c>
      <c r="B70" s="346" t="s">
        <v>2106</v>
      </c>
      <c r="C70" s="346">
        <v>1</v>
      </c>
      <c r="D70" s="346">
        <v>1</v>
      </c>
      <c r="E70" s="121" t="s">
        <v>2286</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15" customHeight="1">
      <c r="A71" s="301">
        <f t="shared" si="1"/>
        <v>70</v>
      </c>
      <c r="B71" s="346" t="s">
        <v>2106</v>
      </c>
      <c r="C71" s="346">
        <v>1</v>
      </c>
      <c r="D71" s="346">
        <v>1</v>
      </c>
      <c r="E71" s="121" t="s">
        <v>2287</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15" customHeight="1">
      <c r="A72" s="301">
        <f t="shared" si="1"/>
        <v>71</v>
      </c>
      <c r="B72" s="346" t="s">
        <v>2106</v>
      </c>
      <c r="C72" s="346">
        <v>1</v>
      </c>
      <c r="D72" s="346">
        <v>1</v>
      </c>
      <c r="E72" s="121" t="s">
        <v>2288</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15" customHeight="1">
      <c r="A73" s="301">
        <f t="shared" si="1"/>
        <v>72</v>
      </c>
      <c r="B73" s="346" t="s">
        <v>2106</v>
      </c>
      <c r="C73" s="346">
        <v>1</v>
      </c>
      <c r="D73" s="346">
        <v>1</v>
      </c>
      <c r="E73" s="121" t="s">
        <v>2289</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15" customHeight="1">
      <c r="A74" s="301">
        <f t="shared" si="1"/>
        <v>73</v>
      </c>
      <c r="B74" s="346" t="s">
        <v>2106</v>
      </c>
      <c r="C74" s="346">
        <v>1</v>
      </c>
      <c r="D74" s="346">
        <v>1</v>
      </c>
      <c r="E74" s="121" t="s">
        <v>2290</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15" customHeight="1">
      <c r="A75" s="301">
        <f t="shared" si="1"/>
        <v>74</v>
      </c>
      <c r="B75" s="346" t="s">
        <v>2106</v>
      </c>
      <c r="C75" s="346">
        <v>1</v>
      </c>
      <c r="D75" s="346">
        <v>1</v>
      </c>
      <c r="E75" s="121" t="s">
        <v>2301</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15" customHeight="1">
      <c r="A76" s="301">
        <f t="shared" si="1"/>
        <v>75</v>
      </c>
      <c r="B76" s="346" t="s">
        <v>2106</v>
      </c>
      <c r="C76" s="346">
        <v>1</v>
      </c>
      <c r="D76" s="346">
        <v>1</v>
      </c>
      <c r="E76" s="121" t="s">
        <v>2291</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15" customHeight="1">
      <c r="A77" s="301">
        <f t="shared" si="1"/>
        <v>76</v>
      </c>
      <c r="B77" s="346" t="s">
        <v>2106</v>
      </c>
      <c r="C77" s="346">
        <v>1</v>
      </c>
      <c r="D77" s="346">
        <v>1</v>
      </c>
      <c r="E77" s="121" t="s">
        <v>2292</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15" customHeight="1">
      <c r="A78" s="301">
        <f t="shared" si="1"/>
        <v>77</v>
      </c>
      <c r="B78" s="346" t="s">
        <v>2106</v>
      </c>
      <c r="C78" s="346">
        <v>1</v>
      </c>
      <c r="D78" s="346">
        <v>1</v>
      </c>
      <c r="E78" s="121" t="s">
        <v>2295</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15" customHeight="1">
      <c r="A79" s="301">
        <f t="shared" si="1"/>
        <v>78</v>
      </c>
      <c r="B79" s="346" t="s">
        <v>2106</v>
      </c>
      <c r="C79" s="346">
        <v>1</v>
      </c>
      <c r="D79" s="346">
        <v>1</v>
      </c>
      <c r="E79" s="121" t="s">
        <v>2293</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15" customHeight="1">
      <c r="A80" s="301">
        <f t="shared" si="1"/>
        <v>79</v>
      </c>
      <c r="B80" s="346" t="s">
        <v>2106</v>
      </c>
      <c r="C80" s="346">
        <v>1</v>
      </c>
      <c r="D80" s="346">
        <v>1</v>
      </c>
      <c r="E80" s="121" t="s">
        <v>2294</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15" customHeight="1">
      <c r="A81" s="301">
        <f t="shared" si="1"/>
        <v>80</v>
      </c>
      <c r="B81" s="346" t="s">
        <v>2106</v>
      </c>
      <c r="C81" s="346">
        <v>1</v>
      </c>
      <c r="D81" s="346">
        <v>1</v>
      </c>
      <c r="E81" s="121" t="s">
        <v>2302</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15" customHeight="1">
      <c r="A82" s="301">
        <f t="shared" si="1"/>
        <v>81</v>
      </c>
      <c r="B82" s="346" t="s">
        <v>2106</v>
      </c>
      <c r="C82" s="346">
        <v>1</v>
      </c>
      <c r="D82" s="346">
        <v>1</v>
      </c>
      <c r="E82" s="121" t="s">
        <v>2296</v>
      </c>
      <c r="F82" s="435" t="str">
        <f>IF('確認申請書（建築）入力'!$AE$449="","",TEXT('確認申請書（建築）入力'!$AE$449,"#0.00"))</f>
        <v/>
      </c>
      <c r="G82" s="152"/>
      <c r="H82" s="152"/>
      <c r="I82" s="152"/>
      <c r="J82" s="152"/>
      <c r="K82" s="152"/>
      <c r="L82" s="152"/>
      <c r="M82" s="122"/>
      <c r="N82" s="122"/>
      <c r="O82" s="122"/>
      <c r="P82" s="122"/>
      <c r="Q82" s="122"/>
      <c r="R82" s="122"/>
      <c r="S82" s="122"/>
      <c r="T82" s="122"/>
      <c r="U82" s="122"/>
      <c r="V82" s="146"/>
    </row>
    <row r="83" spans="1:22" s="119" customFormat="1" ht="14.15" customHeight="1">
      <c r="A83" s="301">
        <f t="shared" si="1"/>
        <v>82</v>
      </c>
      <c r="B83" s="346" t="s">
        <v>2106</v>
      </c>
      <c r="C83" s="346">
        <v>1</v>
      </c>
      <c r="D83" s="346">
        <v>1</v>
      </c>
      <c r="E83" s="121" t="s">
        <v>2297</v>
      </c>
      <c r="F83" s="435" t="str">
        <f>IF('確認申請書（建築）入力'!$AE$450="","",TEXT('確認申請書（建築）入力'!$AE$450,"#0.00"))</f>
        <v/>
      </c>
      <c r="G83" s="152"/>
      <c r="H83" s="152"/>
      <c r="I83" s="152"/>
      <c r="J83" s="152"/>
      <c r="K83" s="152"/>
      <c r="L83" s="152"/>
      <c r="M83" s="122"/>
      <c r="N83" s="122"/>
      <c r="O83" s="122"/>
      <c r="P83" s="122"/>
      <c r="Q83" s="122"/>
      <c r="R83" s="122"/>
      <c r="S83" s="122"/>
      <c r="T83" s="122"/>
      <c r="U83" s="122"/>
      <c r="V83" s="146"/>
    </row>
    <row r="84" spans="1:22" s="119" customFormat="1" ht="14.15" customHeight="1">
      <c r="A84" s="301">
        <f t="shared" si="1"/>
        <v>83</v>
      </c>
      <c r="B84" s="346" t="s">
        <v>2106</v>
      </c>
      <c r="C84" s="346">
        <v>1</v>
      </c>
      <c r="D84" s="346">
        <v>1</v>
      </c>
      <c r="E84" s="121" t="s">
        <v>2298</v>
      </c>
      <c r="F84" s="435" t="str">
        <f>IF('確認申請書（建築）入力'!$AE$451="","",TEXT('確認申請書（建築）入力'!$AE$451,"#0.00"))</f>
        <v/>
      </c>
      <c r="G84" s="152"/>
      <c r="H84" s="152"/>
      <c r="I84" s="152"/>
      <c r="J84" s="152"/>
      <c r="K84" s="152"/>
      <c r="L84" s="152"/>
      <c r="M84" s="122"/>
      <c r="N84" s="122"/>
      <c r="O84" s="122"/>
      <c r="P84" s="122"/>
      <c r="Q84" s="122"/>
      <c r="R84" s="122"/>
      <c r="S84" s="122"/>
      <c r="T84" s="122"/>
      <c r="U84" s="122"/>
      <c r="V84" s="146"/>
    </row>
    <row r="85" spans="1:22" s="119" customFormat="1" ht="14.15" customHeight="1">
      <c r="A85" s="301">
        <f t="shared" si="1"/>
        <v>84</v>
      </c>
      <c r="B85" s="346" t="s">
        <v>2106</v>
      </c>
      <c r="C85" s="346">
        <v>1</v>
      </c>
      <c r="D85" s="346">
        <v>1</v>
      </c>
      <c r="E85" s="121" t="s">
        <v>2299</v>
      </c>
      <c r="F85" s="435" t="str">
        <f>IF('確認申請書（建築）入力'!$AE$452="","",TEXT('確認申請書（建築）入力'!$AE$452,"#0.00"))</f>
        <v/>
      </c>
      <c r="G85" s="152"/>
      <c r="H85" s="152"/>
      <c r="I85" s="152"/>
      <c r="J85" s="152"/>
      <c r="K85" s="152"/>
      <c r="L85" s="152"/>
      <c r="M85" s="122"/>
      <c r="N85" s="122"/>
      <c r="O85" s="122"/>
      <c r="P85" s="122"/>
      <c r="Q85" s="122"/>
      <c r="R85" s="122"/>
      <c r="S85" s="122"/>
      <c r="T85" s="122"/>
      <c r="U85" s="122"/>
      <c r="V85" s="146"/>
    </row>
    <row r="86" spans="1:22" s="119" customFormat="1" ht="14.15" customHeight="1">
      <c r="A86" s="301">
        <f t="shared" si="1"/>
        <v>85</v>
      </c>
      <c r="B86" s="346" t="s">
        <v>2106</v>
      </c>
      <c r="C86" s="346">
        <v>1</v>
      </c>
      <c r="D86" s="346">
        <v>1</v>
      </c>
      <c r="E86" s="121" t="s">
        <v>2300</v>
      </c>
      <c r="F86" s="435" t="str">
        <f>IF('確認申請書（建築）入力'!$AE$453="","",TEXT('確認申請書（建築）入力'!$AE$453,"#0.00"))</f>
        <v/>
      </c>
      <c r="G86" s="152"/>
      <c r="H86" s="152"/>
      <c r="I86" s="152"/>
      <c r="J86" s="152"/>
      <c r="K86" s="152"/>
      <c r="L86" s="152"/>
      <c r="M86" s="122"/>
      <c r="N86" s="122"/>
      <c r="O86" s="122"/>
      <c r="P86" s="122"/>
      <c r="Q86" s="122"/>
      <c r="R86" s="122"/>
      <c r="S86" s="122"/>
      <c r="T86" s="122"/>
      <c r="U86" s="122"/>
      <c r="V86" s="146"/>
    </row>
    <row r="87" spans="1:22" s="119" customFormat="1" ht="14.15" customHeight="1">
      <c r="A87" s="301">
        <f t="shared" si="1"/>
        <v>86</v>
      </c>
      <c r="B87" s="346" t="s">
        <v>2106</v>
      </c>
      <c r="C87" s="346">
        <v>1</v>
      </c>
      <c r="D87" s="346">
        <v>1</v>
      </c>
      <c r="E87" s="121" t="s">
        <v>2303</v>
      </c>
      <c r="F87" s="435" t="str">
        <f>IF('確認申請書（建築）入力'!$AE$454="","",TEXT('確認申請書（建築）入力'!$AE$454,"#0.00"))</f>
        <v/>
      </c>
      <c r="G87" s="152"/>
      <c r="H87" s="152"/>
      <c r="I87" s="152"/>
      <c r="J87" s="152"/>
      <c r="K87" s="152"/>
      <c r="L87" s="152"/>
      <c r="M87" s="122"/>
      <c r="N87" s="122"/>
      <c r="O87" s="122"/>
      <c r="P87" s="122"/>
      <c r="Q87" s="122"/>
      <c r="R87" s="122"/>
      <c r="S87" s="122"/>
      <c r="T87" s="122"/>
      <c r="U87" s="122"/>
      <c r="V87" s="146"/>
    </row>
    <row r="88" spans="1:22" s="119" customFormat="1" ht="14.15" customHeight="1">
      <c r="A88" s="301">
        <f t="shared" si="1"/>
        <v>87</v>
      </c>
      <c r="B88" s="346" t="s">
        <v>2106</v>
      </c>
      <c r="C88" s="346">
        <v>1</v>
      </c>
      <c r="D88" s="346">
        <v>1</v>
      </c>
      <c r="E88" s="121" t="s">
        <v>1631</v>
      </c>
      <c r="F88" s="122" t="str">
        <f>IF('確認申請書（建築）入力'!$N$456="","",'確認申請書（建築）入力'!$N$456)</f>
        <v/>
      </c>
      <c r="G88" s="122"/>
      <c r="H88" s="122"/>
      <c r="I88" s="122"/>
      <c r="J88" s="122"/>
      <c r="K88" s="122"/>
      <c r="L88" s="122"/>
      <c r="M88" s="122"/>
      <c r="N88" s="122"/>
      <c r="O88" s="122"/>
      <c r="P88" s="122"/>
      <c r="Q88" s="122"/>
      <c r="R88" s="122"/>
      <c r="S88" s="122"/>
      <c r="T88" s="122"/>
      <c r="U88" s="122"/>
      <c r="V88" s="146"/>
    </row>
    <row r="89" spans="1:22" s="119" customFormat="1" ht="14.15" customHeight="1" thickBot="1">
      <c r="A89" s="302">
        <f t="shared" si="1"/>
        <v>88</v>
      </c>
      <c r="B89" s="347" t="s">
        <v>2106</v>
      </c>
      <c r="C89" s="347">
        <v>1</v>
      </c>
      <c r="D89" s="347">
        <v>1</v>
      </c>
      <c r="E89" s="136" t="s">
        <v>1630</v>
      </c>
      <c r="F89" s="137" t="str">
        <f>IF('確認申請書（建築）入力'!$N$459="","",'確認申請書（建築）入力'!$N$459)</f>
        <v/>
      </c>
      <c r="G89" s="137"/>
      <c r="H89" s="137"/>
      <c r="I89" s="137"/>
      <c r="J89" s="137"/>
      <c r="K89" s="137"/>
      <c r="L89" s="137"/>
      <c r="M89" s="137"/>
      <c r="N89" s="137"/>
      <c r="O89" s="137"/>
      <c r="P89" s="137"/>
      <c r="Q89" s="137"/>
      <c r="R89" s="137"/>
      <c r="S89" s="137"/>
      <c r="T89" s="137"/>
      <c r="U89" s="137"/>
      <c r="V89" s="153"/>
    </row>
    <row r="90" spans="1:22" s="119" customFormat="1" ht="14.15" customHeight="1">
      <c r="A90" s="309">
        <f t="shared" si="1"/>
        <v>89</v>
      </c>
      <c r="B90" s="348" t="s">
        <v>2106</v>
      </c>
      <c r="C90" s="348">
        <v>1</v>
      </c>
      <c r="D90" s="348">
        <v>2</v>
      </c>
      <c r="E90" s="149" t="s">
        <v>1983</v>
      </c>
      <c r="F90" s="150">
        <f>IF('確認申請書（建築）入力'!$N$463="","",'確認申請書（建築）入力'!$N$463)</f>
        <v>1</v>
      </c>
      <c r="G90" s="150"/>
      <c r="H90" s="138"/>
      <c r="I90" s="138"/>
      <c r="J90" s="138"/>
      <c r="K90" s="138"/>
      <c r="L90" s="138"/>
      <c r="M90" s="138"/>
      <c r="N90" s="138"/>
      <c r="O90" s="138"/>
      <c r="P90" s="138"/>
      <c r="Q90" s="138"/>
      <c r="R90" s="138"/>
      <c r="S90" s="138"/>
      <c r="T90" s="138"/>
      <c r="U90" s="138"/>
      <c r="V90" s="151"/>
    </row>
    <row r="91" spans="1:22" s="119" customFormat="1" ht="14.15" customHeight="1">
      <c r="A91" s="301">
        <f t="shared" si="1"/>
        <v>90</v>
      </c>
      <c r="B91" s="346" t="s">
        <v>2106</v>
      </c>
      <c r="C91" s="346">
        <v>1</v>
      </c>
      <c r="D91" s="311">
        <v>2</v>
      </c>
      <c r="E91" s="121" t="s">
        <v>87</v>
      </c>
      <c r="F91" s="434" t="str">
        <f>IF('確認申請書（建築）入力'!$N$464="","",'確認申請書（建築）入力'!$N$464)</f>
        <v/>
      </c>
      <c r="G91" s="133"/>
      <c r="H91" s="122"/>
      <c r="I91" s="122"/>
      <c r="J91" s="122"/>
      <c r="K91" s="122"/>
      <c r="L91" s="122"/>
      <c r="M91" s="122"/>
      <c r="N91" s="122"/>
      <c r="O91" s="122"/>
      <c r="P91" s="122"/>
      <c r="Q91" s="122"/>
      <c r="R91" s="122"/>
      <c r="S91" s="122"/>
      <c r="T91" s="122"/>
      <c r="U91" s="122"/>
      <c r="V91" s="146"/>
    </row>
    <row r="92" spans="1:22" s="119" customFormat="1" ht="14.15" customHeight="1">
      <c r="A92" s="301">
        <f t="shared" si="1"/>
        <v>91</v>
      </c>
      <c r="B92" s="346" t="s">
        <v>2106</v>
      </c>
      <c r="C92" s="346">
        <v>1</v>
      </c>
      <c r="D92" s="311">
        <v>2</v>
      </c>
      <c r="E92" s="121" t="s">
        <v>2192</v>
      </c>
      <c r="F92" s="434" t="str">
        <f>IF('確認申請書（建築）入力'!$N$465="","",TEXT('確認申請書（建築）入力'!$N$465,"#0.000"))</f>
        <v/>
      </c>
      <c r="G92" s="131"/>
      <c r="H92" s="122"/>
      <c r="I92" s="122"/>
      <c r="J92" s="122"/>
      <c r="K92" s="122"/>
      <c r="L92" s="122"/>
      <c r="M92" s="122"/>
      <c r="N92" s="122"/>
      <c r="O92" s="122"/>
      <c r="P92" s="122"/>
      <c r="Q92" s="122"/>
      <c r="R92" s="122"/>
      <c r="S92" s="122"/>
      <c r="T92" s="122"/>
      <c r="U92" s="122"/>
      <c r="V92" s="146"/>
    </row>
    <row r="93" spans="1:22" s="119" customFormat="1" ht="14.15" customHeight="1">
      <c r="A93" s="301">
        <f t="shared" si="1"/>
        <v>92</v>
      </c>
      <c r="B93" s="346" t="s">
        <v>2106</v>
      </c>
      <c r="C93" s="346">
        <v>1</v>
      </c>
      <c r="D93" s="311">
        <v>2</v>
      </c>
      <c r="E93" s="121" t="s">
        <v>2193</v>
      </c>
      <c r="F93" s="434" t="str">
        <f>IF('確認申請書（建築）入力'!$N$466="","",TEXT('確認申請書（建築）入力'!$N$466,"#0.000"))</f>
        <v/>
      </c>
      <c r="G93" s="131"/>
      <c r="H93" s="122"/>
      <c r="I93" s="122"/>
      <c r="J93" s="122"/>
      <c r="K93" s="122"/>
      <c r="L93" s="122"/>
      <c r="M93" s="122"/>
      <c r="N93" s="122"/>
      <c r="O93" s="122"/>
      <c r="P93" s="122"/>
      <c r="Q93" s="122"/>
      <c r="R93" s="122"/>
      <c r="S93" s="122"/>
      <c r="T93" s="122"/>
      <c r="U93" s="122"/>
      <c r="V93" s="146"/>
    </row>
    <row r="94" spans="1:22" s="119" customFormat="1" ht="14.15" customHeight="1">
      <c r="A94" s="301">
        <f t="shared" si="1"/>
        <v>93</v>
      </c>
      <c r="B94" s="346" t="s">
        <v>2106</v>
      </c>
      <c r="C94" s="346">
        <v>1</v>
      </c>
      <c r="D94" s="311">
        <v>2</v>
      </c>
      <c r="E94" s="121" t="s">
        <v>2194</v>
      </c>
      <c r="F94" s="434" t="str">
        <f>IF('確認申請書（建築）入力'!$N$467="","",TEXT('確認申請書（建築）入力'!$N$467,"#0.000"))</f>
        <v/>
      </c>
      <c r="G94" s="131"/>
      <c r="H94" s="122"/>
      <c r="I94" s="122"/>
      <c r="J94" s="122"/>
      <c r="K94" s="122"/>
      <c r="L94" s="122"/>
      <c r="M94" s="122"/>
      <c r="N94" s="122"/>
      <c r="O94" s="122"/>
      <c r="P94" s="122"/>
      <c r="Q94" s="122"/>
      <c r="R94" s="122"/>
      <c r="S94" s="122"/>
      <c r="T94" s="122"/>
      <c r="U94" s="122"/>
      <c r="V94" s="146"/>
    </row>
    <row r="95" spans="1:22" s="119" customFormat="1" ht="14.15" customHeight="1">
      <c r="A95" s="301">
        <f t="shared" si="1"/>
        <v>94</v>
      </c>
      <c r="B95" s="346" t="s">
        <v>2106</v>
      </c>
      <c r="C95" s="346">
        <v>1</v>
      </c>
      <c r="D95" s="311">
        <v>2</v>
      </c>
      <c r="E95" s="121" t="s">
        <v>2195</v>
      </c>
      <c r="F95" s="434" t="str">
        <f>IF('確認申請書（建築）入力'!$N$468="","",TEXT('確認申請書（建築）入力'!$N$468,"#0.000"))</f>
        <v/>
      </c>
      <c r="G95" s="131"/>
      <c r="H95" s="122"/>
      <c r="I95" s="122"/>
      <c r="J95" s="122"/>
      <c r="K95" s="122"/>
      <c r="L95" s="122"/>
      <c r="M95" s="122"/>
      <c r="N95" s="122"/>
      <c r="O95" s="122"/>
      <c r="P95" s="122"/>
      <c r="Q95" s="122"/>
      <c r="R95" s="122"/>
      <c r="S95" s="122"/>
      <c r="T95" s="122"/>
      <c r="U95" s="122"/>
      <c r="V95" s="146"/>
    </row>
    <row r="96" spans="1:22" s="119" customFormat="1" ht="14.15" customHeight="1">
      <c r="A96" s="301">
        <f t="shared" si="1"/>
        <v>95</v>
      </c>
      <c r="B96" s="346" t="s">
        <v>2106</v>
      </c>
      <c r="C96" s="346">
        <v>1</v>
      </c>
      <c r="D96" s="311">
        <v>2</v>
      </c>
      <c r="E96" s="121" t="s">
        <v>2191</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15" customHeight="1">
      <c r="A97" s="301">
        <f t="shared" si="1"/>
        <v>96</v>
      </c>
      <c r="B97" s="346" t="s">
        <v>2106</v>
      </c>
      <c r="C97" s="346">
        <v>1</v>
      </c>
      <c r="D97" s="311">
        <v>2</v>
      </c>
      <c r="E97" s="121" t="s">
        <v>2305</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15" customHeight="1">
      <c r="A98" s="301">
        <f t="shared" si="1"/>
        <v>97</v>
      </c>
      <c r="B98" s="346" t="s">
        <v>2106</v>
      </c>
      <c r="C98" s="346">
        <v>1</v>
      </c>
      <c r="D98" s="346">
        <v>2</v>
      </c>
      <c r="E98" s="121" t="s">
        <v>2287</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15" customHeight="1">
      <c r="A99" s="301">
        <f t="shared" si="1"/>
        <v>98</v>
      </c>
      <c r="B99" s="346" t="s">
        <v>2106</v>
      </c>
      <c r="C99" s="346">
        <v>1</v>
      </c>
      <c r="D99" s="346">
        <v>2</v>
      </c>
      <c r="E99" s="121" t="s">
        <v>2288</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15" customHeight="1">
      <c r="A100" s="301">
        <f t="shared" si="1"/>
        <v>99</v>
      </c>
      <c r="B100" s="346" t="s">
        <v>2106</v>
      </c>
      <c r="C100" s="346">
        <v>1</v>
      </c>
      <c r="D100" s="346">
        <v>2</v>
      </c>
      <c r="E100" s="121" t="s">
        <v>2289</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15" customHeight="1">
      <c r="A101" s="301">
        <f t="shared" si="1"/>
        <v>100</v>
      </c>
      <c r="B101" s="346" t="s">
        <v>2106</v>
      </c>
      <c r="C101" s="346">
        <v>1</v>
      </c>
      <c r="D101" s="346">
        <v>2</v>
      </c>
      <c r="E101" s="121" t="s">
        <v>2290</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15" customHeight="1">
      <c r="A102" s="301">
        <f t="shared" si="1"/>
        <v>101</v>
      </c>
      <c r="B102" s="346" t="s">
        <v>2106</v>
      </c>
      <c r="C102" s="346">
        <v>1</v>
      </c>
      <c r="D102" s="346">
        <v>2</v>
      </c>
      <c r="E102" s="121" t="s">
        <v>2301</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15" customHeight="1">
      <c r="A103" s="301">
        <f t="shared" si="1"/>
        <v>102</v>
      </c>
      <c r="B103" s="346" t="s">
        <v>2106</v>
      </c>
      <c r="C103" s="346">
        <v>1</v>
      </c>
      <c r="D103" s="311">
        <v>2</v>
      </c>
      <c r="E103" s="121" t="s">
        <v>2291</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15" customHeight="1">
      <c r="A104" s="301">
        <f t="shared" si="1"/>
        <v>103</v>
      </c>
      <c r="B104" s="346" t="s">
        <v>2106</v>
      </c>
      <c r="C104" s="346">
        <v>1</v>
      </c>
      <c r="D104" s="346">
        <v>2</v>
      </c>
      <c r="E104" s="121" t="s">
        <v>2292</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15" customHeight="1">
      <c r="A105" s="301">
        <f t="shared" si="1"/>
        <v>104</v>
      </c>
      <c r="B105" s="346" t="s">
        <v>2106</v>
      </c>
      <c r="C105" s="346">
        <v>1</v>
      </c>
      <c r="D105" s="346">
        <v>2</v>
      </c>
      <c r="E105" s="121" t="s">
        <v>2295</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15" customHeight="1">
      <c r="A106" s="301">
        <f t="shared" si="1"/>
        <v>105</v>
      </c>
      <c r="B106" s="346" t="s">
        <v>2106</v>
      </c>
      <c r="C106" s="346">
        <v>1</v>
      </c>
      <c r="D106" s="346">
        <v>2</v>
      </c>
      <c r="E106" s="121" t="s">
        <v>2293</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15" customHeight="1">
      <c r="A107" s="301">
        <f t="shared" si="1"/>
        <v>106</v>
      </c>
      <c r="B107" s="346" t="s">
        <v>2106</v>
      </c>
      <c r="C107" s="346">
        <v>1</v>
      </c>
      <c r="D107" s="346">
        <v>2</v>
      </c>
      <c r="E107" s="121" t="s">
        <v>2294</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15" customHeight="1">
      <c r="A108" s="301">
        <f t="shared" si="1"/>
        <v>107</v>
      </c>
      <c r="B108" s="346" t="s">
        <v>2106</v>
      </c>
      <c r="C108" s="346">
        <v>1</v>
      </c>
      <c r="D108" s="346">
        <v>2</v>
      </c>
      <c r="E108" s="121" t="s">
        <v>2302</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15" customHeight="1">
      <c r="A109" s="301">
        <f t="shared" si="1"/>
        <v>108</v>
      </c>
      <c r="B109" s="346" t="s">
        <v>2106</v>
      </c>
      <c r="C109" s="346">
        <v>1</v>
      </c>
      <c r="D109" s="311">
        <v>2</v>
      </c>
      <c r="E109" s="121" t="s">
        <v>2304</v>
      </c>
      <c r="F109" s="435" t="str">
        <f>IF('確認申請書（建築）入力'!$AE$472="","",TEXT('確認申請書（建築）入力'!$AE$472,"#0.00"))</f>
        <v/>
      </c>
      <c r="G109" s="152"/>
      <c r="H109" s="152"/>
      <c r="I109" s="152"/>
      <c r="J109" s="152"/>
      <c r="K109" s="152"/>
      <c r="L109" s="152"/>
      <c r="M109" s="122"/>
      <c r="N109" s="122"/>
      <c r="O109" s="122"/>
      <c r="P109" s="122"/>
      <c r="Q109" s="122"/>
      <c r="R109" s="122"/>
      <c r="S109" s="122"/>
      <c r="T109" s="122"/>
      <c r="U109" s="122"/>
      <c r="V109" s="146"/>
    </row>
    <row r="110" spans="1:22" s="119" customFormat="1" ht="14.15" customHeight="1">
      <c r="A110" s="301">
        <f t="shared" si="1"/>
        <v>109</v>
      </c>
      <c r="B110" s="346" t="s">
        <v>2106</v>
      </c>
      <c r="C110" s="346">
        <v>1</v>
      </c>
      <c r="D110" s="346">
        <v>2</v>
      </c>
      <c r="E110" s="121" t="s">
        <v>2297</v>
      </c>
      <c r="F110" s="122" t="str">
        <f>IF('確認申請書（建築）入力'!$AE$473="","",TEXT('確認申請書（建築）入力'!$AE$473,"#0.00"))</f>
        <v/>
      </c>
      <c r="G110" s="152"/>
      <c r="H110" s="152"/>
      <c r="I110" s="152"/>
      <c r="J110" s="152"/>
      <c r="K110" s="152"/>
      <c r="L110" s="152"/>
      <c r="M110" s="122"/>
      <c r="N110" s="122"/>
      <c r="O110" s="122"/>
      <c r="P110" s="122"/>
      <c r="Q110" s="122"/>
      <c r="R110" s="122"/>
      <c r="S110" s="122"/>
      <c r="T110" s="122"/>
      <c r="U110" s="122"/>
      <c r="V110" s="146"/>
    </row>
    <row r="111" spans="1:22" s="119" customFormat="1" ht="14.15" customHeight="1">
      <c r="A111" s="301">
        <f t="shared" si="1"/>
        <v>110</v>
      </c>
      <c r="B111" s="346" t="s">
        <v>2106</v>
      </c>
      <c r="C111" s="346">
        <v>1</v>
      </c>
      <c r="D111" s="346">
        <v>2</v>
      </c>
      <c r="E111" s="121" t="s">
        <v>2298</v>
      </c>
      <c r="F111" s="435" t="str">
        <f>IF('確認申請書（建築）入力'!$AE$474="","",TEXT('確認申請書（建築）入力'!$AE$474,"#0.00"))</f>
        <v/>
      </c>
      <c r="G111" s="152"/>
      <c r="H111" s="152"/>
      <c r="I111" s="152"/>
      <c r="J111" s="152"/>
      <c r="K111" s="152"/>
      <c r="L111" s="152"/>
      <c r="M111" s="122"/>
      <c r="N111" s="122"/>
      <c r="O111" s="122"/>
      <c r="P111" s="122"/>
      <c r="Q111" s="122"/>
      <c r="R111" s="122"/>
      <c r="S111" s="122"/>
      <c r="T111" s="122"/>
      <c r="U111" s="122"/>
      <c r="V111" s="146"/>
    </row>
    <row r="112" spans="1:22" s="119" customFormat="1" ht="14.15" customHeight="1">
      <c r="A112" s="301">
        <f t="shared" si="1"/>
        <v>111</v>
      </c>
      <c r="B112" s="346" t="s">
        <v>2106</v>
      </c>
      <c r="C112" s="346">
        <v>1</v>
      </c>
      <c r="D112" s="346">
        <v>2</v>
      </c>
      <c r="E112" s="121" t="s">
        <v>2299</v>
      </c>
      <c r="F112" s="435" t="str">
        <f>IF('確認申請書（建築）入力'!$AE$475="","",TEXT('確認申請書（建築）入力'!$AE$475,"#0.00"))</f>
        <v/>
      </c>
      <c r="G112" s="152"/>
      <c r="H112" s="152"/>
      <c r="I112" s="152"/>
      <c r="J112" s="152"/>
      <c r="K112" s="152"/>
      <c r="L112" s="152"/>
      <c r="M112" s="122"/>
      <c r="N112" s="122"/>
      <c r="O112" s="122"/>
      <c r="P112" s="122"/>
      <c r="Q112" s="122"/>
      <c r="R112" s="122"/>
      <c r="S112" s="122"/>
      <c r="T112" s="122"/>
      <c r="U112" s="122"/>
      <c r="V112" s="146"/>
    </row>
    <row r="113" spans="1:22" s="119" customFormat="1" ht="14.15" customHeight="1">
      <c r="A113" s="301">
        <f t="shared" si="1"/>
        <v>112</v>
      </c>
      <c r="B113" s="346" t="s">
        <v>2106</v>
      </c>
      <c r="C113" s="346">
        <v>1</v>
      </c>
      <c r="D113" s="346">
        <v>2</v>
      </c>
      <c r="E113" s="121" t="s">
        <v>2300</v>
      </c>
      <c r="F113" s="435" t="str">
        <f>IF('確認申請書（建築）入力'!$AE$476="","",TEXT('確認申請書（建築）入力'!$AE$476,"#0.00"))</f>
        <v/>
      </c>
      <c r="G113" s="152"/>
      <c r="H113" s="152"/>
      <c r="I113" s="152"/>
      <c r="J113" s="152"/>
      <c r="K113" s="152"/>
      <c r="L113" s="152"/>
      <c r="M113" s="122"/>
      <c r="N113" s="122"/>
      <c r="O113" s="122"/>
      <c r="P113" s="122"/>
      <c r="Q113" s="122"/>
      <c r="R113" s="122"/>
      <c r="S113" s="122"/>
      <c r="T113" s="122"/>
      <c r="U113" s="122"/>
      <c r="V113" s="146"/>
    </row>
    <row r="114" spans="1:22" s="119" customFormat="1" ht="14.15" customHeight="1">
      <c r="A114" s="301">
        <f t="shared" si="1"/>
        <v>113</v>
      </c>
      <c r="B114" s="346" t="s">
        <v>2106</v>
      </c>
      <c r="C114" s="346">
        <v>1</v>
      </c>
      <c r="D114" s="346">
        <v>2</v>
      </c>
      <c r="E114" s="121" t="s">
        <v>2303</v>
      </c>
      <c r="F114" s="435" t="str">
        <f>IF('確認申請書（建築）入力'!$AE$477="","",TEXT('確認申請書（建築）入力'!$AE$477,"#0.00"))</f>
        <v/>
      </c>
      <c r="G114" s="152"/>
      <c r="H114" s="152"/>
      <c r="I114" s="152"/>
      <c r="J114" s="152"/>
      <c r="K114" s="152"/>
      <c r="L114" s="152"/>
      <c r="M114" s="122"/>
      <c r="N114" s="122"/>
      <c r="O114" s="122"/>
      <c r="P114" s="122"/>
      <c r="Q114" s="122"/>
      <c r="R114" s="122"/>
      <c r="S114" s="122"/>
      <c r="T114" s="122"/>
      <c r="U114" s="122"/>
      <c r="V114" s="146"/>
    </row>
    <row r="115" spans="1:22" s="119" customFormat="1" ht="14.15" customHeight="1">
      <c r="A115" s="301">
        <f t="shared" si="1"/>
        <v>114</v>
      </c>
      <c r="B115" s="346" t="s">
        <v>2106</v>
      </c>
      <c r="C115" s="346">
        <v>1</v>
      </c>
      <c r="D115" s="311">
        <v>2</v>
      </c>
      <c r="E115" s="121" t="s">
        <v>1631</v>
      </c>
      <c r="F115" s="122" t="str">
        <f>IF('確認申請書（建築）入力'!$N$479="","",'確認申請書（建築）入力'!$N$479)</f>
        <v/>
      </c>
      <c r="G115" s="122"/>
      <c r="H115" s="122"/>
      <c r="I115" s="122"/>
      <c r="J115" s="122"/>
      <c r="K115" s="122"/>
      <c r="L115" s="122"/>
      <c r="M115" s="122"/>
      <c r="N115" s="122"/>
      <c r="O115" s="122"/>
      <c r="P115" s="122"/>
      <c r="Q115" s="122"/>
      <c r="R115" s="122"/>
      <c r="S115" s="122"/>
      <c r="T115" s="122"/>
      <c r="U115" s="122"/>
      <c r="V115" s="146"/>
    </row>
    <row r="116" spans="1:22" s="119" customFormat="1" ht="14.15" customHeight="1" thickBot="1">
      <c r="A116" s="302">
        <f t="shared" si="1"/>
        <v>115</v>
      </c>
      <c r="B116" s="347" t="s">
        <v>2106</v>
      </c>
      <c r="C116" s="347">
        <v>1</v>
      </c>
      <c r="D116" s="374">
        <v>2</v>
      </c>
      <c r="E116" s="154" t="s">
        <v>1630</v>
      </c>
      <c r="F116" s="155" t="str">
        <f>IF('確認申請書（建築）入力'!$N$482="","",'確認申請書（建築）入力'!$N$482)</f>
        <v/>
      </c>
      <c r="G116" s="155"/>
      <c r="H116" s="155"/>
      <c r="I116" s="155"/>
      <c r="J116" s="155"/>
      <c r="K116" s="155"/>
      <c r="L116" s="155"/>
      <c r="M116" s="155"/>
      <c r="N116" s="155"/>
      <c r="O116" s="155"/>
      <c r="P116" s="155"/>
      <c r="Q116" s="155"/>
      <c r="R116" s="155"/>
      <c r="S116" s="155"/>
      <c r="T116" s="155"/>
      <c r="U116" s="155"/>
      <c r="V116" s="158"/>
    </row>
    <row r="117" spans="1:22" s="119" customFormat="1" ht="14.15" customHeight="1">
      <c r="A117" s="309">
        <f t="shared" si="1"/>
        <v>116</v>
      </c>
      <c r="B117" s="348" t="s">
        <v>2106</v>
      </c>
      <c r="C117" s="348">
        <v>1</v>
      </c>
      <c r="D117" s="348">
        <v>3</v>
      </c>
      <c r="E117" s="147" t="s">
        <v>1983</v>
      </c>
      <c r="F117" s="156">
        <f>'確認申請書（建築）入力'!$N$486</f>
        <v>1</v>
      </c>
      <c r="G117" s="156"/>
      <c r="H117" s="148"/>
      <c r="I117" s="148"/>
      <c r="J117" s="148"/>
      <c r="K117" s="148"/>
      <c r="L117" s="148"/>
      <c r="M117" s="148"/>
      <c r="N117" s="148"/>
      <c r="O117" s="148"/>
      <c r="P117" s="148"/>
      <c r="Q117" s="148"/>
      <c r="R117" s="148"/>
      <c r="S117" s="148"/>
      <c r="T117" s="148"/>
      <c r="U117" s="148"/>
      <c r="V117" s="157"/>
    </row>
    <row r="118" spans="1:22" s="119" customFormat="1" ht="14.15" customHeight="1">
      <c r="A118" s="301">
        <f t="shared" si="1"/>
        <v>117</v>
      </c>
      <c r="B118" s="346" t="s">
        <v>2106</v>
      </c>
      <c r="C118" s="346">
        <v>1</v>
      </c>
      <c r="D118" s="311">
        <v>3</v>
      </c>
      <c r="E118" s="121" t="s">
        <v>87</v>
      </c>
      <c r="F118" s="133" t="str">
        <f>IF('確認申請書（建築）入力'!$N$487="","",'確認申請書（建築）入力'!$N$487)</f>
        <v/>
      </c>
      <c r="G118" s="133"/>
      <c r="H118" s="122"/>
      <c r="I118" s="122"/>
      <c r="J118" s="122"/>
      <c r="K118" s="122"/>
      <c r="L118" s="122"/>
      <c r="M118" s="122"/>
      <c r="N118" s="122"/>
      <c r="O118" s="122"/>
      <c r="P118" s="122"/>
      <c r="Q118" s="122"/>
      <c r="R118" s="122"/>
      <c r="S118" s="122"/>
      <c r="T118" s="122"/>
      <c r="U118" s="122"/>
      <c r="V118" s="146"/>
    </row>
    <row r="119" spans="1:22" s="119" customFormat="1" ht="14.15" customHeight="1">
      <c r="A119" s="301">
        <f t="shared" si="1"/>
        <v>118</v>
      </c>
      <c r="B119" s="346" t="s">
        <v>2106</v>
      </c>
      <c r="C119" s="346">
        <v>1</v>
      </c>
      <c r="D119" s="311">
        <v>3</v>
      </c>
      <c r="E119" s="121" t="s">
        <v>2192</v>
      </c>
      <c r="F119" s="131" t="str">
        <f>IF('確認申請書（建築）入力'!$N$488="","",TEXT('確認申請書（建築）入力'!$N$488,"#0.000"))</f>
        <v/>
      </c>
      <c r="G119" s="131"/>
      <c r="H119" s="122"/>
      <c r="I119" s="122"/>
      <c r="J119" s="122"/>
      <c r="K119" s="122"/>
      <c r="L119" s="122"/>
      <c r="M119" s="122"/>
      <c r="N119" s="122"/>
      <c r="O119" s="122"/>
      <c r="P119" s="122"/>
      <c r="Q119" s="122"/>
      <c r="R119" s="122"/>
      <c r="S119" s="122"/>
      <c r="T119" s="122"/>
      <c r="U119" s="122"/>
      <c r="V119" s="146"/>
    </row>
    <row r="120" spans="1:22" s="119" customFormat="1" ht="14.15" customHeight="1">
      <c r="A120" s="301">
        <f t="shared" si="1"/>
        <v>119</v>
      </c>
      <c r="B120" s="346" t="s">
        <v>2106</v>
      </c>
      <c r="C120" s="346">
        <v>1</v>
      </c>
      <c r="D120" s="311">
        <v>3</v>
      </c>
      <c r="E120" s="121" t="s">
        <v>2193</v>
      </c>
      <c r="F120" s="131" t="str">
        <f>IF('確認申請書（建築）入力'!$N$489="","",TEXT('確認申請書（建築）入力'!$N$489,"#0.000"))</f>
        <v/>
      </c>
      <c r="G120" s="131"/>
      <c r="H120" s="122"/>
      <c r="I120" s="122"/>
      <c r="J120" s="122"/>
      <c r="K120" s="122"/>
      <c r="L120" s="122"/>
      <c r="M120" s="122"/>
      <c r="N120" s="122"/>
      <c r="O120" s="122"/>
      <c r="P120" s="122"/>
      <c r="Q120" s="122"/>
      <c r="R120" s="122"/>
      <c r="S120" s="122"/>
      <c r="T120" s="122"/>
      <c r="U120" s="122"/>
      <c r="V120" s="146"/>
    </row>
    <row r="121" spans="1:22" s="119" customFormat="1" ht="14.15" customHeight="1">
      <c r="A121" s="301">
        <f t="shared" si="1"/>
        <v>120</v>
      </c>
      <c r="B121" s="346" t="s">
        <v>2106</v>
      </c>
      <c r="C121" s="346">
        <v>1</v>
      </c>
      <c r="D121" s="311">
        <v>3</v>
      </c>
      <c r="E121" s="121" t="s">
        <v>2194</v>
      </c>
      <c r="F121" s="131" t="str">
        <f>IF('確認申請書（建築）入力'!$N$490="","",TEXT('確認申請書（建築）入力'!$N$490,"#0.000"))</f>
        <v/>
      </c>
      <c r="G121" s="131"/>
      <c r="H121" s="122"/>
      <c r="I121" s="122"/>
      <c r="J121" s="122"/>
      <c r="K121" s="122"/>
      <c r="L121" s="122"/>
      <c r="M121" s="122"/>
      <c r="N121" s="122"/>
      <c r="O121" s="122"/>
      <c r="P121" s="122"/>
      <c r="Q121" s="122"/>
      <c r="R121" s="122"/>
      <c r="S121" s="122"/>
      <c r="T121" s="122"/>
      <c r="U121" s="122"/>
      <c r="V121" s="146"/>
    </row>
    <row r="122" spans="1:22" s="119" customFormat="1" ht="14.15" customHeight="1">
      <c r="A122" s="301">
        <f t="shared" si="1"/>
        <v>121</v>
      </c>
      <c r="B122" s="346" t="s">
        <v>2106</v>
      </c>
      <c r="C122" s="346">
        <v>1</v>
      </c>
      <c r="D122" s="311">
        <v>3</v>
      </c>
      <c r="E122" s="121" t="s">
        <v>2195</v>
      </c>
      <c r="F122" s="131" t="str">
        <f>IF('確認申請書（建築）入力'!$N$491="","",TEXT('確認申請書（建築）入力'!$N$491,"#0.000"))</f>
        <v/>
      </c>
      <c r="G122" s="131"/>
      <c r="H122" s="122"/>
      <c r="I122" s="122"/>
      <c r="J122" s="122"/>
      <c r="K122" s="122"/>
      <c r="L122" s="122"/>
      <c r="M122" s="122"/>
      <c r="N122" s="122"/>
      <c r="O122" s="122"/>
      <c r="P122" s="122"/>
      <c r="Q122" s="122"/>
      <c r="R122" s="122"/>
      <c r="S122" s="122"/>
      <c r="T122" s="122"/>
      <c r="U122" s="122"/>
      <c r="V122" s="146"/>
    </row>
    <row r="123" spans="1:22" s="119" customFormat="1" ht="14.15" customHeight="1">
      <c r="A123" s="301">
        <f t="shared" si="1"/>
        <v>122</v>
      </c>
      <c r="B123" s="346" t="s">
        <v>2106</v>
      </c>
      <c r="C123" s="346">
        <v>1</v>
      </c>
      <c r="D123" s="311">
        <v>3</v>
      </c>
      <c r="E123" s="121" t="s">
        <v>2191</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15" customHeight="1">
      <c r="A124" s="301">
        <f t="shared" si="1"/>
        <v>123</v>
      </c>
      <c r="B124" s="346" t="s">
        <v>2106</v>
      </c>
      <c r="C124" s="346">
        <v>1</v>
      </c>
      <c r="D124" s="311">
        <v>3</v>
      </c>
      <c r="E124" s="121" t="s">
        <v>2286</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15" customHeight="1">
      <c r="A125" s="301">
        <f t="shared" si="1"/>
        <v>124</v>
      </c>
      <c r="B125" s="346" t="s">
        <v>2106</v>
      </c>
      <c r="C125" s="346">
        <v>1</v>
      </c>
      <c r="D125" s="346">
        <v>3</v>
      </c>
      <c r="E125" s="121" t="s">
        <v>2287</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15" customHeight="1">
      <c r="A126" s="301">
        <f t="shared" si="1"/>
        <v>125</v>
      </c>
      <c r="B126" s="346" t="s">
        <v>2106</v>
      </c>
      <c r="C126" s="346">
        <v>1</v>
      </c>
      <c r="D126" s="346">
        <v>3</v>
      </c>
      <c r="E126" s="121" t="s">
        <v>2288</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15" customHeight="1">
      <c r="A127" s="301">
        <f t="shared" si="1"/>
        <v>126</v>
      </c>
      <c r="B127" s="346" t="s">
        <v>2106</v>
      </c>
      <c r="C127" s="346">
        <v>1</v>
      </c>
      <c r="D127" s="346">
        <v>3</v>
      </c>
      <c r="E127" s="121" t="s">
        <v>2289</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15" customHeight="1">
      <c r="A128" s="301">
        <f t="shared" si="1"/>
        <v>127</v>
      </c>
      <c r="B128" s="346" t="s">
        <v>2106</v>
      </c>
      <c r="C128" s="346">
        <v>1</v>
      </c>
      <c r="D128" s="346">
        <v>3</v>
      </c>
      <c r="E128" s="121" t="s">
        <v>2290</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15" customHeight="1">
      <c r="A129" s="301">
        <f t="shared" si="1"/>
        <v>128</v>
      </c>
      <c r="B129" s="346" t="s">
        <v>2106</v>
      </c>
      <c r="C129" s="346">
        <v>1</v>
      </c>
      <c r="D129" s="346">
        <v>3</v>
      </c>
      <c r="E129" s="121" t="s">
        <v>2301</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15" customHeight="1">
      <c r="A130" s="301">
        <f t="shared" si="1"/>
        <v>129</v>
      </c>
      <c r="B130" s="346" t="s">
        <v>2106</v>
      </c>
      <c r="C130" s="346">
        <v>1</v>
      </c>
      <c r="D130" s="311">
        <v>3</v>
      </c>
      <c r="E130" s="121" t="s">
        <v>2291</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15" customHeight="1">
      <c r="A131" s="301">
        <f t="shared" ref="A131:A194" si="2">A130+1</f>
        <v>130</v>
      </c>
      <c r="B131" s="346" t="s">
        <v>2106</v>
      </c>
      <c r="C131" s="346">
        <v>1</v>
      </c>
      <c r="D131" s="346">
        <v>3</v>
      </c>
      <c r="E131" s="121" t="s">
        <v>2292</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15" customHeight="1">
      <c r="A132" s="301">
        <f t="shared" si="2"/>
        <v>131</v>
      </c>
      <c r="B132" s="346" t="s">
        <v>2106</v>
      </c>
      <c r="C132" s="346">
        <v>1</v>
      </c>
      <c r="D132" s="346">
        <v>3</v>
      </c>
      <c r="E132" s="121" t="s">
        <v>2295</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15" customHeight="1">
      <c r="A133" s="301">
        <f t="shared" si="2"/>
        <v>132</v>
      </c>
      <c r="B133" s="346" t="s">
        <v>2106</v>
      </c>
      <c r="C133" s="346">
        <v>1</v>
      </c>
      <c r="D133" s="346">
        <v>3</v>
      </c>
      <c r="E133" s="121" t="s">
        <v>2293</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15" customHeight="1">
      <c r="A134" s="301">
        <f t="shared" si="2"/>
        <v>133</v>
      </c>
      <c r="B134" s="346" t="s">
        <v>2106</v>
      </c>
      <c r="C134" s="346">
        <v>1</v>
      </c>
      <c r="D134" s="346">
        <v>3</v>
      </c>
      <c r="E134" s="121" t="s">
        <v>2294</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15" customHeight="1">
      <c r="A135" s="301">
        <f t="shared" si="2"/>
        <v>134</v>
      </c>
      <c r="B135" s="346" t="s">
        <v>2106</v>
      </c>
      <c r="C135" s="346">
        <v>1</v>
      </c>
      <c r="D135" s="346">
        <v>3</v>
      </c>
      <c r="E135" s="121" t="s">
        <v>2302</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15" customHeight="1">
      <c r="A136" s="301">
        <f t="shared" si="2"/>
        <v>135</v>
      </c>
      <c r="B136" s="346" t="s">
        <v>2106</v>
      </c>
      <c r="C136" s="346">
        <v>1</v>
      </c>
      <c r="D136" s="311">
        <v>3</v>
      </c>
      <c r="E136" s="121" t="s">
        <v>2296</v>
      </c>
      <c r="F136" s="436" t="str">
        <f>IF('確認申請書（建築）入力'!$AE$495="","",TEXT('確認申請書（建築）入力'!$AE$495,"#0.00"))</f>
        <v/>
      </c>
      <c r="G136" s="152"/>
      <c r="H136" s="152"/>
      <c r="I136" s="152"/>
      <c r="J136" s="152"/>
      <c r="K136" s="152"/>
      <c r="L136" s="152"/>
      <c r="M136" s="122"/>
      <c r="N136" s="122"/>
      <c r="O136" s="122"/>
      <c r="P136" s="122"/>
      <c r="Q136" s="122"/>
      <c r="R136" s="122"/>
      <c r="S136" s="122"/>
      <c r="T136" s="122"/>
      <c r="U136" s="122"/>
      <c r="V136" s="146"/>
    </row>
    <row r="137" spans="1:22" s="119" customFormat="1" ht="14.15" customHeight="1">
      <c r="A137" s="301">
        <f t="shared" si="2"/>
        <v>136</v>
      </c>
      <c r="B137" s="346" t="s">
        <v>2106</v>
      </c>
      <c r="C137" s="346">
        <v>1</v>
      </c>
      <c r="D137" s="346">
        <v>3</v>
      </c>
      <c r="E137" s="121" t="s">
        <v>2297</v>
      </c>
      <c r="F137" s="436" t="str">
        <f>IF('確認申請書（建築）入力'!$AE$496="","",TEXT('確認申請書（建築）入力'!$AE$496,"#0.00"))</f>
        <v/>
      </c>
      <c r="G137" s="152"/>
      <c r="H137" s="152"/>
      <c r="I137" s="152"/>
      <c r="J137" s="152"/>
      <c r="K137" s="152"/>
      <c r="L137" s="152"/>
      <c r="M137" s="122"/>
      <c r="N137" s="122"/>
      <c r="O137" s="122"/>
      <c r="P137" s="122"/>
      <c r="Q137" s="122"/>
      <c r="R137" s="122"/>
      <c r="S137" s="122"/>
      <c r="T137" s="122"/>
      <c r="U137" s="122"/>
      <c r="V137" s="146"/>
    </row>
    <row r="138" spans="1:22" s="119" customFormat="1" ht="14.15" customHeight="1">
      <c r="A138" s="301">
        <f t="shared" si="2"/>
        <v>137</v>
      </c>
      <c r="B138" s="346" t="s">
        <v>2106</v>
      </c>
      <c r="C138" s="346">
        <v>1</v>
      </c>
      <c r="D138" s="346">
        <v>3</v>
      </c>
      <c r="E138" s="121" t="s">
        <v>2298</v>
      </c>
      <c r="F138" s="436" t="str">
        <f>IF('確認申請書（建築）入力'!$AE$497="","",TEXT('確認申請書（建築）入力'!$AE$497,"#0.00"))</f>
        <v/>
      </c>
      <c r="G138" s="152"/>
      <c r="H138" s="152"/>
      <c r="I138" s="152"/>
      <c r="J138" s="152"/>
      <c r="K138" s="152"/>
      <c r="L138" s="152"/>
      <c r="M138" s="122"/>
      <c r="N138" s="122"/>
      <c r="O138" s="122"/>
      <c r="P138" s="122"/>
      <c r="Q138" s="122"/>
      <c r="R138" s="122"/>
      <c r="S138" s="122"/>
      <c r="T138" s="122"/>
      <c r="U138" s="122"/>
      <c r="V138" s="146"/>
    </row>
    <row r="139" spans="1:22" s="119" customFormat="1" ht="14.15" customHeight="1">
      <c r="A139" s="301">
        <f t="shared" si="2"/>
        <v>138</v>
      </c>
      <c r="B139" s="346" t="s">
        <v>2106</v>
      </c>
      <c r="C139" s="346">
        <v>1</v>
      </c>
      <c r="D139" s="346">
        <v>3</v>
      </c>
      <c r="E139" s="121" t="s">
        <v>2299</v>
      </c>
      <c r="F139" s="436" t="str">
        <f>IF('確認申請書（建築）入力'!$AE$498="","",TEXT('確認申請書（建築）入力'!$AE$498,"#0.00"))</f>
        <v/>
      </c>
      <c r="G139" s="152"/>
      <c r="H139" s="152"/>
      <c r="I139" s="152"/>
      <c r="J139" s="152"/>
      <c r="K139" s="152"/>
      <c r="L139" s="152"/>
      <c r="M139" s="122"/>
      <c r="N139" s="122"/>
      <c r="O139" s="122"/>
      <c r="P139" s="122"/>
      <c r="Q139" s="122"/>
      <c r="R139" s="122"/>
      <c r="S139" s="122"/>
      <c r="T139" s="122"/>
      <c r="U139" s="122"/>
      <c r="V139" s="146"/>
    </row>
    <row r="140" spans="1:22" s="119" customFormat="1" ht="14.15" customHeight="1">
      <c r="A140" s="301">
        <f t="shared" si="2"/>
        <v>139</v>
      </c>
      <c r="B140" s="346" t="s">
        <v>2106</v>
      </c>
      <c r="C140" s="346">
        <v>1</v>
      </c>
      <c r="D140" s="346">
        <v>3</v>
      </c>
      <c r="E140" s="121" t="s">
        <v>2300</v>
      </c>
      <c r="F140" s="436" t="str">
        <f>IF('確認申請書（建築）入力'!$AE$499="","",TEXT('確認申請書（建築）入力'!$AE$499,"#0.00"))</f>
        <v/>
      </c>
      <c r="G140" s="152"/>
      <c r="H140" s="152"/>
      <c r="I140" s="152"/>
      <c r="J140" s="152"/>
      <c r="K140" s="152"/>
      <c r="L140" s="152"/>
      <c r="M140" s="122"/>
      <c r="N140" s="122"/>
      <c r="O140" s="122"/>
      <c r="P140" s="122"/>
      <c r="Q140" s="122"/>
      <c r="R140" s="122"/>
      <c r="S140" s="122"/>
      <c r="T140" s="122"/>
      <c r="U140" s="122"/>
      <c r="V140" s="146"/>
    </row>
    <row r="141" spans="1:22" s="119" customFormat="1" ht="14.15" customHeight="1">
      <c r="A141" s="301">
        <f t="shared" si="2"/>
        <v>140</v>
      </c>
      <c r="B141" s="346" t="s">
        <v>2106</v>
      </c>
      <c r="C141" s="346">
        <v>1</v>
      </c>
      <c r="D141" s="346">
        <v>3</v>
      </c>
      <c r="E141" s="121" t="s">
        <v>2303</v>
      </c>
      <c r="F141" s="436" t="str">
        <f>IF('確認申請書（建築）入力'!$AE$500="","",TEXT('確認申請書（建築）入力'!$AE$500,"#0.00"))</f>
        <v/>
      </c>
      <c r="G141" s="152"/>
      <c r="H141" s="152"/>
      <c r="I141" s="152"/>
      <c r="J141" s="152"/>
      <c r="K141" s="152"/>
      <c r="L141" s="152"/>
      <c r="M141" s="122"/>
      <c r="N141" s="122"/>
      <c r="O141" s="122"/>
      <c r="P141" s="122"/>
      <c r="Q141" s="122"/>
      <c r="R141" s="122"/>
      <c r="S141" s="122"/>
      <c r="T141" s="122"/>
      <c r="U141" s="122"/>
      <c r="V141" s="146"/>
    </row>
    <row r="142" spans="1:22" s="119" customFormat="1" ht="14.15" customHeight="1">
      <c r="A142" s="301">
        <f t="shared" si="2"/>
        <v>141</v>
      </c>
      <c r="B142" s="346" t="s">
        <v>2106</v>
      </c>
      <c r="C142" s="346">
        <v>1</v>
      </c>
      <c r="D142" s="311">
        <v>3</v>
      </c>
      <c r="E142" s="121" t="s">
        <v>1631</v>
      </c>
      <c r="F142" s="122" t="str">
        <f>IF('確認申請書（建築）入力'!$N$502="","",'確認申請書（建築）入力'!$N$502)</f>
        <v/>
      </c>
      <c r="G142" s="122"/>
      <c r="H142" s="122"/>
      <c r="I142" s="122"/>
      <c r="J142" s="122"/>
      <c r="K142" s="122"/>
      <c r="L142" s="122"/>
      <c r="M142" s="122"/>
      <c r="N142" s="122"/>
      <c r="O142" s="122"/>
      <c r="P142" s="122"/>
      <c r="Q142" s="122"/>
      <c r="R142" s="122"/>
      <c r="S142" s="122"/>
      <c r="T142" s="122"/>
      <c r="U142" s="122"/>
      <c r="V142" s="146"/>
    </row>
    <row r="143" spans="1:22" s="119" customFormat="1" ht="14.15" customHeight="1" thickBot="1">
      <c r="A143" s="302">
        <f t="shared" si="2"/>
        <v>142</v>
      </c>
      <c r="B143" s="347" t="s">
        <v>2106</v>
      </c>
      <c r="C143" s="347">
        <v>1</v>
      </c>
      <c r="D143" s="374">
        <v>3</v>
      </c>
      <c r="E143" s="154" t="s">
        <v>1630</v>
      </c>
      <c r="F143" s="155" t="str">
        <f>IF('確認申請書（建築）入力'!$N$505="","",'確認申請書（建築）入力'!$N$505)</f>
        <v/>
      </c>
      <c r="G143" s="155"/>
      <c r="H143" s="155"/>
      <c r="I143" s="155"/>
      <c r="J143" s="155"/>
      <c r="K143" s="155"/>
      <c r="L143" s="155"/>
      <c r="M143" s="155"/>
      <c r="N143" s="155"/>
      <c r="O143" s="155"/>
      <c r="P143" s="155"/>
      <c r="Q143" s="155"/>
      <c r="R143" s="155"/>
      <c r="S143" s="155"/>
      <c r="T143" s="155"/>
      <c r="U143" s="155"/>
      <c r="V143" s="158"/>
    </row>
    <row r="144" spans="1:22" s="119" customFormat="1" ht="14.15" customHeight="1">
      <c r="A144" s="309">
        <f t="shared" si="2"/>
        <v>143</v>
      </c>
      <c r="B144" s="348" t="s">
        <v>2106</v>
      </c>
      <c r="C144" s="348">
        <v>1</v>
      </c>
      <c r="D144" s="348">
        <v>4</v>
      </c>
      <c r="E144" s="147" t="s">
        <v>1983</v>
      </c>
      <c r="F144" s="156">
        <f>'確認申請書（建築）入力'!$N$509</f>
        <v>1</v>
      </c>
      <c r="G144" s="156"/>
      <c r="H144" s="148"/>
      <c r="I144" s="148"/>
      <c r="J144" s="148"/>
      <c r="K144" s="148"/>
      <c r="L144" s="148"/>
      <c r="M144" s="148"/>
      <c r="N144" s="148"/>
      <c r="O144" s="148"/>
      <c r="P144" s="148"/>
      <c r="Q144" s="148"/>
      <c r="R144" s="148"/>
      <c r="S144" s="148"/>
      <c r="T144" s="148"/>
      <c r="U144" s="148"/>
      <c r="V144" s="157"/>
    </row>
    <row r="145" spans="1:22" s="119" customFormat="1" ht="14.15" customHeight="1">
      <c r="A145" s="301">
        <f t="shared" si="2"/>
        <v>144</v>
      </c>
      <c r="B145" s="346" t="s">
        <v>2106</v>
      </c>
      <c r="C145" s="346">
        <v>1</v>
      </c>
      <c r="D145" s="346">
        <v>4</v>
      </c>
      <c r="E145" s="121" t="s">
        <v>87</v>
      </c>
      <c r="F145" s="133" t="str">
        <f>IF('確認申請書（建築）入力'!$N$510="","",'確認申請書（建築）入力'!$N$510)</f>
        <v/>
      </c>
      <c r="G145" s="133"/>
      <c r="H145" s="122"/>
      <c r="I145" s="122"/>
      <c r="J145" s="122"/>
      <c r="K145" s="122"/>
      <c r="L145" s="122"/>
      <c r="M145" s="122"/>
      <c r="N145" s="122"/>
      <c r="O145" s="122"/>
      <c r="P145" s="122"/>
      <c r="Q145" s="122"/>
      <c r="R145" s="122"/>
      <c r="S145" s="122"/>
      <c r="T145" s="122"/>
      <c r="U145" s="122"/>
      <c r="V145" s="146"/>
    </row>
    <row r="146" spans="1:22" s="119" customFormat="1" ht="14.15" customHeight="1">
      <c r="A146" s="301">
        <f t="shared" si="2"/>
        <v>145</v>
      </c>
      <c r="B146" s="346" t="s">
        <v>2106</v>
      </c>
      <c r="C146" s="346">
        <v>1</v>
      </c>
      <c r="D146" s="346">
        <v>4</v>
      </c>
      <c r="E146" s="121" t="s">
        <v>2192</v>
      </c>
      <c r="F146" s="131" t="str">
        <f>IF('確認申請書（建築）入力'!$N$511="","",TEXT('確認申請書（建築）入力'!$N$511,"#0.000"))</f>
        <v/>
      </c>
      <c r="G146" s="131"/>
      <c r="H146" s="122"/>
      <c r="I146" s="122"/>
      <c r="J146" s="122"/>
      <c r="K146" s="122"/>
      <c r="L146" s="122"/>
      <c r="M146" s="122"/>
      <c r="N146" s="122"/>
      <c r="O146" s="122"/>
      <c r="P146" s="122"/>
      <c r="Q146" s="122"/>
      <c r="R146" s="122"/>
      <c r="S146" s="122"/>
      <c r="T146" s="122"/>
      <c r="U146" s="122"/>
      <c r="V146" s="146"/>
    </row>
    <row r="147" spans="1:22" s="119" customFormat="1" ht="14.15" customHeight="1">
      <c r="A147" s="301">
        <f t="shared" si="2"/>
        <v>146</v>
      </c>
      <c r="B147" s="346" t="s">
        <v>2106</v>
      </c>
      <c r="C147" s="346">
        <v>1</v>
      </c>
      <c r="D147" s="346">
        <v>4</v>
      </c>
      <c r="E147" s="121" t="s">
        <v>2193</v>
      </c>
      <c r="F147" s="131" t="str">
        <f>IF('確認申請書（建築）入力'!$N$512="","",TEXT('確認申請書（建築）入力'!$N$512,"#0.000"))</f>
        <v/>
      </c>
      <c r="G147" s="131"/>
      <c r="H147" s="122"/>
      <c r="I147" s="122"/>
      <c r="J147" s="122"/>
      <c r="K147" s="122"/>
      <c r="L147" s="122"/>
      <c r="M147" s="122"/>
      <c r="N147" s="122"/>
      <c r="O147" s="122"/>
      <c r="P147" s="122"/>
      <c r="Q147" s="122"/>
      <c r="R147" s="122"/>
      <c r="S147" s="122"/>
      <c r="T147" s="122"/>
      <c r="U147" s="122"/>
      <c r="V147" s="146"/>
    </row>
    <row r="148" spans="1:22" s="119" customFormat="1" ht="14.15" customHeight="1">
      <c r="A148" s="301">
        <f t="shared" si="2"/>
        <v>147</v>
      </c>
      <c r="B148" s="346" t="s">
        <v>2106</v>
      </c>
      <c r="C148" s="346">
        <v>1</v>
      </c>
      <c r="D148" s="346">
        <v>4</v>
      </c>
      <c r="E148" s="121" t="s">
        <v>2194</v>
      </c>
      <c r="F148" s="131" t="str">
        <f>IF('確認申請書（建築）入力'!$N$513="","",TEXT('確認申請書（建築）入力'!$N$513,"#0.000"))</f>
        <v/>
      </c>
      <c r="G148" s="131"/>
      <c r="H148" s="122"/>
      <c r="I148" s="122"/>
      <c r="J148" s="122"/>
      <c r="K148" s="122"/>
      <c r="L148" s="122"/>
      <c r="M148" s="122"/>
      <c r="N148" s="122"/>
      <c r="O148" s="122"/>
      <c r="P148" s="122"/>
      <c r="Q148" s="122"/>
      <c r="R148" s="122"/>
      <c r="S148" s="122"/>
      <c r="T148" s="122"/>
      <c r="U148" s="122"/>
      <c r="V148" s="146"/>
    </row>
    <row r="149" spans="1:22" s="119" customFormat="1" ht="14.15" customHeight="1">
      <c r="A149" s="301">
        <f t="shared" si="2"/>
        <v>148</v>
      </c>
      <c r="B149" s="346" t="s">
        <v>2106</v>
      </c>
      <c r="C149" s="346">
        <v>1</v>
      </c>
      <c r="D149" s="346">
        <v>4</v>
      </c>
      <c r="E149" s="121" t="s">
        <v>2195</v>
      </c>
      <c r="F149" s="131" t="str">
        <f>IF('確認申請書（建築）入力'!$N$514="","",TEXT('確認申請書（建築）入力'!$N$514,"#0.000"))</f>
        <v/>
      </c>
      <c r="G149" s="131"/>
      <c r="H149" s="122"/>
      <c r="I149" s="122"/>
      <c r="J149" s="122"/>
      <c r="K149" s="122"/>
      <c r="L149" s="122"/>
      <c r="M149" s="122"/>
      <c r="N149" s="122"/>
      <c r="O149" s="122"/>
      <c r="P149" s="122"/>
      <c r="Q149" s="122"/>
      <c r="R149" s="122"/>
      <c r="S149" s="122"/>
      <c r="T149" s="122"/>
      <c r="U149" s="122"/>
      <c r="V149" s="146"/>
    </row>
    <row r="150" spans="1:22" s="119" customFormat="1" ht="14.15" customHeight="1">
      <c r="A150" s="301">
        <f t="shared" si="2"/>
        <v>149</v>
      </c>
      <c r="B150" s="346" t="s">
        <v>2106</v>
      </c>
      <c r="C150" s="346">
        <v>1</v>
      </c>
      <c r="D150" s="346">
        <v>4</v>
      </c>
      <c r="E150" s="121" t="s">
        <v>2191</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15" customHeight="1">
      <c r="A151" s="301">
        <f t="shared" si="2"/>
        <v>150</v>
      </c>
      <c r="B151" s="346" t="s">
        <v>2106</v>
      </c>
      <c r="C151" s="346">
        <v>1</v>
      </c>
      <c r="D151" s="346">
        <v>4</v>
      </c>
      <c r="E151" s="121" t="s">
        <v>2286</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15" customHeight="1">
      <c r="A152" s="301">
        <f t="shared" si="2"/>
        <v>151</v>
      </c>
      <c r="B152" s="346" t="s">
        <v>2106</v>
      </c>
      <c r="C152" s="346">
        <v>1</v>
      </c>
      <c r="D152" s="346">
        <v>4</v>
      </c>
      <c r="E152" s="121" t="s">
        <v>2287</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15" customHeight="1">
      <c r="A153" s="301">
        <f t="shared" si="2"/>
        <v>152</v>
      </c>
      <c r="B153" s="346" t="s">
        <v>2106</v>
      </c>
      <c r="C153" s="346">
        <v>1</v>
      </c>
      <c r="D153" s="346">
        <v>4</v>
      </c>
      <c r="E153" s="121" t="s">
        <v>2288</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15" customHeight="1">
      <c r="A154" s="301">
        <f t="shared" si="2"/>
        <v>153</v>
      </c>
      <c r="B154" s="346" t="s">
        <v>2106</v>
      </c>
      <c r="C154" s="346">
        <v>1</v>
      </c>
      <c r="D154" s="346">
        <v>4</v>
      </c>
      <c r="E154" s="121" t="s">
        <v>2289</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15" customHeight="1">
      <c r="A155" s="301">
        <f t="shared" si="2"/>
        <v>154</v>
      </c>
      <c r="B155" s="346" t="s">
        <v>2106</v>
      </c>
      <c r="C155" s="346">
        <v>1</v>
      </c>
      <c r="D155" s="346">
        <v>4</v>
      </c>
      <c r="E155" s="121" t="s">
        <v>2290</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15" customHeight="1">
      <c r="A156" s="301">
        <f t="shared" si="2"/>
        <v>155</v>
      </c>
      <c r="B156" s="346" t="s">
        <v>2106</v>
      </c>
      <c r="C156" s="346">
        <v>1</v>
      </c>
      <c r="D156" s="346">
        <v>4</v>
      </c>
      <c r="E156" s="121" t="s">
        <v>2301</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15" customHeight="1">
      <c r="A157" s="301">
        <f t="shared" si="2"/>
        <v>156</v>
      </c>
      <c r="B157" s="346" t="s">
        <v>2106</v>
      </c>
      <c r="C157" s="346">
        <v>1</v>
      </c>
      <c r="D157" s="346">
        <v>4</v>
      </c>
      <c r="E157" s="121" t="s">
        <v>2291</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15" customHeight="1">
      <c r="A158" s="301">
        <f t="shared" si="2"/>
        <v>157</v>
      </c>
      <c r="B158" s="346" t="s">
        <v>2106</v>
      </c>
      <c r="C158" s="346">
        <v>1</v>
      </c>
      <c r="D158" s="346">
        <v>4</v>
      </c>
      <c r="E158" s="121" t="s">
        <v>2292</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15" customHeight="1">
      <c r="A159" s="301">
        <f t="shared" si="2"/>
        <v>158</v>
      </c>
      <c r="B159" s="346" t="s">
        <v>2106</v>
      </c>
      <c r="C159" s="346">
        <v>1</v>
      </c>
      <c r="D159" s="346">
        <v>4</v>
      </c>
      <c r="E159" s="121" t="s">
        <v>2295</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15" customHeight="1">
      <c r="A160" s="301">
        <f t="shared" si="2"/>
        <v>159</v>
      </c>
      <c r="B160" s="346" t="s">
        <v>2106</v>
      </c>
      <c r="C160" s="346">
        <v>1</v>
      </c>
      <c r="D160" s="346">
        <v>4</v>
      </c>
      <c r="E160" s="121" t="s">
        <v>2293</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15" customHeight="1">
      <c r="A161" s="301">
        <f t="shared" si="2"/>
        <v>160</v>
      </c>
      <c r="B161" s="346" t="s">
        <v>2106</v>
      </c>
      <c r="C161" s="346">
        <v>1</v>
      </c>
      <c r="D161" s="346">
        <v>4</v>
      </c>
      <c r="E161" s="121" t="s">
        <v>2294</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15" customHeight="1">
      <c r="A162" s="301">
        <f t="shared" si="2"/>
        <v>161</v>
      </c>
      <c r="B162" s="346" t="s">
        <v>2106</v>
      </c>
      <c r="C162" s="346">
        <v>1</v>
      </c>
      <c r="D162" s="346">
        <v>4</v>
      </c>
      <c r="E162" s="121" t="s">
        <v>2302</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15" customHeight="1">
      <c r="A163" s="301">
        <f t="shared" si="2"/>
        <v>162</v>
      </c>
      <c r="B163" s="346" t="s">
        <v>2106</v>
      </c>
      <c r="C163" s="346">
        <v>1</v>
      </c>
      <c r="D163" s="346">
        <v>4</v>
      </c>
      <c r="E163" s="121" t="s">
        <v>2296</v>
      </c>
      <c r="F163" s="122" t="str">
        <f>IF('確認申請書（建築）入力'!$AE$518="","",TEXT('確認申請書（建築）入力'!$AE$518,"#0.00"))</f>
        <v/>
      </c>
      <c r="G163" s="152"/>
      <c r="H163" s="152"/>
      <c r="I163" s="152"/>
      <c r="J163" s="152"/>
      <c r="K163" s="152"/>
      <c r="L163" s="152"/>
      <c r="M163" s="122"/>
      <c r="N163" s="122"/>
      <c r="O163" s="122"/>
      <c r="P163" s="122"/>
      <c r="Q163" s="122"/>
      <c r="R163" s="122"/>
      <c r="S163" s="122"/>
      <c r="T163" s="122"/>
      <c r="U163" s="122"/>
      <c r="V163" s="146"/>
    </row>
    <row r="164" spans="1:22" s="119" customFormat="1" ht="14.15" customHeight="1">
      <c r="A164" s="301">
        <f t="shared" si="2"/>
        <v>163</v>
      </c>
      <c r="B164" s="346" t="s">
        <v>2106</v>
      </c>
      <c r="C164" s="346">
        <v>1</v>
      </c>
      <c r="D164" s="346">
        <v>4</v>
      </c>
      <c r="E164" s="121" t="s">
        <v>2297</v>
      </c>
      <c r="F164" s="122" t="str">
        <f>IF('確認申請書（建築）入力'!$AE$519="","",TEXT('確認申請書（建築）入力'!$AE$519,"#0.00"))</f>
        <v/>
      </c>
      <c r="G164" s="152"/>
      <c r="H164" s="152"/>
      <c r="I164" s="152"/>
      <c r="J164" s="152"/>
      <c r="K164" s="152"/>
      <c r="L164" s="152"/>
      <c r="M164" s="122"/>
      <c r="N164" s="122"/>
      <c r="O164" s="122"/>
      <c r="P164" s="122"/>
      <c r="Q164" s="122"/>
      <c r="R164" s="122"/>
      <c r="S164" s="122"/>
      <c r="T164" s="122"/>
      <c r="U164" s="122"/>
      <c r="V164" s="146"/>
    </row>
    <row r="165" spans="1:22" s="119" customFormat="1" ht="14.15" customHeight="1">
      <c r="A165" s="301">
        <f t="shared" si="2"/>
        <v>164</v>
      </c>
      <c r="B165" s="346" t="s">
        <v>2106</v>
      </c>
      <c r="C165" s="346">
        <v>1</v>
      </c>
      <c r="D165" s="346">
        <v>4</v>
      </c>
      <c r="E165" s="121" t="s">
        <v>2298</v>
      </c>
      <c r="F165" s="122" t="str">
        <f>IF('確認申請書（建築）入力'!$AE$520="","",TEXT('確認申請書（建築）入力'!$AE$520,"#0.00"))</f>
        <v/>
      </c>
      <c r="G165" s="152"/>
      <c r="H165" s="152"/>
      <c r="I165" s="152"/>
      <c r="J165" s="152"/>
      <c r="K165" s="152"/>
      <c r="L165" s="152"/>
      <c r="M165" s="122"/>
      <c r="N165" s="122"/>
      <c r="O165" s="122"/>
      <c r="P165" s="122"/>
      <c r="Q165" s="122"/>
      <c r="R165" s="122"/>
      <c r="S165" s="122"/>
      <c r="T165" s="122"/>
      <c r="U165" s="122"/>
      <c r="V165" s="146"/>
    </row>
    <row r="166" spans="1:22" s="119" customFormat="1" ht="14.15" customHeight="1">
      <c r="A166" s="301">
        <f t="shared" si="2"/>
        <v>165</v>
      </c>
      <c r="B166" s="346" t="s">
        <v>2106</v>
      </c>
      <c r="C166" s="346">
        <v>1</v>
      </c>
      <c r="D166" s="346">
        <v>4</v>
      </c>
      <c r="E166" s="121" t="s">
        <v>2299</v>
      </c>
      <c r="F166" s="122" t="str">
        <f>IF('確認申請書（建築）入力'!$AE$521="","",TEXT('確認申請書（建築）入力'!$AE$521,"#0.00"))</f>
        <v/>
      </c>
      <c r="G166" s="152"/>
      <c r="H166" s="152"/>
      <c r="I166" s="152"/>
      <c r="J166" s="152"/>
      <c r="K166" s="152"/>
      <c r="L166" s="152"/>
      <c r="M166" s="122"/>
      <c r="N166" s="122"/>
      <c r="O166" s="122"/>
      <c r="P166" s="122"/>
      <c r="Q166" s="122"/>
      <c r="R166" s="122"/>
      <c r="S166" s="122"/>
      <c r="T166" s="122"/>
      <c r="U166" s="122"/>
      <c r="V166" s="146"/>
    </row>
    <row r="167" spans="1:22" s="119" customFormat="1" ht="14.15" customHeight="1">
      <c r="A167" s="301">
        <f t="shared" si="2"/>
        <v>166</v>
      </c>
      <c r="B167" s="346" t="s">
        <v>2106</v>
      </c>
      <c r="C167" s="346">
        <v>1</v>
      </c>
      <c r="D167" s="346">
        <v>4</v>
      </c>
      <c r="E167" s="121" t="s">
        <v>2300</v>
      </c>
      <c r="F167" s="122" t="str">
        <f>IF('確認申請書（建築）入力'!$AE$522="","",TEXT('確認申請書（建築）入力'!$AE$522,"#0.00"))</f>
        <v/>
      </c>
      <c r="G167" s="152"/>
      <c r="H167" s="152"/>
      <c r="I167" s="152"/>
      <c r="J167" s="152"/>
      <c r="K167" s="152"/>
      <c r="L167" s="152"/>
      <c r="M167" s="122"/>
      <c r="N167" s="122"/>
      <c r="O167" s="122"/>
      <c r="P167" s="122"/>
      <c r="Q167" s="122"/>
      <c r="R167" s="122"/>
      <c r="S167" s="122"/>
      <c r="T167" s="122"/>
      <c r="U167" s="122"/>
      <c r="V167" s="146"/>
    </row>
    <row r="168" spans="1:22" s="119" customFormat="1" ht="14.15" customHeight="1">
      <c r="A168" s="301">
        <f t="shared" si="2"/>
        <v>167</v>
      </c>
      <c r="B168" s="346" t="s">
        <v>2106</v>
      </c>
      <c r="C168" s="346">
        <v>1</v>
      </c>
      <c r="D168" s="346">
        <v>4</v>
      </c>
      <c r="E168" s="121" t="s">
        <v>2303</v>
      </c>
      <c r="F168" s="122" t="str">
        <f>IF('確認申請書（建築）入力'!$AE$523="","",TEXT('確認申請書（建築）入力'!$AE$523,"#0.00"))</f>
        <v/>
      </c>
      <c r="G168" s="152"/>
      <c r="H168" s="152"/>
      <c r="I168" s="152"/>
      <c r="J168" s="152"/>
      <c r="K168" s="152"/>
      <c r="L168" s="152"/>
      <c r="M168" s="122"/>
      <c r="N168" s="122"/>
      <c r="O168" s="122"/>
      <c r="P168" s="122"/>
      <c r="Q168" s="122"/>
      <c r="R168" s="122"/>
      <c r="S168" s="122"/>
      <c r="T168" s="122"/>
      <c r="U168" s="122"/>
      <c r="V168" s="146"/>
    </row>
    <row r="169" spans="1:22" s="119" customFormat="1" ht="14.15" customHeight="1">
      <c r="A169" s="301">
        <f t="shared" si="2"/>
        <v>168</v>
      </c>
      <c r="B169" s="346" t="s">
        <v>2106</v>
      </c>
      <c r="C169" s="346">
        <v>1</v>
      </c>
      <c r="D169" s="346">
        <v>4</v>
      </c>
      <c r="E169" s="121" t="s">
        <v>1631</v>
      </c>
      <c r="F169" s="122" t="str">
        <f>IF('確認申請書（建築）入力'!$N$525="","",'確認申請書（建築）入力'!$N$525)</f>
        <v/>
      </c>
      <c r="G169" s="122"/>
      <c r="H169" s="122"/>
      <c r="I169" s="122"/>
      <c r="J169" s="122"/>
      <c r="K169" s="122"/>
      <c r="L169" s="122"/>
      <c r="M169" s="122"/>
      <c r="N169" s="122"/>
      <c r="O169" s="122"/>
      <c r="P169" s="122"/>
      <c r="Q169" s="122"/>
      <c r="R169" s="122"/>
      <c r="S169" s="122"/>
      <c r="T169" s="122"/>
      <c r="U169" s="122"/>
      <c r="V169" s="146"/>
    </row>
    <row r="170" spans="1:22" s="119" customFormat="1" ht="14.15" customHeight="1" thickBot="1">
      <c r="A170" s="302">
        <f t="shared" si="2"/>
        <v>169</v>
      </c>
      <c r="B170" s="347" t="s">
        <v>2106</v>
      </c>
      <c r="C170" s="347">
        <v>1</v>
      </c>
      <c r="D170" s="347">
        <v>4</v>
      </c>
      <c r="E170" s="136" t="s">
        <v>1630</v>
      </c>
      <c r="F170" s="137" t="str">
        <f>IF('確認申請書（建築）入力'!$N$528="","",'確認申請書（建築）入力'!$N$528)</f>
        <v/>
      </c>
      <c r="G170" s="137"/>
      <c r="H170" s="137"/>
      <c r="I170" s="137"/>
      <c r="J170" s="137"/>
      <c r="K170" s="137"/>
      <c r="L170" s="137"/>
      <c r="M170" s="137"/>
      <c r="N170" s="137"/>
      <c r="O170" s="137"/>
      <c r="P170" s="137"/>
      <c r="Q170" s="137"/>
      <c r="R170" s="137"/>
      <c r="S170" s="137"/>
      <c r="T170" s="137"/>
      <c r="U170" s="137"/>
      <c r="V170" s="153"/>
    </row>
    <row r="171" spans="1:22" s="119" customFormat="1" ht="14.15" customHeight="1">
      <c r="A171" s="309">
        <f t="shared" si="2"/>
        <v>170</v>
      </c>
      <c r="B171" s="348" t="s">
        <v>2106</v>
      </c>
      <c r="C171" s="348">
        <v>1</v>
      </c>
      <c r="D171" s="348">
        <v>5</v>
      </c>
      <c r="E171" s="147" t="s">
        <v>1983</v>
      </c>
      <c r="F171" s="156">
        <f>'確認申請書（建築）入力'!$N$532</f>
        <v>1</v>
      </c>
      <c r="G171" s="156"/>
      <c r="H171" s="148"/>
      <c r="I171" s="148"/>
      <c r="J171" s="148"/>
      <c r="K171" s="148"/>
      <c r="L171" s="148"/>
      <c r="M171" s="148"/>
      <c r="N171" s="148"/>
      <c r="O171" s="148"/>
      <c r="P171" s="148"/>
      <c r="Q171" s="148"/>
      <c r="R171" s="148"/>
      <c r="S171" s="148"/>
      <c r="T171" s="148"/>
      <c r="U171" s="148"/>
      <c r="V171" s="157"/>
    </row>
    <row r="172" spans="1:22" s="119" customFormat="1" ht="14.15" customHeight="1">
      <c r="A172" s="301">
        <f t="shared" si="2"/>
        <v>171</v>
      </c>
      <c r="B172" s="346" t="s">
        <v>2106</v>
      </c>
      <c r="C172" s="346">
        <v>1</v>
      </c>
      <c r="D172" s="311">
        <v>5</v>
      </c>
      <c r="E172" s="121" t="s">
        <v>87</v>
      </c>
      <c r="F172" s="133" t="str">
        <f>IF('確認申請書（建築）入力'!$N$533="","",'確認申請書（建築）入力'!$N$533)</f>
        <v/>
      </c>
      <c r="G172" s="133"/>
      <c r="H172" s="122"/>
      <c r="I172" s="122"/>
      <c r="J172" s="122"/>
      <c r="K172" s="122"/>
      <c r="L172" s="122"/>
      <c r="M172" s="122"/>
      <c r="N172" s="122"/>
      <c r="O172" s="122"/>
      <c r="P172" s="122"/>
      <c r="Q172" s="122"/>
      <c r="R172" s="122"/>
      <c r="S172" s="122"/>
      <c r="T172" s="122"/>
      <c r="U172" s="122"/>
      <c r="V172" s="146"/>
    </row>
    <row r="173" spans="1:22" s="119" customFormat="1" ht="14.15" customHeight="1">
      <c r="A173" s="301">
        <f t="shared" si="2"/>
        <v>172</v>
      </c>
      <c r="B173" s="346" t="s">
        <v>2106</v>
      </c>
      <c r="C173" s="346">
        <v>1</v>
      </c>
      <c r="D173" s="311">
        <v>5</v>
      </c>
      <c r="E173" s="121" t="s">
        <v>2192</v>
      </c>
      <c r="F173" s="131" t="str">
        <f>IF('確認申請書（建築）入力'!$N$534="","",TEXT('確認申請書（建築）入力'!$N$534,"#0.000"))</f>
        <v/>
      </c>
      <c r="G173" s="131"/>
      <c r="H173" s="122"/>
      <c r="I173" s="122"/>
      <c r="J173" s="122"/>
      <c r="K173" s="122"/>
      <c r="L173" s="122"/>
      <c r="M173" s="122"/>
      <c r="N173" s="122"/>
      <c r="O173" s="122"/>
      <c r="P173" s="122"/>
      <c r="Q173" s="122"/>
      <c r="R173" s="122"/>
      <c r="S173" s="122"/>
      <c r="T173" s="122"/>
      <c r="U173" s="122"/>
      <c r="V173" s="146"/>
    </row>
    <row r="174" spans="1:22" s="119" customFormat="1" ht="14.15" customHeight="1">
      <c r="A174" s="301">
        <f t="shared" si="2"/>
        <v>173</v>
      </c>
      <c r="B174" s="346" t="s">
        <v>2106</v>
      </c>
      <c r="C174" s="346">
        <v>1</v>
      </c>
      <c r="D174" s="311">
        <v>5</v>
      </c>
      <c r="E174" s="121" t="s">
        <v>2193</v>
      </c>
      <c r="F174" s="131" t="str">
        <f>IF('確認申請書（建築）入力'!$N$535="","",TEXT('確認申請書（建築）入力'!$N$535,"#0.000"))</f>
        <v/>
      </c>
      <c r="G174" s="131"/>
      <c r="H174" s="122"/>
      <c r="I174" s="122"/>
      <c r="J174" s="122"/>
      <c r="K174" s="122"/>
      <c r="L174" s="122"/>
      <c r="M174" s="122"/>
      <c r="N174" s="122"/>
      <c r="O174" s="122"/>
      <c r="P174" s="122"/>
      <c r="Q174" s="122"/>
      <c r="R174" s="122"/>
      <c r="S174" s="122"/>
      <c r="T174" s="122"/>
      <c r="U174" s="122"/>
      <c r="V174" s="146"/>
    </row>
    <row r="175" spans="1:22" s="119" customFormat="1" ht="14.15" customHeight="1">
      <c r="A175" s="301">
        <f t="shared" si="2"/>
        <v>174</v>
      </c>
      <c r="B175" s="346" t="s">
        <v>2106</v>
      </c>
      <c r="C175" s="346">
        <v>1</v>
      </c>
      <c r="D175" s="311">
        <v>5</v>
      </c>
      <c r="E175" s="121" t="s">
        <v>2194</v>
      </c>
      <c r="F175" s="131" t="str">
        <f>IF('確認申請書（建築）入力'!$N$536="","",TEXT('確認申請書（建築）入力'!$N$536,"#0.000"))</f>
        <v/>
      </c>
      <c r="G175" s="131"/>
      <c r="H175" s="122"/>
      <c r="I175" s="122"/>
      <c r="J175" s="122"/>
      <c r="K175" s="122"/>
      <c r="L175" s="122"/>
      <c r="M175" s="122"/>
      <c r="N175" s="122"/>
      <c r="O175" s="122"/>
      <c r="P175" s="122"/>
      <c r="Q175" s="122"/>
      <c r="R175" s="122"/>
      <c r="S175" s="122"/>
      <c r="T175" s="122"/>
      <c r="U175" s="122"/>
      <c r="V175" s="146"/>
    </row>
    <row r="176" spans="1:22" s="119" customFormat="1" ht="14.15" customHeight="1">
      <c r="A176" s="301">
        <f t="shared" si="2"/>
        <v>175</v>
      </c>
      <c r="B176" s="346" t="s">
        <v>2106</v>
      </c>
      <c r="C176" s="346">
        <v>1</v>
      </c>
      <c r="D176" s="311">
        <v>5</v>
      </c>
      <c r="E176" s="121" t="s">
        <v>2195</v>
      </c>
      <c r="F176" s="131" t="str">
        <f>IF('確認申請書（建築）入力'!$N$537="","",TEXT('確認申請書（建築）入力'!$N$537,"#0.000"))</f>
        <v/>
      </c>
      <c r="G176" s="131"/>
      <c r="H176" s="122"/>
      <c r="I176" s="122"/>
      <c r="J176" s="122"/>
      <c r="K176" s="122"/>
      <c r="L176" s="122"/>
      <c r="M176" s="122"/>
      <c r="N176" s="122"/>
      <c r="O176" s="122"/>
      <c r="P176" s="122"/>
      <c r="Q176" s="122"/>
      <c r="R176" s="122"/>
      <c r="S176" s="122"/>
      <c r="T176" s="122"/>
      <c r="U176" s="122"/>
      <c r="V176" s="146"/>
    </row>
    <row r="177" spans="1:22" s="119" customFormat="1" ht="14.15" customHeight="1">
      <c r="A177" s="301">
        <f t="shared" si="2"/>
        <v>176</v>
      </c>
      <c r="B177" s="346" t="s">
        <v>2106</v>
      </c>
      <c r="C177" s="346">
        <v>1</v>
      </c>
      <c r="D177" s="311">
        <v>5</v>
      </c>
      <c r="E177" s="121" t="s">
        <v>2191</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15" customHeight="1">
      <c r="A178" s="301">
        <f t="shared" si="2"/>
        <v>177</v>
      </c>
      <c r="B178" s="346" t="s">
        <v>2106</v>
      </c>
      <c r="C178" s="346">
        <v>1</v>
      </c>
      <c r="D178" s="311">
        <v>5</v>
      </c>
      <c r="E178" s="121" t="s">
        <v>2286</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15" customHeight="1">
      <c r="A179" s="301">
        <f t="shared" si="2"/>
        <v>178</v>
      </c>
      <c r="B179" s="346" t="s">
        <v>2106</v>
      </c>
      <c r="C179" s="346">
        <v>1</v>
      </c>
      <c r="D179" s="346">
        <v>5</v>
      </c>
      <c r="E179" s="121" t="s">
        <v>2287</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15" customHeight="1">
      <c r="A180" s="301">
        <f t="shared" si="2"/>
        <v>179</v>
      </c>
      <c r="B180" s="346" t="s">
        <v>2106</v>
      </c>
      <c r="C180" s="346">
        <v>1</v>
      </c>
      <c r="D180" s="346">
        <v>5</v>
      </c>
      <c r="E180" s="121" t="s">
        <v>2288</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15" customHeight="1">
      <c r="A181" s="301">
        <f t="shared" si="2"/>
        <v>180</v>
      </c>
      <c r="B181" s="346" t="s">
        <v>2106</v>
      </c>
      <c r="C181" s="346">
        <v>1</v>
      </c>
      <c r="D181" s="346">
        <v>5</v>
      </c>
      <c r="E181" s="121" t="s">
        <v>2289</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15" customHeight="1">
      <c r="A182" s="301">
        <f t="shared" si="2"/>
        <v>181</v>
      </c>
      <c r="B182" s="346" t="s">
        <v>2106</v>
      </c>
      <c r="C182" s="346">
        <v>1</v>
      </c>
      <c r="D182" s="346">
        <v>5</v>
      </c>
      <c r="E182" s="121" t="s">
        <v>2290</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15" customHeight="1">
      <c r="A183" s="301">
        <f t="shared" si="2"/>
        <v>182</v>
      </c>
      <c r="B183" s="346" t="s">
        <v>2106</v>
      </c>
      <c r="C183" s="346">
        <v>1</v>
      </c>
      <c r="D183" s="346">
        <v>5</v>
      </c>
      <c r="E183" s="121" t="s">
        <v>2301</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15" customHeight="1">
      <c r="A184" s="301">
        <f t="shared" si="2"/>
        <v>183</v>
      </c>
      <c r="B184" s="346" t="s">
        <v>2106</v>
      </c>
      <c r="C184" s="346">
        <v>1</v>
      </c>
      <c r="D184" s="311">
        <v>5</v>
      </c>
      <c r="E184" s="121" t="s">
        <v>2291</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15" customHeight="1">
      <c r="A185" s="301">
        <f t="shared" si="2"/>
        <v>184</v>
      </c>
      <c r="B185" s="346" t="s">
        <v>2106</v>
      </c>
      <c r="C185" s="346">
        <v>1</v>
      </c>
      <c r="D185" s="346">
        <v>5</v>
      </c>
      <c r="E185" s="121" t="s">
        <v>2292</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15" customHeight="1">
      <c r="A186" s="301">
        <f t="shared" si="2"/>
        <v>185</v>
      </c>
      <c r="B186" s="346" t="s">
        <v>2106</v>
      </c>
      <c r="C186" s="346">
        <v>1</v>
      </c>
      <c r="D186" s="346">
        <v>5</v>
      </c>
      <c r="E186" s="121" t="s">
        <v>2295</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15" customHeight="1">
      <c r="A187" s="301">
        <f t="shared" si="2"/>
        <v>186</v>
      </c>
      <c r="B187" s="346" t="s">
        <v>2106</v>
      </c>
      <c r="C187" s="346">
        <v>1</v>
      </c>
      <c r="D187" s="346">
        <v>5</v>
      </c>
      <c r="E187" s="121" t="s">
        <v>2293</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15" customHeight="1">
      <c r="A188" s="301">
        <f t="shared" si="2"/>
        <v>187</v>
      </c>
      <c r="B188" s="346" t="s">
        <v>2106</v>
      </c>
      <c r="C188" s="346">
        <v>1</v>
      </c>
      <c r="D188" s="346">
        <v>5</v>
      </c>
      <c r="E188" s="121" t="s">
        <v>2294</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15" customHeight="1">
      <c r="A189" s="301">
        <f t="shared" si="2"/>
        <v>188</v>
      </c>
      <c r="B189" s="346" t="s">
        <v>2106</v>
      </c>
      <c r="C189" s="346">
        <v>1</v>
      </c>
      <c r="D189" s="346">
        <v>5</v>
      </c>
      <c r="E189" s="121" t="s">
        <v>2302</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15" customHeight="1">
      <c r="A190" s="301">
        <f t="shared" si="2"/>
        <v>189</v>
      </c>
      <c r="B190" s="346" t="s">
        <v>2106</v>
      </c>
      <c r="C190" s="346">
        <v>1</v>
      </c>
      <c r="D190" s="311">
        <v>5</v>
      </c>
      <c r="E190" s="121" t="s">
        <v>2296</v>
      </c>
      <c r="F190" s="434" t="str">
        <f>IF('確認申請書（建築）入力'!$AE$541="","",TEXT('確認申請書（建築）入力'!$AE$541,"#0.00"))</f>
        <v/>
      </c>
      <c r="G190" s="152"/>
      <c r="H190" s="152"/>
      <c r="I190" s="152"/>
      <c r="J190" s="152"/>
      <c r="K190" s="152"/>
      <c r="L190" s="152"/>
      <c r="M190" s="122"/>
      <c r="N190" s="122"/>
      <c r="O190" s="122"/>
      <c r="P190" s="122"/>
      <c r="Q190" s="122"/>
      <c r="R190" s="122"/>
      <c r="S190" s="122"/>
      <c r="T190" s="122"/>
      <c r="U190" s="122"/>
      <c r="V190" s="146"/>
    </row>
    <row r="191" spans="1:22" s="119" customFormat="1" ht="14.15" customHeight="1">
      <c r="A191" s="301">
        <f t="shared" si="2"/>
        <v>190</v>
      </c>
      <c r="B191" s="346" t="s">
        <v>2106</v>
      </c>
      <c r="C191" s="346">
        <v>1</v>
      </c>
      <c r="D191" s="346">
        <v>5</v>
      </c>
      <c r="E191" s="121" t="s">
        <v>2297</v>
      </c>
      <c r="F191" s="434" t="str">
        <f>IF('確認申請書（建築）入力'!$AE$542="","",TEXT('確認申請書（建築）入力'!$AE$542,"#0.00"))</f>
        <v/>
      </c>
      <c r="G191" s="152"/>
      <c r="H191" s="152"/>
      <c r="I191" s="152"/>
      <c r="J191" s="152"/>
      <c r="K191" s="152"/>
      <c r="L191" s="152"/>
      <c r="M191" s="122"/>
      <c r="N191" s="122"/>
      <c r="O191" s="122"/>
      <c r="P191" s="122"/>
      <c r="Q191" s="122"/>
      <c r="R191" s="122"/>
      <c r="S191" s="122"/>
      <c r="T191" s="122"/>
      <c r="U191" s="122"/>
      <c r="V191" s="146"/>
    </row>
    <row r="192" spans="1:22" s="119" customFormat="1" ht="14.15" customHeight="1">
      <c r="A192" s="301">
        <f t="shared" si="2"/>
        <v>191</v>
      </c>
      <c r="B192" s="346" t="s">
        <v>2106</v>
      </c>
      <c r="C192" s="346">
        <v>1</v>
      </c>
      <c r="D192" s="346">
        <v>5</v>
      </c>
      <c r="E192" s="121" t="s">
        <v>2298</v>
      </c>
      <c r="F192" s="434" t="str">
        <f>IF('確認申請書（建築）入力'!$AE$543="","",TEXT('確認申請書（建築）入力'!$AE$543,"#0.00"))</f>
        <v/>
      </c>
      <c r="G192" s="152"/>
      <c r="H192" s="152"/>
      <c r="I192" s="152"/>
      <c r="J192" s="152"/>
      <c r="K192" s="152"/>
      <c r="L192" s="152"/>
      <c r="M192" s="122"/>
      <c r="N192" s="122"/>
      <c r="O192" s="122"/>
      <c r="P192" s="122"/>
      <c r="Q192" s="122"/>
      <c r="R192" s="122"/>
      <c r="S192" s="122"/>
      <c r="T192" s="122"/>
      <c r="U192" s="122"/>
      <c r="V192" s="146"/>
    </row>
    <row r="193" spans="1:22" s="119" customFormat="1" ht="14.15" customHeight="1">
      <c r="A193" s="301">
        <f t="shared" si="2"/>
        <v>192</v>
      </c>
      <c r="B193" s="346" t="s">
        <v>2106</v>
      </c>
      <c r="C193" s="346">
        <v>1</v>
      </c>
      <c r="D193" s="346">
        <v>5</v>
      </c>
      <c r="E193" s="121" t="s">
        <v>2299</v>
      </c>
      <c r="F193" s="434" t="str">
        <f>IF('確認申請書（建築）入力'!$AE$544="","",TEXT('確認申請書（建築）入力'!$AE$544,"#0.00"))</f>
        <v/>
      </c>
      <c r="G193" s="152"/>
      <c r="H193" s="152"/>
      <c r="I193" s="152"/>
      <c r="J193" s="152"/>
      <c r="K193" s="152"/>
      <c r="L193" s="152"/>
      <c r="M193" s="122"/>
      <c r="N193" s="122"/>
      <c r="O193" s="122"/>
      <c r="P193" s="122"/>
      <c r="Q193" s="122"/>
      <c r="R193" s="122"/>
      <c r="S193" s="122"/>
      <c r="T193" s="122"/>
      <c r="U193" s="122"/>
      <c r="V193" s="146"/>
    </row>
    <row r="194" spans="1:22" s="119" customFormat="1" ht="14.15" customHeight="1">
      <c r="A194" s="301">
        <f t="shared" si="2"/>
        <v>193</v>
      </c>
      <c r="B194" s="346" t="s">
        <v>2106</v>
      </c>
      <c r="C194" s="346">
        <v>1</v>
      </c>
      <c r="D194" s="346">
        <v>5</v>
      </c>
      <c r="E194" s="121" t="s">
        <v>2300</v>
      </c>
      <c r="F194" s="434" t="str">
        <f>IF('確認申請書（建築）入力'!$AE$545="","",TEXT('確認申請書（建築）入力'!$AE$545,"#0.00"))</f>
        <v/>
      </c>
      <c r="G194" s="152"/>
      <c r="H194" s="152"/>
      <c r="I194" s="152"/>
      <c r="J194" s="152"/>
      <c r="K194" s="152"/>
      <c r="L194" s="152"/>
      <c r="M194" s="122"/>
      <c r="N194" s="122"/>
      <c r="O194" s="122"/>
      <c r="P194" s="122"/>
      <c r="Q194" s="122"/>
      <c r="R194" s="122"/>
      <c r="S194" s="122"/>
      <c r="T194" s="122"/>
      <c r="U194" s="122"/>
      <c r="V194" s="146"/>
    </row>
    <row r="195" spans="1:22" s="119" customFormat="1" ht="14.15" customHeight="1">
      <c r="A195" s="301">
        <f t="shared" ref="A195:A258" si="3">A194+1</f>
        <v>194</v>
      </c>
      <c r="B195" s="346" t="s">
        <v>2106</v>
      </c>
      <c r="C195" s="346">
        <v>1</v>
      </c>
      <c r="D195" s="346">
        <v>5</v>
      </c>
      <c r="E195" s="121" t="s">
        <v>2303</v>
      </c>
      <c r="F195" s="434" t="str">
        <f>IF('確認申請書（建築）入力'!$AE$546="","",TEXT('確認申請書（建築）入力'!$AE$546,"#0.00"))</f>
        <v/>
      </c>
      <c r="G195" s="152"/>
      <c r="H195" s="152"/>
      <c r="I195" s="152"/>
      <c r="J195" s="152"/>
      <c r="K195" s="152"/>
      <c r="L195" s="152"/>
      <c r="M195" s="122"/>
      <c r="N195" s="122"/>
      <c r="O195" s="122"/>
      <c r="P195" s="122"/>
      <c r="Q195" s="122"/>
      <c r="R195" s="122"/>
      <c r="S195" s="122"/>
      <c r="T195" s="122"/>
      <c r="U195" s="122"/>
      <c r="V195" s="146"/>
    </row>
    <row r="196" spans="1:22" s="119" customFormat="1" ht="14.15" customHeight="1">
      <c r="A196" s="301">
        <f t="shared" si="3"/>
        <v>195</v>
      </c>
      <c r="B196" s="346" t="s">
        <v>2106</v>
      </c>
      <c r="C196" s="346">
        <v>1</v>
      </c>
      <c r="D196" s="311">
        <v>5</v>
      </c>
      <c r="E196" s="121" t="s">
        <v>1631</v>
      </c>
      <c r="F196" s="122" t="str">
        <f>IF('確認申請書（建築）入力'!$N$548="","",'確認申請書（建築）入力'!$N$548)</f>
        <v/>
      </c>
      <c r="G196" s="122"/>
      <c r="H196" s="122"/>
      <c r="I196" s="122"/>
      <c r="J196" s="122"/>
      <c r="K196" s="122"/>
      <c r="L196" s="122"/>
      <c r="M196" s="122"/>
      <c r="N196" s="122"/>
      <c r="O196" s="122"/>
      <c r="P196" s="122"/>
      <c r="Q196" s="122"/>
      <c r="R196" s="122"/>
      <c r="S196" s="122"/>
      <c r="T196" s="122"/>
      <c r="U196" s="122"/>
      <c r="V196" s="146"/>
    </row>
    <row r="197" spans="1:22" s="119" customFormat="1" ht="14.15" customHeight="1" thickBot="1">
      <c r="A197" s="302">
        <f t="shared" si="3"/>
        <v>196</v>
      </c>
      <c r="B197" s="347" t="s">
        <v>2106</v>
      </c>
      <c r="C197" s="347">
        <v>1</v>
      </c>
      <c r="D197" s="374">
        <v>5</v>
      </c>
      <c r="E197" s="154" t="s">
        <v>1630</v>
      </c>
      <c r="F197" s="155" t="str">
        <f>IF('確認申請書（建築）入力'!$N$551="","",'確認申請書（建築）入力'!$N$551)</f>
        <v/>
      </c>
      <c r="G197" s="155"/>
      <c r="H197" s="155"/>
      <c r="I197" s="155"/>
      <c r="J197" s="155"/>
      <c r="K197" s="155"/>
      <c r="L197" s="155"/>
      <c r="M197" s="155"/>
      <c r="N197" s="155"/>
      <c r="O197" s="155"/>
      <c r="P197" s="155"/>
      <c r="Q197" s="155"/>
      <c r="R197" s="155"/>
      <c r="S197" s="155"/>
      <c r="T197" s="155"/>
      <c r="U197" s="155"/>
      <c r="V197" s="158"/>
    </row>
    <row r="198" spans="1:22" s="119" customFormat="1" ht="14.15" customHeight="1">
      <c r="A198" s="309">
        <f t="shared" si="3"/>
        <v>197</v>
      </c>
      <c r="B198" s="348" t="s">
        <v>2106</v>
      </c>
      <c r="C198" s="348">
        <v>1</v>
      </c>
      <c r="D198" s="348">
        <v>6</v>
      </c>
      <c r="E198" s="147" t="s">
        <v>1983</v>
      </c>
      <c r="F198" s="156">
        <f>'確認申請書（建築）入力'!$N$555</f>
        <v>1</v>
      </c>
      <c r="G198" s="156"/>
      <c r="H198" s="148"/>
      <c r="I198" s="148"/>
      <c r="J198" s="148"/>
      <c r="K198" s="148"/>
      <c r="L198" s="148"/>
      <c r="M198" s="148"/>
      <c r="N198" s="148"/>
      <c r="O198" s="148"/>
      <c r="P198" s="148"/>
      <c r="Q198" s="148"/>
      <c r="R198" s="148"/>
      <c r="S198" s="148"/>
      <c r="T198" s="148"/>
      <c r="U198" s="148"/>
      <c r="V198" s="157"/>
    </row>
    <row r="199" spans="1:22" s="119" customFormat="1" ht="14.15" customHeight="1">
      <c r="A199" s="301">
        <f t="shared" si="3"/>
        <v>198</v>
      </c>
      <c r="B199" s="346" t="s">
        <v>2106</v>
      </c>
      <c r="C199" s="346">
        <v>1</v>
      </c>
      <c r="D199" s="346">
        <v>6</v>
      </c>
      <c r="E199" s="121" t="s">
        <v>87</v>
      </c>
      <c r="F199" s="131" t="str">
        <f>IF('確認申請書（建築）入力'!$N$556="","",'確認申請書（建築）入力'!$N$556)</f>
        <v/>
      </c>
      <c r="G199" s="133"/>
      <c r="H199" s="122"/>
      <c r="I199" s="122"/>
      <c r="J199" s="122"/>
      <c r="K199" s="122"/>
      <c r="L199" s="122"/>
      <c r="M199" s="122"/>
      <c r="N199" s="122"/>
      <c r="O199" s="122"/>
      <c r="P199" s="122"/>
      <c r="Q199" s="122"/>
      <c r="R199" s="122"/>
      <c r="S199" s="122"/>
      <c r="T199" s="122"/>
      <c r="U199" s="122"/>
      <c r="V199" s="146"/>
    </row>
    <row r="200" spans="1:22" s="119" customFormat="1" ht="14.15" customHeight="1">
      <c r="A200" s="301">
        <f t="shared" si="3"/>
        <v>199</v>
      </c>
      <c r="B200" s="346" t="s">
        <v>2106</v>
      </c>
      <c r="C200" s="346">
        <v>1</v>
      </c>
      <c r="D200" s="346">
        <v>6</v>
      </c>
      <c r="E200" s="121" t="s">
        <v>2192</v>
      </c>
      <c r="F200" s="131" t="str">
        <f>IF('確認申請書（建築）入力'!$N$557="","",TEXT('確認申請書（建築）入力'!$N$557,"#0.000"))</f>
        <v/>
      </c>
      <c r="G200" s="131"/>
      <c r="H200" s="122"/>
      <c r="I200" s="122"/>
      <c r="J200" s="122"/>
      <c r="K200" s="122"/>
      <c r="L200" s="122"/>
      <c r="M200" s="122"/>
      <c r="N200" s="122"/>
      <c r="O200" s="122"/>
      <c r="P200" s="122"/>
      <c r="Q200" s="122"/>
      <c r="R200" s="122"/>
      <c r="S200" s="122"/>
      <c r="T200" s="122"/>
      <c r="U200" s="122"/>
      <c r="V200" s="146"/>
    </row>
    <row r="201" spans="1:22" s="119" customFormat="1" ht="14.15" customHeight="1">
      <c r="A201" s="301">
        <f t="shared" si="3"/>
        <v>200</v>
      </c>
      <c r="B201" s="346" t="s">
        <v>2106</v>
      </c>
      <c r="C201" s="346">
        <v>1</v>
      </c>
      <c r="D201" s="346">
        <v>6</v>
      </c>
      <c r="E201" s="121" t="s">
        <v>2193</v>
      </c>
      <c r="F201" s="131" t="str">
        <f>IF('確認申請書（建築）入力'!$N$558="","",TEXT('確認申請書（建築）入力'!$N$558,"#0.000"))</f>
        <v/>
      </c>
      <c r="G201" s="131"/>
      <c r="H201" s="122"/>
      <c r="I201" s="122"/>
      <c r="J201" s="122"/>
      <c r="K201" s="122"/>
      <c r="L201" s="122"/>
      <c r="M201" s="122"/>
      <c r="N201" s="122"/>
      <c r="O201" s="122"/>
      <c r="P201" s="122"/>
      <c r="Q201" s="122"/>
      <c r="R201" s="122"/>
      <c r="S201" s="122"/>
      <c r="T201" s="122"/>
      <c r="U201" s="122"/>
      <c r="V201" s="146"/>
    </row>
    <row r="202" spans="1:22" s="119" customFormat="1" ht="14.15" customHeight="1">
      <c r="A202" s="301">
        <f t="shared" si="3"/>
        <v>201</v>
      </c>
      <c r="B202" s="346" t="s">
        <v>2106</v>
      </c>
      <c r="C202" s="346">
        <v>1</v>
      </c>
      <c r="D202" s="346">
        <v>6</v>
      </c>
      <c r="E202" s="121" t="s">
        <v>2194</v>
      </c>
      <c r="F202" s="131" t="str">
        <f>IF('確認申請書（建築）入力'!$N$559="","",TEXT('確認申請書（建築）入力'!$N$559,"#0.000"))</f>
        <v/>
      </c>
      <c r="G202" s="131"/>
      <c r="H202" s="122"/>
      <c r="I202" s="122"/>
      <c r="J202" s="122"/>
      <c r="K202" s="122"/>
      <c r="L202" s="122"/>
      <c r="M202" s="122"/>
      <c r="N202" s="122"/>
      <c r="O202" s="122"/>
      <c r="P202" s="122"/>
      <c r="Q202" s="122"/>
      <c r="R202" s="122"/>
      <c r="S202" s="122"/>
      <c r="T202" s="122"/>
      <c r="U202" s="122"/>
      <c r="V202" s="146"/>
    </row>
    <row r="203" spans="1:22" s="119" customFormat="1" ht="14.15" customHeight="1">
      <c r="A203" s="301">
        <f t="shared" si="3"/>
        <v>202</v>
      </c>
      <c r="B203" s="346" t="s">
        <v>2106</v>
      </c>
      <c r="C203" s="346">
        <v>1</v>
      </c>
      <c r="D203" s="346">
        <v>6</v>
      </c>
      <c r="E203" s="121" t="s">
        <v>2195</v>
      </c>
      <c r="F203" s="131" t="str">
        <f>IF('確認申請書（建築）入力'!$N$560="","",TEXT('確認申請書（建築）入力'!$N$560,"#0.000"))</f>
        <v/>
      </c>
      <c r="G203" s="131"/>
      <c r="H203" s="122"/>
      <c r="I203" s="122"/>
      <c r="J203" s="122"/>
      <c r="K203" s="122"/>
      <c r="L203" s="122"/>
      <c r="M203" s="122"/>
      <c r="N203" s="122"/>
      <c r="O203" s="122"/>
      <c r="P203" s="122"/>
      <c r="Q203" s="122"/>
      <c r="R203" s="122"/>
      <c r="S203" s="122"/>
      <c r="T203" s="122"/>
      <c r="U203" s="122"/>
      <c r="V203" s="146"/>
    </row>
    <row r="204" spans="1:22" s="119" customFormat="1" ht="14.15" customHeight="1">
      <c r="A204" s="301">
        <f t="shared" si="3"/>
        <v>203</v>
      </c>
      <c r="B204" s="346" t="s">
        <v>2106</v>
      </c>
      <c r="C204" s="346">
        <v>1</v>
      </c>
      <c r="D204" s="346">
        <v>6</v>
      </c>
      <c r="E204" s="121" t="s">
        <v>2191</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15" customHeight="1">
      <c r="A205" s="301">
        <f t="shared" si="3"/>
        <v>204</v>
      </c>
      <c r="B205" s="346" t="s">
        <v>2106</v>
      </c>
      <c r="C205" s="346">
        <v>1</v>
      </c>
      <c r="D205" s="346">
        <v>6</v>
      </c>
      <c r="E205" s="121" t="s">
        <v>2286</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15" customHeight="1">
      <c r="A206" s="301">
        <f t="shared" si="3"/>
        <v>205</v>
      </c>
      <c r="B206" s="346" t="s">
        <v>2106</v>
      </c>
      <c r="C206" s="346">
        <v>1</v>
      </c>
      <c r="D206" s="346">
        <v>6</v>
      </c>
      <c r="E206" s="121" t="s">
        <v>2287</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15" customHeight="1">
      <c r="A207" s="301">
        <f t="shared" si="3"/>
        <v>206</v>
      </c>
      <c r="B207" s="346" t="s">
        <v>2106</v>
      </c>
      <c r="C207" s="346">
        <v>1</v>
      </c>
      <c r="D207" s="346">
        <v>6</v>
      </c>
      <c r="E207" s="121" t="s">
        <v>2288</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15" customHeight="1">
      <c r="A208" s="301">
        <f t="shared" si="3"/>
        <v>207</v>
      </c>
      <c r="B208" s="346" t="s">
        <v>2106</v>
      </c>
      <c r="C208" s="346">
        <v>1</v>
      </c>
      <c r="D208" s="346">
        <v>6</v>
      </c>
      <c r="E208" s="121" t="s">
        <v>2289</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15" customHeight="1">
      <c r="A209" s="301">
        <f t="shared" si="3"/>
        <v>208</v>
      </c>
      <c r="B209" s="346" t="s">
        <v>2106</v>
      </c>
      <c r="C209" s="346">
        <v>1</v>
      </c>
      <c r="D209" s="346">
        <v>6</v>
      </c>
      <c r="E209" s="121" t="s">
        <v>2290</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15" customHeight="1">
      <c r="A210" s="301">
        <f t="shared" si="3"/>
        <v>209</v>
      </c>
      <c r="B210" s="346" t="s">
        <v>2106</v>
      </c>
      <c r="C210" s="346">
        <v>1</v>
      </c>
      <c r="D210" s="346">
        <v>6</v>
      </c>
      <c r="E210" s="121" t="s">
        <v>2301</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15" customHeight="1">
      <c r="A211" s="301">
        <f t="shared" si="3"/>
        <v>210</v>
      </c>
      <c r="B211" s="346" t="s">
        <v>2106</v>
      </c>
      <c r="C211" s="346">
        <v>1</v>
      </c>
      <c r="D211" s="346">
        <v>6</v>
      </c>
      <c r="E211" s="121" t="s">
        <v>2291</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15" customHeight="1">
      <c r="A212" s="301">
        <f t="shared" si="3"/>
        <v>211</v>
      </c>
      <c r="B212" s="346" t="s">
        <v>2106</v>
      </c>
      <c r="C212" s="346">
        <v>1</v>
      </c>
      <c r="D212" s="346">
        <v>6</v>
      </c>
      <c r="E212" s="121" t="s">
        <v>2292</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15" customHeight="1">
      <c r="A213" s="301">
        <f t="shared" si="3"/>
        <v>212</v>
      </c>
      <c r="B213" s="346" t="s">
        <v>2106</v>
      </c>
      <c r="C213" s="346">
        <v>1</v>
      </c>
      <c r="D213" s="346">
        <v>6</v>
      </c>
      <c r="E213" s="121" t="s">
        <v>2295</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15" customHeight="1">
      <c r="A214" s="301">
        <f t="shared" si="3"/>
        <v>213</v>
      </c>
      <c r="B214" s="346" t="s">
        <v>2106</v>
      </c>
      <c r="C214" s="346">
        <v>1</v>
      </c>
      <c r="D214" s="346">
        <v>6</v>
      </c>
      <c r="E214" s="121" t="s">
        <v>2293</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15" customHeight="1">
      <c r="A215" s="301">
        <f t="shared" si="3"/>
        <v>214</v>
      </c>
      <c r="B215" s="346" t="s">
        <v>2106</v>
      </c>
      <c r="C215" s="346">
        <v>1</v>
      </c>
      <c r="D215" s="346">
        <v>6</v>
      </c>
      <c r="E215" s="121" t="s">
        <v>2294</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15" customHeight="1">
      <c r="A216" s="301">
        <f t="shared" si="3"/>
        <v>215</v>
      </c>
      <c r="B216" s="346" t="s">
        <v>2106</v>
      </c>
      <c r="C216" s="346">
        <v>1</v>
      </c>
      <c r="D216" s="346">
        <v>6</v>
      </c>
      <c r="E216" s="121" t="s">
        <v>2302</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2106</v>
      </c>
      <c r="C217" s="346">
        <v>1</v>
      </c>
      <c r="D217" s="346">
        <v>6</v>
      </c>
      <c r="E217" s="121" t="s">
        <v>2296</v>
      </c>
      <c r="F217" s="122" t="str">
        <f>IF('確認申請書（建築）入力'!$AE$564="","",TEXT('確認申請書（建築）入力'!$AE$564,"#0.00"))</f>
        <v/>
      </c>
      <c r="G217" s="152"/>
      <c r="H217" s="152"/>
      <c r="I217" s="152"/>
      <c r="J217" s="152"/>
      <c r="K217" s="152"/>
      <c r="L217" s="152"/>
      <c r="M217" s="122"/>
      <c r="N217" s="122"/>
      <c r="O217" s="122"/>
      <c r="P217" s="122"/>
      <c r="Q217" s="122"/>
      <c r="R217" s="122"/>
      <c r="S217" s="122"/>
      <c r="T217" s="122"/>
      <c r="U217" s="122"/>
      <c r="V217" s="146"/>
    </row>
    <row r="218" spans="1:22" s="119" customFormat="1" ht="14.15" customHeight="1">
      <c r="A218" s="301">
        <f t="shared" si="3"/>
        <v>217</v>
      </c>
      <c r="B218" s="346" t="s">
        <v>2106</v>
      </c>
      <c r="C218" s="346">
        <v>1</v>
      </c>
      <c r="D218" s="346">
        <v>6</v>
      </c>
      <c r="E218" s="121" t="s">
        <v>2297</v>
      </c>
      <c r="F218" s="122" t="str">
        <f>IF('確認申請書（建築）入力'!$AE$565="","",TEXT('確認申請書（建築）入力'!$AE$565,"#0.00"))</f>
        <v/>
      </c>
      <c r="G218" s="152"/>
      <c r="H218" s="152"/>
      <c r="I218" s="152"/>
      <c r="J218" s="152"/>
      <c r="K218" s="152"/>
      <c r="L218" s="152"/>
      <c r="M218" s="122"/>
      <c r="N218" s="122"/>
      <c r="O218" s="122"/>
      <c r="P218" s="122"/>
      <c r="Q218" s="122"/>
      <c r="R218" s="122"/>
      <c r="S218" s="122"/>
      <c r="T218" s="122"/>
      <c r="U218" s="122"/>
      <c r="V218" s="146"/>
    </row>
    <row r="219" spans="1:22" s="119" customFormat="1" ht="14.15" customHeight="1">
      <c r="A219" s="301">
        <f t="shared" si="3"/>
        <v>218</v>
      </c>
      <c r="B219" s="346" t="s">
        <v>2106</v>
      </c>
      <c r="C219" s="346">
        <v>1</v>
      </c>
      <c r="D219" s="346">
        <v>6</v>
      </c>
      <c r="E219" s="121" t="s">
        <v>2298</v>
      </c>
      <c r="F219" s="122" t="str">
        <f>IF('確認申請書（建築）入力'!$AE$566="","",TEXT('確認申請書（建築）入力'!$AE$566,"#0.00"))</f>
        <v/>
      </c>
      <c r="G219" s="152"/>
      <c r="H219" s="152"/>
      <c r="I219" s="152"/>
      <c r="J219" s="152"/>
      <c r="K219" s="152"/>
      <c r="L219" s="152"/>
      <c r="M219" s="122"/>
      <c r="N219" s="122"/>
      <c r="O219" s="122"/>
      <c r="P219" s="122"/>
      <c r="Q219" s="122"/>
      <c r="R219" s="122"/>
      <c r="S219" s="122"/>
      <c r="T219" s="122"/>
      <c r="U219" s="122"/>
      <c r="V219" s="146"/>
    </row>
    <row r="220" spans="1:22" s="119" customFormat="1" ht="14.15" customHeight="1">
      <c r="A220" s="301">
        <f t="shared" si="3"/>
        <v>219</v>
      </c>
      <c r="B220" s="346" t="s">
        <v>2106</v>
      </c>
      <c r="C220" s="346">
        <v>1</v>
      </c>
      <c r="D220" s="346">
        <v>6</v>
      </c>
      <c r="E220" s="121" t="s">
        <v>2299</v>
      </c>
      <c r="F220" s="122" t="str">
        <f>IF('確認申請書（建築）入力'!$AE$567="","",TEXT('確認申請書（建築）入力'!$AE$567,"#0.00"))</f>
        <v/>
      </c>
      <c r="G220" s="152"/>
      <c r="H220" s="152"/>
      <c r="I220" s="152"/>
      <c r="J220" s="152"/>
      <c r="K220" s="152"/>
      <c r="L220" s="152"/>
      <c r="M220" s="122"/>
      <c r="N220" s="122"/>
      <c r="O220" s="122"/>
      <c r="P220" s="122"/>
      <c r="Q220" s="122"/>
      <c r="R220" s="122"/>
      <c r="S220" s="122"/>
      <c r="T220" s="122"/>
      <c r="U220" s="122"/>
      <c r="V220" s="146"/>
    </row>
    <row r="221" spans="1:22" s="119" customFormat="1" ht="14.15" customHeight="1">
      <c r="A221" s="301">
        <f t="shared" si="3"/>
        <v>220</v>
      </c>
      <c r="B221" s="346" t="s">
        <v>2106</v>
      </c>
      <c r="C221" s="346">
        <v>1</v>
      </c>
      <c r="D221" s="346">
        <v>6</v>
      </c>
      <c r="E221" s="121" t="s">
        <v>2300</v>
      </c>
      <c r="F221" s="122" t="str">
        <f>IF('確認申請書（建築）入力'!$AE$568="","",TEXT('確認申請書（建築）入力'!$AE$568,"#0.00"))</f>
        <v/>
      </c>
      <c r="G221" s="152"/>
      <c r="H221" s="152"/>
      <c r="I221" s="152"/>
      <c r="J221" s="152"/>
      <c r="K221" s="152"/>
      <c r="L221" s="152"/>
      <c r="M221" s="122"/>
      <c r="N221" s="122"/>
      <c r="O221" s="122"/>
      <c r="P221" s="122"/>
      <c r="Q221" s="122"/>
      <c r="R221" s="122"/>
      <c r="S221" s="122"/>
      <c r="T221" s="122"/>
      <c r="U221" s="122"/>
      <c r="V221" s="146"/>
    </row>
    <row r="222" spans="1:22" s="119" customFormat="1" ht="14.15" customHeight="1">
      <c r="A222" s="301">
        <f t="shared" si="3"/>
        <v>221</v>
      </c>
      <c r="B222" s="346" t="s">
        <v>2106</v>
      </c>
      <c r="C222" s="346">
        <v>1</v>
      </c>
      <c r="D222" s="346">
        <v>6</v>
      </c>
      <c r="E222" s="121" t="s">
        <v>2303</v>
      </c>
      <c r="F222" s="122" t="str">
        <f>IF('確認申請書（建築）入力'!$AE$569="","",TEXT('確認申請書（建築）入力'!$AE$569,"#0.00"))</f>
        <v/>
      </c>
      <c r="G222" s="152"/>
      <c r="H222" s="152"/>
      <c r="I222" s="152"/>
      <c r="J222" s="152"/>
      <c r="K222" s="152"/>
      <c r="L222" s="152"/>
      <c r="M222" s="122"/>
      <c r="N222" s="122"/>
      <c r="O222" s="122"/>
      <c r="P222" s="122"/>
      <c r="Q222" s="122"/>
      <c r="R222" s="122"/>
      <c r="S222" s="122"/>
      <c r="T222" s="122"/>
      <c r="U222" s="122"/>
      <c r="V222" s="146"/>
    </row>
    <row r="223" spans="1:22" s="119" customFormat="1" ht="14.15" customHeight="1">
      <c r="A223" s="301">
        <f t="shared" si="3"/>
        <v>222</v>
      </c>
      <c r="B223" s="346" t="s">
        <v>2106</v>
      </c>
      <c r="C223" s="346">
        <v>1</v>
      </c>
      <c r="D223" s="346">
        <v>6</v>
      </c>
      <c r="E223" s="121" t="s">
        <v>1631</v>
      </c>
      <c r="F223" s="122" t="str">
        <f>IF('確認申請書（建築）入力'!$N$571="","",'確認申請書（建築）入力'!$N$571)</f>
        <v/>
      </c>
      <c r="G223" s="122"/>
      <c r="H223" s="122"/>
      <c r="I223" s="122"/>
      <c r="J223" s="122"/>
      <c r="K223" s="122"/>
      <c r="L223" s="122"/>
      <c r="M223" s="122"/>
      <c r="N223" s="122"/>
      <c r="O223" s="122"/>
      <c r="P223" s="122"/>
      <c r="Q223" s="122"/>
      <c r="R223" s="122"/>
      <c r="S223" s="122"/>
      <c r="T223" s="122"/>
      <c r="U223" s="122"/>
      <c r="V223" s="146"/>
    </row>
    <row r="224" spans="1:22" s="119" customFormat="1" ht="14.15" customHeight="1" thickBot="1">
      <c r="A224" s="302">
        <f t="shared" si="3"/>
        <v>223</v>
      </c>
      <c r="B224" s="347" t="s">
        <v>2106</v>
      </c>
      <c r="C224" s="347">
        <v>1</v>
      </c>
      <c r="D224" s="347">
        <v>6</v>
      </c>
      <c r="E224" s="136" t="s">
        <v>1630</v>
      </c>
      <c r="F224" s="137" t="str">
        <f>IF('確認申請書（建築）入力'!$N$574="","",'確認申請書（建築）入力'!$N$574)</f>
        <v/>
      </c>
      <c r="G224" s="137"/>
      <c r="H224" s="137"/>
      <c r="I224" s="137"/>
      <c r="J224" s="137"/>
      <c r="K224" s="137"/>
      <c r="L224" s="137"/>
      <c r="M224" s="137"/>
      <c r="N224" s="137"/>
      <c r="O224" s="137"/>
      <c r="P224" s="137"/>
      <c r="Q224" s="137"/>
      <c r="R224" s="137"/>
      <c r="S224" s="137"/>
      <c r="T224" s="137"/>
      <c r="U224" s="137"/>
      <c r="V224" s="153"/>
    </row>
    <row r="225" spans="1:22" s="119" customFormat="1" ht="14.15" customHeight="1">
      <c r="A225" s="309">
        <f t="shared" si="3"/>
        <v>224</v>
      </c>
      <c r="B225" s="348" t="s">
        <v>2106</v>
      </c>
      <c r="C225" s="348">
        <v>1</v>
      </c>
      <c r="D225" s="348">
        <v>7</v>
      </c>
      <c r="E225" s="147" t="s">
        <v>1983</v>
      </c>
      <c r="F225" s="156">
        <f>'確認申請書（建築）入力'!$N$579</f>
        <v>1</v>
      </c>
      <c r="G225" s="156"/>
      <c r="H225" s="148"/>
      <c r="I225" s="148"/>
      <c r="J225" s="148"/>
      <c r="K225" s="148"/>
      <c r="L225" s="148"/>
      <c r="M225" s="148"/>
      <c r="N225" s="148"/>
      <c r="O225" s="148"/>
      <c r="P225" s="148"/>
      <c r="Q225" s="148"/>
      <c r="R225" s="148"/>
      <c r="S225" s="148"/>
      <c r="T225" s="148"/>
      <c r="U225" s="148"/>
      <c r="V225" s="157"/>
    </row>
    <row r="226" spans="1:22" s="119" customFormat="1" ht="14.15" customHeight="1">
      <c r="A226" s="301">
        <f t="shared" si="3"/>
        <v>225</v>
      </c>
      <c r="B226" s="346" t="s">
        <v>2106</v>
      </c>
      <c r="C226" s="346">
        <v>1</v>
      </c>
      <c r="D226" s="346">
        <v>7</v>
      </c>
      <c r="E226" s="121" t="s">
        <v>87</v>
      </c>
      <c r="F226" s="131" t="str">
        <f>IF('確認申請書（建築）入力'!$N$580="","",'確認申請書（建築）入力'!$N$580)</f>
        <v/>
      </c>
      <c r="G226" s="133"/>
      <c r="H226" s="122"/>
      <c r="I226" s="122"/>
      <c r="J226" s="122"/>
      <c r="K226" s="122"/>
      <c r="L226" s="122"/>
      <c r="M226" s="122"/>
      <c r="N226" s="122"/>
      <c r="O226" s="122"/>
      <c r="P226" s="122"/>
      <c r="Q226" s="122"/>
      <c r="R226" s="122"/>
      <c r="S226" s="122"/>
      <c r="T226" s="122"/>
      <c r="U226" s="122"/>
      <c r="V226" s="146"/>
    </row>
    <row r="227" spans="1:22" s="119" customFormat="1" ht="14.15" customHeight="1">
      <c r="A227" s="301">
        <f t="shared" si="3"/>
        <v>226</v>
      </c>
      <c r="B227" s="346" t="s">
        <v>2106</v>
      </c>
      <c r="C227" s="346">
        <v>1</v>
      </c>
      <c r="D227" s="346">
        <v>7</v>
      </c>
      <c r="E227" s="121" t="s">
        <v>2192</v>
      </c>
      <c r="F227" s="131" t="str">
        <f>IF('確認申請書（建築）入力'!$N$581="","",TEXT('確認申請書（建築）入力'!$N$581,"#0.000"))</f>
        <v/>
      </c>
      <c r="G227" s="131"/>
      <c r="H227" s="122"/>
      <c r="I227" s="122"/>
      <c r="J227" s="122"/>
      <c r="K227" s="122"/>
      <c r="L227" s="122"/>
      <c r="M227" s="122"/>
      <c r="N227" s="122"/>
      <c r="O227" s="122"/>
      <c r="P227" s="122"/>
      <c r="Q227" s="122"/>
      <c r="R227" s="122"/>
      <c r="S227" s="122"/>
      <c r="T227" s="122"/>
      <c r="U227" s="122"/>
      <c r="V227" s="146"/>
    </row>
    <row r="228" spans="1:22" s="119" customFormat="1" ht="14.15" customHeight="1">
      <c r="A228" s="301">
        <f t="shared" si="3"/>
        <v>227</v>
      </c>
      <c r="B228" s="346" t="s">
        <v>2106</v>
      </c>
      <c r="C228" s="346">
        <v>1</v>
      </c>
      <c r="D228" s="346">
        <v>7</v>
      </c>
      <c r="E228" s="121" t="s">
        <v>2193</v>
      </c>
      <c r="F228" s="131" t="str">
        <f>IF('確認申請書（建築）入力'!$N$582="","",TEXT('確認申請書（建築）入力'!$N$582,"#0.000"))</f>
        <v/>
      </c>
      <c r="G228" s="131"/>
      <c r="H228" s="122"/>
      <c r="I228" s="122"/>
      <c r="J228" s="122"/>
      <c r="K228" s="122"/>
      <c r="L228" s="122"/>
      <c r="M228" s="122"/>
      <c r="N228" s="122"/>
      <c r="O228" s="122"/>
      <c r="P228" s="122"/>
      <c r="Q228" s="122"/>
      <c r="R228" s="122"/>
      <c r="S228" s="122"/>
      <c r="T228" s="122"/>
      <c r="U228" s="122"/>
      <c r="V228" s="146"/>
    </row>
    <row r="229" spans="1:22" s="119" customFormat="1" ht="14.15" customHeight="1">
      <c r="A229" s="301">
        <f t="shared" si="3"/>
        <v>228</v>
      </c>
      <c r="B229" s="346" t="s">
        <v>2106</v>
      </c>
      <c r="C229" s="346">
        <v>1</v>
      </c>
      <c r="D229" s="346">
        <v>7</v>
      </c>
      <c r="E229" s="121" t="s">
        <v>2194</v>
      </c>
      <c r="F229" s="131" t="str">
        <f>IF('確認申請書（建築）入力'!$N$583="","",TEXT('確認申請書（建築）入力'!$N$583,"#0.000"))</f>
        <v/>
      </c>
      <c r="G229" s="131"/>
      <c r="H229" s="122"/>
      <c r="I229" s="122"/>
      <c r="J229" s="122"/>
      <c r="K229" s="122"/>
      <c r="L229" s="122"/>
      <c r="M229" s="122"/>
      <c r="N229" s="122"/>
      <c r="O229" s="122"/>
      <c r="P229" s="122"/>
      <c r="Q229" s="122"/>
      <c r="R229" s="122"/>
      <c r="S229" s="122"/>
      <c r="T229" s="122"/>
      <c r="U229" s="122"/>
      <c r="V229" s="146"/>
    </row>
    <row r="230" spans="1:22" s="119" customFormat="1" ht="14.15" customHeight="1">
      <c r="A230" s="301">
        <f t="shared" si="3"/>
        <v>229</v>
      </c>
      <c r="B230" s="346" t="s">
        <v>2106</v>
      </c>
      <c r="C230" s="346">
        <v>1</v>
      </c>
      <c r="D230" s="346">
        <v>7</v>
      </c>
      <c r="E230" s="121" t="s">
        <v>2195</v>
      </c>
      <c r="F230" s="131" t="str">
        <f>IF('確認申請書（建築）入力'!$N$584="","",TEXT('確認申請書（建築）入力'!$N$584,"#0.000"))</f>
        <v/>
      </c>
      <c r="G230" s="131"/>
      <c r="H230" s="122"/>
      <c r="I230" s="122"/>
      <c r="J230" s="122"/>
      <c r="K230" s="122"/>
      <c r="L230" s="122"/>
      <c r="M230" s="122"/>
      <c r="N230" s="122"/>
      <c r="O230" s="122"/>
      <c r="P230" s="122"/>
      <c r="Q230" s="122"/>
      <c r="R230" s="122"/>
      <c r="S230" s="122"/>
      <c r="T230" s="122"/>
      <c r="U230" s="122"/>
      <c r="V230" s="146"/>
    </row>
    <row r="231" spans="1:22" s="119" customFormat="1" ht="14.15" customHeight="1">
      <c r="A231" s="301">
        <f t="shared" si="3"/>
        <v>230</v>
      </c>
      <c r="B231" s="346" t="s">
        <v>2106</v>
      </c>
      <c r="C231" s="346">
        <v>1</v>
      </c>
      <c r="D231" s="346">
        <v>7</v>
      </c>
      <c r="E231" s="121" t="s">
        <v>2191</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15" customHeight="1">
      <c r="A232" s="301">
        <f t="shared" si="3"/>
        <v>231</v>
      </c>
      <c r="B232" s="346" t="s">
        <v>2106</v>
      </c>
      <c r="C232" s="346">
        <v>1</v>
      </c>
      <c r="D232" s="346">
        <v>7</v>
      </c>
      <c r="E232" s="121" t="s">
        <v>2286</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15" customHeight="1">
      <c r="A233" s="301">
        <f t="shared" si="3"/>
        <v>232</v>
      </c>
      <c r="B233" s="346" t="s">
        <v>2106</v>
      </c>
      <c r="C233" s="346">
        <v>1</v>
      </c>
      <c r="D233" s="346">
        <v>7</v>
      </c>
      <c r="E233" s="121" t="s">
        <v>2287</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15" customHeight="1">
      <c r="A234" s="301">
        <f t="shared" si="3"/>
        <v>233</v>
      </c>
      <c r="B234" s="346" t="s">
        <v>2106</v>
      </c>
      <c r="C234" s="346">
        <v>1</v>
      </c>
      <c r="D234" s="346">
        <v>7</v>
      </c>
      <c r="E234" s="121" t="s">
        <v>2288</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15" customHeight="1">
      <c r="A235" s="301">
        <f t="shared" si="3"/>
        <v>234</v>
      </c>
      <c r="B235" s="346" t="s">
        <v>2106</v>
      </c>
      <c r="C235" s="346">
        <v>1</v>
      </c>
      <c r="D235" s="346">
        <v>7</v>
      </c>
      <c r="E235" s="121" t="s">
        <v>2289</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15" customHeight="1">
      <c r="A236" s="301">
        <f t="shared" si="3"/>
        <v>235</v>
      </c>
      <c r="B236" s="346" t="s">
        <v>2106</v>
      </c>
      <c r="C236" s="346">
        <v>1</v>
      </c>
      <c r="D236" s="346">
        <v>7</v>
      </c>
      <c r="E236" s="121" t="s">
        <v>2290</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15" customHeight="1">
      <c r="A237" s="301">
        <f t="shared" si="3"/>
        <v>236</v>
      </c>
      <c r="B237" s="346" t="s">
        <v>2106</v>
      </c>
      <c r="C237" s="346">
        <v>1</v>
      </c>
      <c r="D237" s="346">
        <v>7</v>
      </c>
      <c r="E237" s="121" t="s">
        <v>2301</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15" customHeight="1">
      <c r="A238" s="301">
        <f t="shared" si="3"/>
        <v>237</v>
      </c>
      <c r="B238" s="346" t="s">
        <v>2106</v>
      </c>
      <c r="C238" s="346">
        <v>1</v>
      </c>
      <c r="D238" s="346">
        <v>7</v>
      </c>
      <c r="E238" s="121" t="s">
        <v>2291</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15" customHeight="1">
      <c r="A239" s="301">
        <f t="shared" si="3"/>
        <v>238</v>
      </c>
      <c r="B239" s="346" t="s">
        <v>2106</v>
      </c>
      <c r="C239" s="346">
        <v>1</v>
      </c>
      <c r="D239" s="346">
        <v>7</v>
      </c>
      <c r="E239" s="121" t="s">
        <v>2292</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15" customHeight="1">
      <c r="A240" s="301">
        <f t="shared" si="3"/>
        <v>239</v>
      </c>
      <c r="B240" s="346" t="s">
        <v>2106</v>
      </c>
      <c r="C240" s="346">
        <v>1</v>
      </c>
      <c r="D240" s="346">
        <v>7</v>
      </c>
      <c r="E240" s="121" t="s">
        <v>2295</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15" customHeight="1">
      <c r="A241" s="301">
        <f t="shared" si="3"/>
        <v>240</v>
      </c>
      <c r="B241" s="346" t="s">
        <v>2106</v>
      </c>
      <c r="C241" s="346">
        <v>1</v>
      </c>
      <c r="D241" s="346">
        <v>7</v>
      </c>
      <c r="E241" s="121" t="s">
        <v>2293</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15" customHeight="1">
      <c r="A242" s="301">
        <f t="shared" si="3"/>
        <v>241</v>
      </c>
      <c r="B242" s="346" t="s">
        <v>2106</v>
      </c>
      <c r="C242" s="346">
        <v>1</v>
      </c>
      <c r="D242" s="346">
        <v>7</v>
      </c>
      <c r="E242" s="121" t="s">
        <v>2294</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15" customHeight="1">
      <c r="A243" s="301">
        <f t="shared" si="3"/>
        <v>242</v>
      </c>
      <c r="B243" s="346" t="s">
        <v>2106</v>
      </c>
      <c r="C243" s="346">
        <v>1</v>
      </c>
      <c r="D243" s="346">
        <v>7</v>
      </c>
      <c r="E243" s="121" t="s">
        <v>2302</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15" customHeight="1">
      <c r="A244" s="301">
        <f t="shared" si="3"/>
        <v>243</v>
      </c>
      <c r="B244" s="346" t="s">
        <v>2106</v>
      </c>
      <c r="C244" s="346">
        <v>1</v>
      </c>
      <c r="D244" s="346">
        <v>7</v>
      </c>
      <c r="E244" s="121" t="s">
        <v>2296</v>
      </c>
      <c r="F244" s="122" t="str">
        <f>IF('確認申請書（建築）入力'!$AE$588="","",TEXT('確認申請書（建築）入力'!$AE$588,"#0.00"))</f>
        <v/>
      </c>
      <c r="G244" s="152"/>
      <c r="H244" s="152"/>
      <c r="I244" s="152"/>
      <c r="J244" s="152"/>
      <c r="K244" s="152"/>
      <c r="L244" s="152"/>
      <c r="M244" s="122"/>
      <c r="N244" s="122"/>
      <c r="O244" s="122"/>
      <c r="P244" s="122"/>
      <c r="Q244" s="122"/>
      <c r="R244" s="122"/>
      <c r="S244" s="122"/>
      <c r="T244" s="122"/>
      <c r="U244" s="122"/>
      <c r="V244" s="146"/>
    </row>
    <row r="245" spans="1:22" s="119" customFormat="1" ht="14.15" customHeight="1">
      <c r="A245" s="301">
        <f t="shared" si="3"/>
        <v>244</v>
      </c>
      <c r="B245" s="346" t="s">
        <v>2106</v>
      </c>
      <c r="C245" s="346">
        <v>1</v>
      </c>
      <c r="D245" s="346">
        <v>7</v>
      </c>
      <c r="E245" s="121" t="s">
        <v>2297</v>
      </c>
      <c r="F245" s="122" t="str">
        <f>IF('確認申請書（建築）入力'!$AE$589="","",TEXT('確認申請書（建築）入力'!$AE$589,"#0.00"))</f>
        <v/>
      </c>
      <c r="G245" s="152"/>
      <c r="H245" s="152"/>
      <c r="I245" s="152"/>
      <c r="J245" s="152"/>
      <c r="K245" s="152"/>
      <c r="L245" s="152"/>
      <c r="M245" s="122"/>
      <c r="N245" s="122"/>
      <c r="O245" s="122"/>
      <c r="P245" s="122"/>
      <c r="Q245" s="122"/>
      <c r="R245" s="122"/>
      <c r="S245" s="122"/>
      <c r="T245" s="122"/>
      <c r="U245" s="122"/>
      <c r="V245" s="146"/>
    </row>
    <row r="246" spans="1:22" s="119" customFormat="1" ht="14.15" customHeight="1">
      <c r="A246" s="301">
        <f t="shared" si="3"/>
        <v>245</v>
      </c>
      <c r="B246" s="346" t="s">
        <v>2106</v>
      </c>
      <c r="C246" s="346">
        <v>1</v>
      </c>
      <c r="D246" s="346">
        <v>7</v>
      </c>
      <c r="E246" s="121" t="s">
        <v>2298</v>
      </c>
      <c r="F246" s="122" t="str">
        <f>IF('確認申請書（建築）入力'!$AE$590="","",TEXT('確認申請書（建築）入力'!$AE$590,"#0.00"))</f>
        <v/>
      </c>
      <c r="G246" s="152"/>
      <c r="H246" s="152"/>
      <c r="I246" s="152"/>
      <c r="J246" s="152"/>
      <c r="K246" s="152"/>
      <c r="L246" s="152"/>
      <c r="M246" s="122"/>
      <c r="N246" s="122"/>
      <c r="O246" s="122"/>
      <c r="P246" s="122"/>
      <c r="Q246" s="122"/>
      <c r="R246" s="122"/>
      <c r="S246" s="122"/>
      <c r="T246" s="122"/>
      <c r="U246" s="122"/>
      <c r="V246" s="146"/>
    </row>
    <row r="247" spans="1:22" s="119" customFormat="1" ht="14.15" customHeight="1">
      <c r="A247" s="301">
        <f t="shared" si="3"/>
        <v>246</v>
      </c>
      <c r="B247" s="346" t="s">
        <v>2106</v>
      </c>
      <c r="C247" s="346">
        <v>1</v>
      </c>
      <c r="D247" s="346">
        <v>7</v>
      </c>
      <c r="E247" s="121" t="s">
        <v>2299</v>
      </c>
      <c r="F247" s="122" t="str">
        <f>IF('確認申請書（建築）入力'!$AE$591="","",TEXT('確認申請書（建築）入力'!$AE$591,"#0.00"))</f>
        <v/>
      </c>
      <c r="G247" s="152"/>
      <c r="H247" s="152"/>
      <c r="I247" s="152"/>
      <c r="J247" s="152"/>
      <c r="K247" s="152"/>
      <c r="L247" s="152"/>
      <c r="M247" s="122"/>
      <c r="N247" s="122"/>
      <c r="O247" s="122"/>
      <c r="P247" s="122"/>
      <c r="Q247" s="122"/>
      <c r="R247" s="122"/>
      <c r="S247" s="122"/>
      <c r="T247" s="122"/>
      <c r="U247" s="122"/>
      <c r="V247" s="146"/>
    </row>
    <row r="248" spans="1:22" s="119" customFormat="1" ht="14.15" customHeight="1">
      <c r="A248" s="301">
        <f t="shared" si="3"/>
        <v>247</v>
      </c>
      <c r="B248" s="346" t="s">
        <v>2106</v>
      </c>
      <c r="C248" s="346">
        <v>1</v>
      </c>
      <c r="D248" s="346">
        <v>7</v>
      </c>
      <c r="E248" s="121" t="s">
        <v>2300</v>
      </c>
      <c r="F248" s="122" t="str">
        <f>IF('確認申請書（建築）入力'!$AE$592="","",TEXT('確認申請書（建築）入力'!$AE$592,"#0.00"))</f>
        <v/>
      </c>
      <c r="G248" s="152"/>
      <c r="H248" s="152"/>
      <c r="I248" s="152"/>
      <c r="J248" s="152"/>
      <c r="K248" s="152"/>
      <c r="L248" s="152"/>
      <c r="M248" s="122"/>
      <c r="N248" s="122"/>
      <c r="O248" s="122"/>
      <c r="P248" s="122"/>
      <c r="Q248" s="122"/>
      <c r="R248" s="122"/>
      <c r="S248" s="122"/>
      <c r="T248" s="122"/>
      <c r="U248" s="122"/>
      <c r="V248" s="146"/>
    </row>
    <row r="249" spans="1:22" s="119" customFormat="1" ht="14.15" customHeight="1">
      <c r="A249" s="301">
        <f t="shared" si="3"/>
        <v>248</v>
      </c>
      <c r="B249" s="346" t="s">
        <v>2106</v>
      </c>
      <c r="C249" s="346">
        <v>1</v>
      </c>
      <c r="D249" s="346">
        <v>7</v>
      </c>
      <c r="E249" s="121" t="s">
        <v>2303</v>
      </c>
      <c r="F249" s="122" t="str">
        <f>IF('確認申請書（建築）入力'!$AE$593="","",TEXT('確認申請書（建築）入力'!$AE$593,"#0.00"))</f>
        <v/>
      </c>
      <c r="G249" s="152"/>
      <c r="H249" s="152"/>
      <c r="I249" s="152"/>
      <c r="J249" s="152"/>
      <c r="K249" s="152"/>
      <c r="L249" s="152"/>
      <c r="M249" s="122"/>
      <c r="N249" s="122"/>
      <c r="O249" s="122"/>
      <c r="P249" s="122"/>
      <c r="Q249" s="122"/>
      <c r="R249" s="122"/>
      <c r="S249" s="122"/>
      <c r="T249" s="122"/>
      <c r="U249" s="122"/>
      <c r="V249" s="146"/>
    </row>
    <row r="250" spans="1:22" s="119" customFormat="1" ht="14.15" customHeight="1">
      <c r="A250" s="301">
        <f t="shared" si="3"/>
        <v>249</v>
      </c>
      <c r="B250" s="346" t="s">
        <v>2106</v>
      </c>
      <c r="C250" s="346">
        <v>1</v>
      </c>
      <c r="D250" s="346">
        <v>7</v>
      </c>
      <c r="E250" s="121" t="s">
        <v>1631</v>
      </c>
      <c r="F250" s="122" t="str">
        <f>IF('確認申請書（建築）入力'!$N$595="","",'確認申請書（建築）入力'!$N$595)</f>
        <v/>
      </c>
      <c r="G250" s="122"/>
      <c r="H250" s="122"/>
      <c r="I250" s="122"/>
      <c r="J250" s="122"/>
      <c r="K250" s="122"/>
      <c r="L250" s="122"/>
      <c r="M250" s="122"/>
      <c r="N250" s="122"/>
      <c r="O250" s="122"/>
      <c r="P250" s="122"/>
      <c r="Q250" s="122"/>
      <c r="R250" s="122"/>
      <c r="S250" s="122"/>
      <c r="T250" s="122"/>
      <c r="U250" s="122"/>
      <c r="V250" s="146"/>
    </row>
    <row r="251" spans="1:22" s="119" customFormat="1" ht="14.15" customHeight="1" thickBot="1">
      <c r="A251" s="302">
        <f t="shared" si="3"/>
        <v>250</v>
      </c>
      <c r="B251" s="347" t="s">
        <v>2106</v>
      </c>
      <c r="C251" s="347">
        <v>1</v>
      </c>
      <c r="D251" s="347">
        <v>7</v>
      </c>
      <c r="E251" s="136" t="s">
        <v>1630</v>
      </c>
      <c r="F251" s="137" t="str">
        <f>IF('確認申請書（建築）入力'!$N$598="","",'確認申請書（建築）入力'!$N$598)</f>
        <v/>
      </c>
      <c r="G251" s="137"/>
      <c r="H251" s="137"/>
      <c r="I251" s="137"/>
      <c r="J251" s="137"/>
      <c r="K251" s="137"/>
      <c r="L251" s="137"/>
      <c r="M251" s="137"/>
      <c r="N251" s="137"/>
      <c r="O251" s="137"/>
      <c r="P251" s="137"/>
      <c r="Q251" s="137"/>
      <c r="R251" s="137"/>
      <c r="S251" s="137"/>
      <c r="T251" s="137"/>
      <c r="U251" s="137"/>
      <c r="V251" s="153"/>
    </row>
    <row r="252" spans="1:22" s="119" customFormat="1" ht="14.15" customHeight="1">
      <c r="A252" s="383">
        <f t="shared" si="3"/>
        <v>251</v>
      </c>
      <c r="B252" s="349" t="s">
        <v>2104</v>
      </c>
      <c r="C252" s="349">
        <v>2</v>
      </c>
      <c r="D252" s="349"/>
      <c r="E252" s="159" t="s">
        <v>2189</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15" customHeight="1">
      <c r="A253" s="384">
        <f t="shared" si="3"/>
        <v>252</v>
      </c>
      <c r="B253" s="350" t="s">
        <v>2104</v>
      </c>
      <c r="C253" s="350">
        <v>2</v>
      </c>
      <c r="D253" s="350"/>
      <c r="E253" s="160" t="s">
        <v>1984</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15" customHeight="1">
      <c r="A254" s="384">
        <f t="shared" si="3"/>
        <v>253</v>
      </c>
      <c r="B254" s="350" t="s">
        <v>2104</v>
      </c>
      <c r="C254" s="350">
        <v>2</v>
      </c>
      <c r="D254" s="350"/>
      <c r="E254" s="160" t="s">
        <v>1987</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15" customHeight="1">
      <c r="A255" s="384">
        <f t="shared" si="3"/>
        <v>254</v>
      </c>
      <c r="B255" s="350" t="s">
        <v>2104</v>
      </c>
      <c r="C255" s="350">
        <v>2</v>
      </c>
      <c r="D255" s="350"/>
      <c r="E255" s="160" t="s">
        <v>1985</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15" customHeight="1">
      <c r="A256" s="384">
        <f t="shared" si="3"/>
        <v>255</v>
      </c>
      <c r="B256" s="350" t="s">
        <v>2104</v>
      </c>
      <c r="C256" s="350">
        <v>2</v>
      </c>
      <c r="D256" s="350"/>
      <c r="E256" s="160" t="s">
        <v>1988</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15" customHeight="1">
      <c r="A257" s="384">
        <f t="shared" si="3"/>
        <v>256</v>
      </c>
      <c r="B257" s="350" t="s">
        <v>2104</v>
      </c>
      <c r="C257" s="350">
        <v>2</v>
      </c>
      <c r="D257" s="350"/>
      <c r="E257" s="160" t="s">
        <v>1986</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15" customHeight="1">
      <c r="A258" s="384">
        <f t="shared" si="3"/>
        <v>257</v>
      </c>
      <c r="B258" s="350" t="s">
        <v>2104</v>
      </c>
      <c r="C258" s="350">
        <v>2</v>
      </c>
      <c r="D258" s="350"/>
      <c r="E258" s="160" t="s">
        <v>1989</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15" customHeight="1">
      <c r="A259" s="384">
        <f t="shared" ref="A259:A322" si="4">A258+1</f>
        <v>258</v>
      </c>
      <c r="B259" s="350" t="s">
        <v>2104</v>
      </c>
      <c r="C259" s="350">
        <v>2</v>
      </c>
      <c r="D259" s="350"/>
      <c r="E259" s="160" t="s">
        <v>1686</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15" customHeight="1">
      <c r="A260" s="384">
        <f t="shared" si="4"/>
        <v>259</v>
      </c>
      <c r="B260" s="350" t="s">
        <v>2104</v>
      </c>
      <c r="C260" s="350">
        <v>2</v>
      </c>
      <c r="D260" s="350"/>
      <c r="E260" s="160" t="s">
        <v>1990</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15" customHeight="1">
      <c r="A261" s="384">
        <f t="shared" si="4"/>
        <v>260</v>
      </c>
      <c r="B261" s="350" t="s">
        <v>2104</v>
      </c>
      <c r="C261" s="350">
        <v>2</v>
      </c>
      <c r="D261" s="350"/>
      <c r="E261" s="160" t="s">
        <v>1273</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15" customHeight="1">
      <c r="A262" s="438">
        <f t="shared" si="4"/>
        <v>261</v>
      </c>
      <c r="B262" s="439" t="s">
        <v>2105</v>
      </c>
      <c r="C262" s="440">
        <v>2</v>
      </c>
      <c r="D262" s="440"/>
      <c r="E262" s="441" t="s">
        <v>2202</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15" customHeight="1">
      <c r="A263" s="384">
        <f t="shared" si="4"/>
        <v>262</v>
      </c>
      <c r="B263" s="350" t="s">
        <v>2104</v>
      </c>
      <c r="C263" s="350">
        <v>2</v>
      </c>
      <c r="D263" s="350"/>
      <c r="E263" s="160" t="s">
        <v>1991</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15" customHeight="1">
      <c r="A264" s="384">
        <f t="shared" si="4"/>
        <v>263</v>
      </c>
      <c r="B264" s="350" t="s">
        <v>2104</v>
      </c>
      <c r="C264" s="350">
        <v>2</v>
      </c>
      <c r="D264" s="350"/>
      <c r="E264" s="160" t="s">
        <v>1992</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15" customHeight="1">
      <c r="A265" s="384">
        <f t="shared" si="4"/>
        <v>264</v>
      </c>
      <c r="B265" s="350" t="s">
        <v>2104</v>
      </c>
      <c r="C265" s="350">
        <v>2</v>
      </c>
      <c r="D265" s="350"/>
      <c r="E265" s="160" t="s">
        <v>1993</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15" customHeight="1">
      <c r="A266" s="384">
        <f t="shared" si="4"/>
        <v>265</v>
      </c>
      <c r="B266" s="350" t="s">
        <v>2104</v>
      </c>
      <c r="C266" s="350">
        <v>2</v>
      </c>
      <c r="D266" s="350"/>
      <c r="E266" s="160" t="s">
        <v>1994</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15" customHeight="1">
      <c r="A267" s="384">
        <f t="shared" si="4"/>
        <v>266</v>
      </c>
      <c r="B267" s="350" t="s">
        <v>2104</v>
      </c>
      <c r="C267" s="350">
        <v>2</v>
      </c>
      <c r="D267" s="350"/>
      <c r="E267" s="160" t="s">
        <v>1995</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15" customHeight="1">
      <c r="A268" s="384">
        <f t="shared" si="4"/>
        <v>267</v>
      </c>
      <c r="B268" s="350" t="s">
        <v>2104</v>
      </c>
      <c r="C268" s="350">
        <v>2</v>
      </c>
      <c r="D268" s="350"/>
      <c r="E268" s="160" t="s">
        <v>1996</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15" customHeight="1">
      <c r="A269" s="384">
        <f t="shared" si="4"/>
        <v>268</v>
      </c>
      <c r="B269" s="350" t="s">
        <v>2104</v>
      </c>
      <c r="C269" s="350">
        <v>2</v>
      </c>
      <c r="D269" s="350"/>
      <c r="E269" s="160" t="s">
        <v>1997</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15" customHeight="1">
      <c r="A270" s="384">
        <f t="shared" si="4"/>
        <v>269</v>
      </c>
      <c r="B270" s="350" t="s">
        <v>2104</v>
      </c>
      <c r="C270" s="350">
        <v>2</v>
      </c>
      <c r="D270" s="350"/>
      <c r="E270" s="160" t="s">
        <v>1978</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15" customHeight="1">
      <c r="A271" s="384">
        <f t="shared" si="4"/>
        <v>270</v>
      </c>
      <c r="B271" s="350" t="s">
        <v>2104</v>
      </c>
      <c r="C271" s="350">
        <v>2</v>
      </c>
      <c r="D271" s="350"/>
      <c r="E271" s="160" t="s">
        <v>1979</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15" customHeight="1">
      <c r="A272" s="384">
        <f t="shared" si="4"/>
        <v>271</v>
      </c>
      <c r="B272" s="350" t="s">
        <v>2104</v>
      </c>
      <c r="C272" s="350">
        <v>2</v>
      </c>
      <c r="D272" s="350"/>
      <c r="E272" s="160" t="s">
        <v>1980</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15" customHeight="1">
      <c r="A273" s="384">
        <f t="shared" si="4"/>
        <v>272</v>
      </c>
      <c r="B273" s="350" t="s">
        <v>2104</v>
      </c>
      <c r="C273" s="350">
        <v>2</v>
      </c>
      <c r="D273" s="350"/>
      <c r="E273" s="160" t="s">
        <v>1981</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15" customHeight="1">
      <c r="A274" s="384">
        <f t="shared" si="4"/>
        <v>273</v>
      </c>
      <c r="B274" s="350" t="s">
        <v>2104</v>
      </c>
      <c r="C274" s="350">
        <v>2</v>
      </c>
      <c r="D274" s="350"/>
      <c r="E274" s="160" t="s">
        <v>1982</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15" customHeight="1">
      <c r="A275" s="384">
        <f t="shared" si="4"/>
        <v>274</v>
      </c>
      <c r="B275" s="350" t="s">
        <v>2104</v>
      </c>
      <c r="C275" s="350">
        <v>2</v>
      </c>
      <c r="D275" s="350"/>
      <c r="E275" s="160" t="s">
        <v>1998</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15" customHeight="1">
      <c r="A276" s="384">
        <f t="shared" si="4"/>
        <v>275</v>
      </c>
      <c r="B276" s="350" t="s">
        <v>2104</v>
      </c>
      <c r="C276" s="350">
        <v>2</v>
      </c>
      <c r="D276" s="350"/>
      <c r="E276" s="160" t="s">
        <v>1999</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15" customHeight="1">
      <c r="A277" s="384">
        <f t="shared" si="4"/>
        <v>276</v>
      </c>
      <c r="B277" s="350" t="s">
        <v>2104</v>
      </c>
      <c r="C277" s="350">
        <v>2</v>
      </c>
      <c r="D277" s="350"/>
      <c r="E277" s="160" t="s">
        <v>2000</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15" customHeight="1">
      <c r="A278" s="384">
        <f t="shared" si="4"/>
        <v>277</v>
      </c>
      <c r="B278" s="350" t="s">
        <v>2104</v>
      </c>
      <c r="C278" s="350">
        <v>2</v>
      </c>
      <c r="D278" s="350"/>
      <c r="E278" s="160" t="s">
        <v>2001</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15" customHeight="1">
      <c r="A279" s="384">
        <f t="shared" si="4"/>
        <v>278</v>
      </c>
      <c r="B279" s="350" t="s">
        <v>2104</v>
      </c>
      <c r="C279" s="350">
        <v>2</v>
      </c>
      <c r="D279" s="350"/>
      <c r="E279" s="160" t="s">
        <v>2002</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15" customHeight="1">
      <c r="A280" s="384">
        <f t="shared" si="4"/>
        <v>279</v>
      </c>
      <c r="B280" s="350" t="s">
        <v>2104</v>
      </c>
      <c r="C280" s="350">
        <v>2</v>
      </c>
      <c r="D280" s="350"/>
      <c r="E280" s="160" t="s">
        <v>2003</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15" customHeight="1">
      <c r="A281" s="307">
        <f t="shared" si="4"/>
        <v>280</v>
      </c>
      <c r="B281" s="355" t="s">
        <v>2104</v>
      </c>
      <c r="C281" s="355">
        <v>2</v>
      </c>
      <c r="D281" s="355"/>
      <c r="E281" s="308" t="s">
        <v>2030</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15" customHeight="1">
      <c r="A282" s="384">
        <f t="shared" si="4"/>
        <v>281</v>
      </c>
      <c r="B282" s="350" t="s">
        <v>2104</v>
      </c>
      <c r="C282" s="350">
        <v>2</v>
      </c>
      <c r="D282" s="350"/>
      <c r="E282" s="160" t="s">
        <v>2004</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15" customHeight="1">
      <c r="A283" s="384">
        <f t="shared" si="4"/>
        <v>282</v>
      </c>
      <c r="B283" s="350" t="s">
        <v>2104</v>
      </c>
      <c r="C283" s="350">
        <v>2</v>
      </c>
      <c r="D283" s="350"/>
      <c r="E283" s="160" t="s">
        <v>2005</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15" customHeight="1">
      <c r="A284" s="384">
        <f t="shared" si="4"/>
        <v>283</v>
      </c>
      <c r="B284" s="350" t="s">
        <v>2104</v>
      </c>
      <c r="C284" s="350">
        <v>2</v>
      </c>
      <c r="D284" s="350"/>
      <c r="E284" s="160" t="s">
        <v>2006</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15" customHeight="1">
      <c r="A285" s="384">
        <f t="shared" si="4"/>
        <v>284</v>
      </c>
      <c r="B285" s="350" t="s">
        <v>2104</v>
      </c>
      <c r="C285" s="350">
        <v>2</v>
      </c>
      <c r="D285" s="350"/>
      <c r="E285" s="160" t="s">
        <v>2007</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15" customHeight="1">
      <c r="A286" s="384">
        <f t="shared" si="4"/>
        <v>285</v>
      </c>
      <c r="B286" s="350" t="s">
        <v>2104</v>
      </c>
      <c r="C286" s="350">
        <v>2</v>
      </c>
      <c r="D286" s="350"/>
      <c r="E286" s="160" t="s">
        <v>2008</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15" customHeight="1">
      <c r="A287" s="384">
        <f t="shared" si="4"/>
        <v>286</v>
      </c>
      <c r="B287" s="350" t="s">
        <v>2104</v>
      </c>
      <c r="C287" s="350">
        <v>2</v>
      </c>
      <c r="D287" s="350"/>
      <c r="E287" s="160" t="s">
        <v>2009</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15" customHeight="1">
      <c r="A288" s="305">
        <f t="shared" si="4"/>
        <v>287</v>
      </c>
      <c r="B288" s="351" t="s">
        <v>2104</v>
      </c>
      <c r="C288" s="351">
        <v>2</v>
      </c>
      <c r="D288" s="351"/>
      <c r="E288" s="303" t="s">
        <v>2031</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15" customHeight="1">
      <c r="A289" s="384">
        <f t="shared" si="4"/>
        <v>288</v>
      </c>
      <c r="B289" s="350" t="s">
        <v>2104</v>
      </c>
      <c r="C289" s="350">
        <v>2</v>
      </c>
      <c r="D289" s="350"/>
      <c r="E289" s="160" t="s">
        <v>2010</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15" customHeight="1">
      <c r="A290" s="384">
        <f t="shared" si="4"/>
        <v>289</v>
      </c>
      <c r="B290" s="350" t="s">
        <v>2104</v>
      </c>
      <c r="C290" s="350">
        <v>2</v>
      </c>
      <c r="D290" s="350"/>
      <c r="E290" s="160" t="s">
        <v>2011</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15" customHeight="1">
      <c r="A291" s="384">
        <f t="shared" si="4"/>
        <v>290</v>
      </c>
      <c r="B291" s="350" t="s">
        <v>2104</v>
      </c>
      <c r="C291" s="350">
        <v>2</v>
      </c>
      <c r="D291" s="350"/>
      <c r="E291" s="160" t="s">
        <v>2012</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15" customHeight="1">
      <c r="A292" s="384">
        <f t="shared" si="4"/>
        <v>291</v>
      </c>
      <c r="B292" s="350" t="s">
        <v>2104</v>
      </c>
      <c r="C292" s="350">
        <v>2</v>
      </c>
      <c r="D292" s="350"/>
      <c r="E292" s="160" t="s">
        <v>2013</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15" customHeight="1">
      <c r="A293" s="384">
        <f t="shared" si="4"/>
        <v>292</v>
      </c>
      <c r="B293" s="350" t="s">
        <v>2104</v>
      </c>
      <c r="C293" s="350">
        <v>2</v>
      </c>
      <c r="D293" s="350"/>
      <c r="E293" s="160" t="s">
        <v>2014</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15" customHeight="1">
      <c r="A294" s="384">
        <f t="shared" si="4"/>
        <v>293</v>
      </c>
      <c r="B294" s="350" t="s">
        <v>2104</v>
      </c>
      <c r="C294" s="350">
        <v>2</v>
      </c>
      <c r="D294" s="350"/>
      <c r="E294" s="160" t="s">
        <v>2015</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15" customHeight="1">
      <c r="A295" s="305">
        <f t="shared" si="4"/>
        <v>294</v>
      </c>
      <c r="B295" s="351" t="s">
        <v>2104</v>
      </c>
      <c r="C295" s="351">
        <v>2</v>
      </c>
      <c r="D295" s="351"/>
      <c r="E295" s="303" t="s">
        <v>2032</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15" customHeight="1">
      <c r="A296" s="384">
        <f t="shared" si="4"/>
        <v>295</v>
      </c>
      <c r="B296" s="350" t="s">
        <v>2104</v>
      </c>
      <c r="C296" s="350">
        <v>2</v>
      </c>
      <c r="D296" s="350"/>
      <c r="E296" s="160" t="s">
        <v>2016</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15" customHeight="1">
      <c r="A297" s="384">
        <f t="shared" si="4"/>
        <v>296</v>
      </c>
      <c r="B297" s="350" t="s">
        <v>2104</v>
      </c>
      <c r="C297" s="350">
        <v>2</v>
      </c>
      <c r="D297" s="350"/>
      <c r="E297" s="160" t="s">
        <v>2017</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15" customHeight="1">
      <c r="A298" s="384">
        <f t="shared" si="4"/>
        <v>297</v>
      </c>
      <c r="B298" s="350" t="s">
        <v>2104</v>
      </c>
      <c r="C298" s="350">
        <v>2</v>
      </c>
      <c r="D298" s="350"/>
      <c r="E298" s="160" t="s">
        <v>2018</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15" customHeight="1">
      <c r="A299" s="384">
        <f t="shared" si="4"/>
        <v>298</v>
      </c>
      <c r="B299" s="350" t="s">
        <v>2104</v>
      </c>
      <c r="C299" s="350">
        <v>2</v>
      </c>
      <c r="D299" s="350"/>
      <c r="E299" s="160" t="s">
        <v>2019</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15" customHeight="1">
      <c r="A300" s="384">
        <f t="shared" si="4"/>
        <v>299</v>
      </c>
      <c r="B300" s="350" t="s">
        <v>2104</v>
      </c>
      <c r="C300" s="350">
        <v>2</v>
      </c>
      <c r="D300" s="350"/>
      <c r="E300" s="160" t="s">
        <v>2020</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15" customHeight="1">
      <c r="A301" s="384">
        <f t="shared" si="4"/>
        <v>300</v>
      </c>
      <c r="B301" s="350" t="s">
        <v>2104</v>
      </c>
      <c r="C301" s="350">
        <v>2</v>
      </c>
      <c r="D301" s="350"/>
      <c r="E301" s="160" t="s">
        <v>2021</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15" customHeight="1">
      <c r="A302" s="305">
        <f t="shared" si="4"/>
        <v>301</v>
      </c>
      <c r="B302" s="351" t="s">
        <v>2104</v>
      </c>
      <c r="C302" s="351">
        <v>2</v>
      </c>
      <c r="D302" s="351"/>
      <c r="E302" s="303" t="s">
        <v>2033</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15" customHeight="1">
      <c r="A303" s="385">
        <f t="shared" si="4"/>
        <v>302</v>
      </c>
      <c r="B303" s="353" t="s">
        <v>2104</v>
      </c>
      <c r="C303" s="353">
        <v>2</v>
      </c>
      <c r="D303" s="353"/>
      <c r="E303" s="376" t="s">
        <v>2022</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15" customHeight="1">
      <c r="A304" s="384">
        <f t="shared" si="4"/>
        <v>303</v>
      </c>
      <c r="B304" s="350" t="s">
        <v>2104</v>
      </c>
      <c r="C304" s="350">
        <v>2</v>
      </c>
      <c r="D304" s="350"/>
      <c r="E304" s="160" t="s">
        <v>2023</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15" customHeight="1">
      <c r="A305" s="384">
        <f t="shared" si="4"/>
        <v>304</v>
      </c>
      <c r="B305" s="350" t="s">
        <v>2104</v>
      </c>
      <c r="C305" s="350">
        <v>2</v>
      </c>
      <c r="D305" s="350"/>
      <c r="E305" s="160" t="s">
        <v>2024</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15" customHeight="1">
      <c r="A306" s="384">
        <f t="shared" si="4"/>
        <v>305</v>
      </c>
      <c r="B306" s="350" t="s">
        <v>2104</v>
      </c>
      <c r="C306" s="350">
        <v>2</v>
      </c>
      <c r="D306" s="350"/>
      <c r="E306" s="160" t="s">
        <v>2025</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15" customHeight="1">
      <c r="A307" s="384">
        <f t="shared" si="4"/>
        <v>306</v>
      </c>
      <c r="B307" s="350" t="s">
        <v>2104</v>
      </c>
      <c r="C307" s="350">
        <v>2</v>
      </c>
      <c r="D307" s="350"/>
      <c r="E307" s="160" t="s">
        <v>2026</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15" customHeight="1">
      <c r="A308" s="384">
        <f t="shared" si="4"/>
        <v>307</v>
      </c>
      <c r="B308" s="350" t="s">
        <v>2104</v>
      </c>
      <c r="C308" s="350">
        <v>2</v>
      </c>
      <c r="D308" s="350"/>
      <c r="E308" s="160" t="s">
        <v>2027</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15" customHeight="1">
      <c r="A309" s="384">
        <f t="shared" si="4"/>
        <v>308</v>
      </c>
      <c r="B309" s="350" t="s">
        <v>2104</v>
      </c>
      <c r="C309" s="350">
        <v>2</v>
      </c>
      <c r="D309" s="350"/>
      <c r="E309" s="160" t="s">
        <v>2028</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15" customHeight="1">
      <c r="A310" s="384">
        <f t="shared" si="4"/>
        <v>309</v>
      </c>
      <c r="B310" s="350" t="s">
        <v>2104</v>
      </c>
      <c r="C310" s="350">
        <v>2</v>
      </c>
      <c r="D310" s="350"/>
      <c r="E310" s="160" t="s">
        <v>2029</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15" customHeight="1">
      <c r="A311" s="384">
        <f t="shared" si="4"/>
        <v>310</v>
      </c>
      <c r="B311" s="350" t="s">
        <v>2104</v>
      </c>
      <c r="C311" s="350">
        <v>2</v>
      </c>
      <c r="D311" s="350"/>
      <c r="E311" s="160" t="s">
        <v>1631</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15" customHeight="1" thickBot="1">
      <c r="A312" s="386">
        <f t="shared" si="4"/>
        <v>311</v>
      </c>
      <c r="B312" s="375" t="s">
        <v>2104</v>
      </c>
      <c r="C312" s="354">
        <v>2</v>
      </c>
      <c r="D312" s="354"/>
      <c r="E312" s="163" t="s">
        <v>1630</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15" customHeight="1">
      <c r="A313" s="385">
        <f t="shared" si="4"/>
        <v>312</v>
      </c>
      <c r="B313" s="353" t="s">
        <v>2106</v>
      </c>
      <c r="C313" s="353">
        <v>2</v>
      </c>
      <c r="D313" s="353">
        <v>1</v>
      </c>
      <c r="E313" s="159" t="s">
        <v>1983</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15" customHeight="1">
      <c r="A314" s="384">
        <f t="shared" si="4"/>
        <v>313</v>
      </c>
      <c r="B314" s="350" t="s">
        <v>2106</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15" customHeight="1">
      <c r="A315" s="384">
        <f t="shared" si="4"/>
        <v>314</v>
      </c>
      <c r="B315" s="350" t="s">
        <v>2106</v>
      </c>
      <c r="C315" s="350">
        <v>2</v>
      </c>
      <c r="D315" s="350">
        <v>1</v>
      </c>
      <c r="E315" s="160" t="s">
        <v>2192</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15" customHeight="1">
      <c r="A316" s="384">
        <f t="shared" si="4"/>
        <v>315</v>
      </c>
      <c r="B316" s="350" t="s">
        <v>2106</v>
      </c>
      <c r="C316" s="350">
        <v>2</v>
      </c>
      <c r="D316" s="350">
        <v>1</v>
      </c>
      <c r="E316" s="160" t="s">
        <v>2193</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15" customHeight="1">
      <c r="A317" s="384">
        <f t="shared" si="4"/>
        <v>316</v>
      </c>
      <c r="B317" s="350" t="s">
        <v>2106</v>
      </c>
      <c r="C317" s="350">
        <v>2</v>
      </c>
      <c r="D317" s="350">
        <v>1</v>
      </c>
      <c r="E317" s="160" t="s">
        <v>2194</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15" customHeight="1">
      <c r="A318" s="384">
        <f t="shared" si="4"/>
        <v>317</v>
      </c>
      <c r="B318" s="350" t="s">
        <v>2106</v>
      </c>
      <c r="C318" s="350">
        <v>2</v>
      </c>
      <c r="D318" s="350">
        <v>1</v>
      </c>
      <c r="E318" s="160" t="s">
        <v>2195</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15" customHeight="1">
      <c r="A319" s="384">
        <f t="shared" si="4"/>
        <v>318</v>
      </c>
      <c r="B319" s="350" t="s">
        <v>2106</v>
      </c>
      <c r="C319" s="350">
        <v>2</v>
      </c>
      <c r="D319" s="350">
        <v>1</v>
      </c>
      <c r="E319" s="160" t="s">
        <v>2191</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15" customHeight="1">
      <c r="A320" s="301">
        <f t="shared" si="4"/>
        <v>319</v>
      </c>
      <c r="B320" s="346" t="s">
        <v>2106</v>
      </c>
      <c r="C320" s="346">
        <v>2</v>
      </c>
      <c r="D320" s="346">
        <v>1</v>
      </c>
      <c r="E320" s="121" t="s">
        <v>2286</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15" customHeight="1">
      <c r="A321" s="301">
        <f t="shared" si="4"/>
        <v>320</v>
      </c>
      <c r="B321" s="346" t="s">
        <v>2106</v>
      </c>
      <c r="C321" s="346">
        <v>2</v>
      </c>
      <c r="D321" s="346">
        <v>1</v>
      </c>
      <c r="E321" s="121" t="s">
        <v>2287</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15" customHeight="1">
      <c r="A322" s="301">
        <f t="shared" si="4"/>
        <v>321</v>
      </c>
      <c r="B322" s="346" t="s">
        <v>2106</v>
      </c>
      <c r="C322" s="346">
        <v>2</v>
      </c>
      <c r="D322" s="346">
        <v>1</v>
      </c>
      <c r="E322" s="121" t="s">
        <v>2288</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15" customHeight="1">
      <c r="A323" s="301">
        <f t="shared" ref="A323:A386" si="5">A322+1</f>
        <v>322</v>
      </c>
      <c r="B323" s="346" t="s">
        <v>2106</v>
      </c>
      <c r="C323" s="346">
        <v>2</v>
      </c>
      <c r="D323" s="346">
        <v>1</v>
      </c>
      <c r="E323" s="121" t="s">
        <v>2289</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15" customHeight="1">
      <c r="A324" s="301">
        <f t="shared" si="5"/>
        <v>323</v>
      </c>
      <c r="B324" s="346" t="s">
        <v>2106</v>
      </c>
      <c r="C324" s="346">
        <v>2</v>
      </c>
      <c r="D324" s="346">
        <v>1</v>
      </c>
      <c r="E324" s="121" t="s">
        <v>2290</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15" customHeight="1">
      <c r="A325" s="301">
        <f t="shared" si="5"/>
        <v>324</v>
      </c>
      <c r="B325" s="346" t="s">
        <v>2106</v>
      </c>
      <c r="C325" s="346">
        <v>2</v>
      </c>
      <c r="D325" s="346">
        <v>1</v>
      </c>
      <c r="E325" s="121" t="s">
        <v>2301</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15" customHeight="1">
      <c r="A326" s="335">
        <f t="shared" si="5"/>
        <v>325</v>
      </c>
      <c r="B326" s="358" t="s">
        <v>2106</v>
      </c>
      <c r="C326" s="358">
        <v>2</v>
      </c>
      <c r="D326" s="358">
        <v>1</v>
      </c>
      <c r="E326" s="343" t="s">
        <v>2291</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15" customHeight="1">
      <c r="A327" s="335">
        <f t="shared" si="5"/>
        <v>326</v>
      </c>
      <c r="B327" s="358" t="s">
        <v>2106</v>
      </c>
      <c r="C327" s="358">
        <v>2</v>
      </c>
      <c r="D327" s="358">
        <v>1</v>
      </c>
      <c r="E327" s="343" t="s">
        <v>2292</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15" customHeight="1">
      <c r="A328" s="335">
        <f t="shared" si="5"/>
        <v>327</v>
      </c>
      <c r="B328" s="358" t="s">
        <v>2106</v>
      </c>
      <c r="C328" s="358">
        <v>2</v>
      </c>
      <c r="D328" s="358">
        <v>1</v>
      </c>
      <c r="E328" s="343" t="s">
        <v>2295</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15" customHeight="1">
      <c r="A329" s="335">
        <f t="shared" si="5"/>
        <v>328</v>
      </c>
      <c r="B329" s="358" t="s">
        <v>2106</v>
      </c>
      <c r="C329" s="358">
        <v>2</v>
      </c>
      <c r="D329" s="358">
        <v>1</v>
      </c>
      <c r="E329" s="343" t="s">
        <v>2293</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15" customHeight="1">
      <c r="A330" s="335">
        <f t="shared" si="5"/>
        <v>329</v>
      </c>
      <c r="B330" s="358" t="s">
        <v>2106</v>
      </c>
      <c r="C330" s="358">
        <v>2</v>
      </c>
      <c r="D330" s="358">
        <v>1</v>
      </c>
      <c r="E330" s="343" t="s">
        <v>2294</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15" customHeight="1">
      <c r="A331" s="335">
        <f t="shared" si="5"/>
        <v>330</v>
      </c>
      <c r="B331" s="358" t="s">
        <v>2106</v>
      </c>
      <c r="C331" s="358">
        <v>2</v>
      </c>
      <c r="D331" s="358">
        <v>1</v>
      </c>
      <c r="E331" s="343" t="s">
        <v>2302</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15" customHeight="1">
      <c r="A332" s="301">
        <f t="shared" si="5"/>
        <v>331</v>
      </c>
      <c r="B332" s="346" t="s">
        <v>2106</v>
      </c>
      <c r="C332" s="346">
        <v>2</v>
      </c>
      <c r="D332" s="346">
        <v>1</v>
      </c>
      <c r="E332" s="121" t="s">
        <v>2296</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15" customHeight="1">
      <c r="A333" s="301">
        <f t="shared" si="5"/>
        <v>332</v>
      </c>
      <c r="B333" s="346" t="s">
        <v>2106</v>
      </c>
      <c r="C333" s="346">
        <v>2</v>
      </c>
      <c r="D333" s="346">
        <v>1</v>
      </c>
      <c r="E333" s="121" t="s">
        <v>2297</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15" customHeight="1">
      <c r="A334" s="301">
        <f t="shared" si="5"/>
        <v>333</v>
      </c>
      <c r="B334" s="346" t="s">
        <v>2106</v>
      </c>
      <c r="C334" s="346">
        <v>2</v>
      </c>
      <c r="D334" s="346">
        <v>1</v>
      </c>
      <c r="E334" s="121" t="s">
        <v>2298</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15" customHeight="1">
      <c r="A335" s="301">
        <f t="shared" si="5"/>
        <v>334</v>
      </c>
      <c r="B335" s="346" t="s">
        <v>2106</v>
      </c>
      <c r="C335" s="346">
        <v>2</v>
      </c>
      <c r="D335" s="346">
        <v>1</v>
      </c>
      <c r="E335" s="121" t="s">
        <v>2299</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15" customHeight="1">
      <c r="A336" s="301">
        <f t="shared" si="5"/>
        <v>335</v>
      </c>
      <c r="B336" s="346" t="s">
        <v>2106</v>
      </c>
      <c r="C336" s="346">
        <v>2</v>
      </c>
      <c r="D336" s="346">
        <v>1</v>
      </c>
      <c r="E336" s="121" t="s">
        <v>2300</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15" customHeight="1">
      <c r="A337" s="301">
        <f t="shared" si="5"/>
        <v>336</v>
      </c>
      <c r="B337" s="346" t="s">
        <v>2106</v>
      </c>
      <c r="C337" s="346">
        <v>2</v>
      </c>
      <c r="D337" s="346">
        <v>1</v>
      </c>
      <c r="E337" s="121" t="s">
        <v>2303</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15" customHeight="1">
      <c r="A338" s="384">
        <f t="shared" si="5"/>
        <v>337</v>
      </c>
      <c r="B338" s="350" t="s">
        <v>2106</v>
      </c>
      <c r="C338" s="350">
        <v>2</v>
      </c>
      <c r="D338" s="350">
        <v>1</v>
      </c>
      <c r="E338" s="160" t="s">
        <v>1631</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15" customHeight="1" thickBot="1">
      <c r="A339" s="386">
        <f t="shared" si="5"/>
        <v>338</v>
      </c>
      <c r="B339" s="354" t="s">
        <v>2106</v>
      </c>
      <c r="C339" s="354">
        <v>2</v>
      </c>
      <c r="D339" s="375">
        <v>1</v>
      </c>
      <c r="E339" s="163" t="s">
        <v>1630</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15" customHeight="1">
      <c r="A340" s="385">
        <f t="shared" si="5"/>
        <v>339</v>
      </c>
      <c r="B340" s="353" t="s">
        <v>2106</v>
      </c>
      <c r="C340" s="353">
        <v>2</v>
      </c>
      <c r="D340" s="353">
        <v>2</v>
      </c>
      <c r="E340" s="159" t="s">
        <v>1983</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15" customHeight="1">
      <c r="A341" s="384">
        <f t="shared" si="5"/>
        <v>340</v>
      </c>
      <c r="B341" s="350" t="s">
        <v>2106</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15" customHeight="1">
      <c r="A342" s="384">
        <f t="shared" si="5"/>
        <v>341</v>
      </c>
      <c r="B342" s="350" t="s">
        <v>2106</v>
      </c>
      <c r="C342" s="350">
        <v>2</v>
      </c>
      <c r="D342" s="350">
        <v>2</v>
      </c>
      <c r="E342" s="160" t="s">
        <v>2192</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15" customHeight="1">
      <c r="A343" s="384">
        <f t="shared" si="5"/>
        <v>342</v>
      </c>
      <c r="B343" s="350" t="s">
        <v>2106</v>
      </c>
      <c r="C343" s="350">
        <v>2</v>
      </c>
      <c r="D343" s="350">
        <v>2</v>
      </c>
      <c r="E343" s="160" t="s">
        <v>2193</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15" customHeight="1">
      <c r="A344" s="384">
        <f t="shared" si="5"/>
        <v>343</v>
      </c>
      <c r="B344" s="350" t="s">
        <v>2106</v>
      </c>
      <c r="C344" s="350">
        <v>2</v>
      </c>
      <c r="D344" s="350">
        <v>2</v>
      </c>
      <c r="E344" s="160" t="s">
        <v>2194</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15" customHeight="1">
      <c r="A345" s="384">
        <f t="shared" si="5"/>
        <v>344</v>
      </c>
      <c r="B345" s="350" t="s">
        <v>2106</v>
      </c>
      <c r="C345" s="350">
        <v>2</v>
      </c>
      <c r="D345" s="350">
        <v>2</v>
      </c>
      <c r="E345" s="160" t="s">
        <v>2195</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15" customHeight="1">
      <c r="A346" s="384">
        <f t="shared" si="5"/>
        <v>345</v>
      </c>
      <c r="B346" s="350" t="s">
        <v>2106</v>
      </c>
      <c r="C346" s="350">
        <v>2</v>
      </c>
      <c r="D346" s="350">
        <v>2</v>
      </c>
      <c r="E346" s="160" t="s">
        <v>2191</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15" customHeight="1">
      <c r="A347" s="301">
        <f t="shared" si="5"/>
        <v>346</v>
      </c>
      <c r="B347" s="346" t="s">
        <v>2106</v>
      </c>
      <c r="C347" s="346">
        <v>2</v>
      </c>
      <c r="D347" s="346">
        <v>2</v>
      </c>
      <c r="E347" s="121" t="s">
        <v>2286</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15" customHeight="1">
      <c r="A348" s="301">
        <f t="shared" si="5"/>
        <v>347</v>
      </c>
      <c r="B348" s="346" t="s">
        <v>2106</v>
      </c>
      <c r="C348" s="346">
        <v>2</v>
      </c>
      <c r="D348" s="346">
        <v>2</v>
      </c>
      <c r="E348" s="121" t="s">
        <v>2287</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15" customHeight="1">
      <c r="A349" s="301">
        <f t="shared" si="5"/>
        <v>348</v>
      </c>
      <c r="B349" s="346" t="s">
        <v>2106</v>
      </c>
      <c r="C349" s="346">
        <v>2</v>
      </c>
      <c r="D349" s="346">
        <v>2</v>
      </c>
      <c r="E349" s="121" t="s">
        <v>2288</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15" customHeight="1">
      <c r="A350" s="301">
        <f t="shared" si="5"/>
        <v>349</v>
      </c>
      <c r="B350" s="346" t="s">
        <v>2106</v>
      </c>
      <c r="C350" s="346">
        <v>2</v>
      </c>
      <c r="D350" s="346">
        <v>2</v>
      </c>
      <c r="E350" s="121" t="s">
        <v>2289</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15" customHeight="1">
      <c r="A351" s="301">
        <f t="shared" si="5"/>
        <v>350</v>
      </c>
      <c r="B351" s="346" t="s">
        <v>2106</v>
      </c>
      <c r="C351" s="346">
        <v>2</v>
      </c>
      <c r="D351" s="346">
        <v>2</v>
      </c>
      <c r="E351" s="121" t="s">
        <v>2290</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15" customHeight="1">
      <c r="A352" s="301">
        <f t="shared" si="5"/>
        <v>351</v>
      </c>
      <c r="B352" s="346" t="s">
        <v>2106</v>
      </c>
      <c r="C352" s="346">
        <v>2</v>
      </c>
      <c r="D352" s="346">
        <v>2</v>
      </c>
      <c r="E352" s="121" t="s">
        <v>2301</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15" customHeight="1">
      <c r="A353" s="335">
        <f t="shared" si="5"/>
        <v>352</v>
      </c>
      <c r="B353" s="358" t="s">
        <v>2106</v>
      </c>
      <c r="C353" s="358">
        <v>2</v>
      </c>
      <c r="D353" s="358">
        <v>2</v>
      </c>
      <c r="E353" s="343" t="s">
        <v>2291</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15" customHeight="1">
      <c r="A354" s="335">
        <f t="shared" si="5"/>
        <v>353</v>
      </c>
      <c r="B354" s="358" t="s">
        <v>2106</v>
      </c>
      <c r="C354" s="358">
        <v>2</v>
      </c>
      <c r="D354" s="358">
        <v>2</v>
      </c>
      <c r="E354" s="343" t="s">
        <v>2292</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15" customHeight="1">
      <c r="A355" s="335">
        <f t="shared" si="5"/>
        <v>354</v>
      </c>
      <c r="B355" s="358" t="s">
        <v>2106</v>
      </c>
      <c r="C355" s="358">
        <v>2</v>
      </c>
      <c r="D355" s="358">
        <v>2</v>
      </c>
      <c r="E355" s="343" t="s">
        <v>2295</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15" customHeight="1">
      <c r="A356" s="335">
        <f t="shared" si="5"/>
        <v>355</v>
      </c>
      <c r="B356" s="358" t="s">
        <v>2106</v>
      </c>
      <c r="C356" s="358">
        <v>2</v>
      </c>
      <c r="D356" s="358">
        <v>2</v>
      </c>
      <c r="E356" s="343" t="s">
        <v>2293</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15" customHeight="1">
      <c r="A357" s="335">
        <f t="shared" si="5"/>
        <v>356</v>
      </c>
      <c r="B357" s="358" t="s">
        <v>2106</v>
      </c>
      <c r="C357" s="358">
        <v>2</v>
      </c>
      <c r="D357" s="358">
        <v>2</v>
      </c>
      <c r="E357" s="343" t="s">
        <v>2294</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15" customHeight="1">
      <c r="A358" s="335">
        <f t="shared" si="5"/>
        <v>357</v>
      </c>
      <c r="B358" s="358" t="s">
        <v>2106</v>
      </c>
      <c r="C358" s="358">
        <v>2</v>
      </c>
      <c r="D358" s="358">
        <v>2</v>
      </c>
      <c r="E358" s="343" t="s">
        <v>2302</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15" customHeight="1">
      <c r="A359" s="301">
        <f t="shared" si="5"/>
        <v>358</v>
      </c>
      <c r="B359" s="346" t="s">
        <v>2106</v>
      </c>
      <c r="C359" s="346">
        <v>2</v>
      </c>
      <c r="D359" s="346">
        <v>2</v>
      </c>
      <c r="E359" s="121" t="s">
        <v>2296</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15" customHeight="1">
      <c r="A360" s="301">
        <f t="shared" si="5"/>
        <v>359</v>
      </c>
      <c r="B360" s="346" t="s">
        <v>2106</v>
      </c>
      <c r="C360" s="346">
        <v>2</v>
      </c>
      <c r="D360" s="346">
        <v>2</v>
      </c>
      <c r="E360" s="121" t="s">
        <v>2297</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15" customHeight="1">
      <c r="A361" s="301">
        <f t="shared" si="5"/>
        <v>360</v>
      </c>
      <c r="B361" s="346" t="s">
        <v>2106</v>
      </c>
      <c r="C361" s="346">
        <v>2</v>
      </c>
      <c r="D361" s="346">
        <v>2</v>
      </c>
      <c r="E361" s="121" t="s">
        <v>2298</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15" customHeight="1">
      <c r="A362" s="301">
        <f t="shared" si="5"/>
        <v>361</v>
      </c>
      <c r="B362" s="346" t="s">
        <v>2106</v>
      </c>
      <c r="C362" s="346">
        <v>2</v>
      </c>
      <c r="D362" s="346">
        <v>2</v>
      </c>
      <c r="E362" s="121" t="s">
        <v>2299</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15" customHeight="1">
      <c r="A363" s="301">
        <f t="shared" si="5"/>
        <v>362</v>
      </c>
      <c r="B363" s="346" t="s">
        <v>2106</v>
      </c>
      <c r="C363" s="346">
        <v>2</v>
      </c>
      <c r="D363" s="346">
        <v>2</v>
      </c>
      <c r="E363" s="121" t="s">
        <v>2300</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15" customHeight="1">
      <c r="A364" s="301">
        <f t="shared" si="5"/>
        <v>363</v>
      </c>
      <c r="B364" s="346" t="s">
        <v>2106</v>
      </c>
      <c r="C364" s="346">
        <v>2</v>
      </c>
      <c r="D364" s="346">
        <v>2</v>
      </c>
      <c r="E364" s="121" t="s">
        <v>2303</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15" customHeight="1">
      <c r="A365" s="384">
        <f t="shared" si="5"/>
        <v>364</v>
      </c>
      <c r="B365" s="350" t="s">
        <v>2106</v>
      </c>
      <c r="C365" s="350">
        <v>2</v>
      </c>
      <c r="D365" s="350">
        <v>2</v>
      </c>
      <c r="E365" s="160" t="s">
        <v>1631</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15" customHeight="1" thickBot="1">
      <c r="A366" s="386">
        <f t="shared" si="5"/>
        <v>365</v>
      </c>
      <c r="B366" s="354" t="s">
        <v>2106</v>
      </c>
      <c r="C366" s="354">
        <v>2</v>
      </c>
      <c r="D366" s="375">
        <v>2</v>
      </c>
      <c r="E366" s="163" t="s">
        <v>1630</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15" customHeight="1">
      <c r="A367" s="385">
        <f t="shared" si="5"/>
        <v>366</v>
      </c>
      <c r="B367" s="353" t="s">
        <v>2106</v>
      </c>
      <c r="C367" s="353">
        <v>2</v>
      </c>
      <c r="D367" s="353">
        <v>3</v>
      </c>
      <c r="E367" s="159" t="s">
        <v>1983</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15" customHeight="1">
      <c r="A368" s="384">
        <f t="shared" si="5"/>
        <v>367</v>
      </c>
      <c r="B368" s="350" t="s">
        <v>2106</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15" customHeight="1">
      <c r="A369" s="384">
        <f t="shared" si="5"/>
        <v>368</v>
      </c>
      <c r="B369" s="350" t="s">
        <v>2106</v>
      </c>
      <c r="C369" s="350">
        <v>2</v>
      </c>
      <c r="D369" s="350">
        <v>3</v>
      </c>
      <c r="E369" s="160" t="s">
        <v>2192</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15" customHeight="1">
      <c r="A370" s="384">
        <f t="shared" si="5"/>
        <v>369</v>
      </c>
      <c r="B370" s="350" t="s">
        <v>2106</v>
      </c>
      <c r="C370" s="350">
        <v>2</v>
      </c>
      <c r="D370" s="350">
        <v>3</v>
      </c>
      <c r="E370" s="160" t="s">
        <v>2193</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15" customHeight="1">
      <c r="A371" s="384">
        <f t="shared" si="5"/>
        <v>370</v>
      </c>
      <c r="B371" s="350" t="s">
        <v>2106</v>
      </c>
      <c r="C371" s="350">
        <v>2</v>
      </c>
      <c r="D371" s="350">
        <v>3</v>
      </c>
      <c r="E371" s="160" t="s">
        <v>2194</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15" customHeight="1">
      <c r="A372" s="384">
        <f t="shared" si="5"/>
        <v>371</v>
      </c>
      <c r="B372" s="350" t="s">
        <v>2106</v>
      </c>
      <c r="C372" s="350">
        <v>2</v>
      </c>
      <c r="D372" s="350">
        <v>3</v>
      </c>
      <c r="E372" s="160" t="s">
        <v>2195</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15" customHeight="1">
      <c r="A373" s="384">
        <f t="shared" si="5"/>
        <v>372</v>
      </c>
      <c r="B373" s="350" t="s">
        <v>2106</v>
      </c>
      <c r="C373" s="350">
        <v>2</v>
      </c>
      <c r="D373" s="350">
        <v>3</v>
      </c>
      <c r="E373" s="160" t="s">
        <v>2191</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15" customHeight="1">
      <c r="A374" s="301">
        <f t="shared" si="5"/>
        <v>373</v>
      </c>
      <c r="B374" s="346" t="s">
        <v>2106</v>
      </c>
      <c r="C374" s="346">
        <v>2</v>
      </c>
      <c r="D374" s="346">
        <v>3</v>
      </c>
      <c r="E374" s="121" t="s">
        <v>2286</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15" customHeight="1">
      <c r="A375" s="301">
        <f t="shared" si="5"/>
        <v>374</v>
      </c>
      <c r="B375" s="346" t="s">
        <v>2106</v>
      </c>
      <c r="C375" s="346">
        <v>2</v>
      </c>
      <c r="D375" s="346">
        <v>3</v>
      </c>
      <c r="E375" s="121" t="s">
        <v>2287</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15" customHeight="1">
      <c r="A376" s="301">
        <f t="shared" si="5"/>
        <v>375</v>
      </c>
      <c r="B376" s="346" t="s">
        <v>2106</v>
      </c>
      <c r="C376" s="346">
        <v>2</v>
      </c>
      <c r="D376" s="346">
        <v>3</v>
      </c>
      <c r="E376" s="121" t="s">
        <v>2288</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15" customHeight="1">
      <c r="A377" s="301">
        <f t="shared" si="5"/>
        <v>376</v>
      </c>
      <c r="B377" s="346" t="s">
        <v>2106</v>
      </c>
      <c r="C377" s="346">
        <v>2</v>
      </c>
      <c r="D377" s="346">
        <v>3</v>
      </c>
      <c r="E377" s="121" t="s">
        <v>2289</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15" customHeight="1">
      <c r="A378" s="301">
        <f t="shared" si="5"/>
        <v>377</v>
      </c>
      <c r="B378" s="346" t="s">
        <v>2106</v>
      </c>
      <c r="C378" s="346">
        <v>2</v>
      </c>
      <c r="D378" s="346">
        <v>3</v>
      </c>
      <c r="E378" s="121" t="s">
        <v>2290</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15" customHeight="1">
      <c r="A379" s="301">
        <f t="shared" si="5"/>
        <v>378</v>
      </c>
      <c r="B379" s="346" t="s">
        <v>2106</v>
      </c>
      <c r="C379" s="346">
        <v>2</v>
      </c>
      <c r="D379" s="346">
        <v>3</v>
      </c>
      <c r="E379" s="121" t="s">
        <v>2301</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15" customHeight="1">
      <c r="A380" s="335">
        <f t="shared" si="5"/>
        <v>379</v>
      </c>
      <c r="B380" s="358" t="s">
        <v>2106</v>
      </c>
      <c r="C380" s="358">
        <v>2</v>
      </c>
      <c r="D380" s="358">
        <v>3</v>
      </c>
      <c r="E380" s="343" t="s">
        <v>2291</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15" customHeight="1">
      <c r="A381" s="335">
        <f t="shared" si="5"/>
        <v>380</v>
      </c>
      <c r="B381" s="358" t="s">
        <v>2106</v>
      </c>
      <c r="C381" s="358">
        <v>2</v>
      </c>
      <c r="D381" s="358">
        <v>3</v>
      </c>
      <c r="E381" s="343" t="s">
        <v>2292</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15" customHeight="1">
      <c r="A382" s="335">
        <f t="shared" si="5"/>
        <v>381</v>
      </c>
      <c r="B382" s="358" t="s">
        <v>2106</v>
      </c>
      <c r="C382" s="358">
        <v>2</v>
      </c>
      <c r="D382" s="358">
        <v>3</v>
      </c>
      <c r="E382" s="343" t="s">
        <v>2295</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15" customHeight="1">
      <c r="A383" s="335">
        <f t="shared" si="5"/>
        <v>382</v>
      </c>
      <c r="B383" s="358" t="s">
        <v>2106</v>
      </c>
      <c r="C383" s="358">
        <v>2</v>
      </c>
      <c r="D383" s="358">
        <v>3</v>
      </c>
      <c r="E383" s="343" t="s">
        <v>2293</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15" customHeight="1">
      <c r="A384" s="335">
        <f t="shared" si="5"/>
        <v>383</v>
      </c>
      <c r="B384" s="358" t="s">
        <v>2106</v>
      </c>
      <c r="C384" s="358">
        <v>2</v>
      </c>
      <c r="D384" s="358">
        <v>3</v>
      </c>
      <c r="E384" s="343" t="s">
        <v>2294</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15" customHeight="1">
      <c r="A385" s="335">
        <f t="shared" si="5"/>
        <v>384</v>
      </c>
      <c r="B385" s="358" t="s">
        <v>2106</v>
      </c>
      <c r="C385" s="358">
        <v>2</v>
      </c>
      <c r="D385" s="358">
        <v>3</v>
      </c>
      <c r="E385" s="343" t="s">
        <v>2302</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15" customHeight="1">
      <c r="A386" s="301">
        <f t="shared" si="5"/>
        <v>385</v>
      </c>
      <c r="B386" s="346" t="s">
        <v>2106</v>
      </c>
      <c r="C386" s="346">
        <v>2</v>
      </c>
      <c r="D386" s="346">
        <v>3</v>
      </c>
      <c r="E386" s="121" t="s">
        <v>2296</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15" customHeight="1">
      <c r="A387" s="301">
        <f t="shared" ref="A387:A450" si="6">A386+1</f>
        <v>386</v>
      </c>
      <c r="B387" s="346" t="s">
        <v>2106</v>
      </c>
      <c r="C387" s="346">
        <v>2</v>
      </c>
      <c r="D387" s="346">
        <v>3</v>
      </c>
      <c r="E387" s="121" t="s">
        <v>2297</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15" customHeight="1">
      <c r="A388" s="301">
        <f t="shared" si="6"/>
        <v>387</v>
      </c>
      <c r="B388" s="346" t="s">
        <v>2106</v>
      </c>
      <c r="C388" s="346">
        <v>2</v>
      </c>
      <c r="D388" s="346">
        <v>3</v>
      </c>
      <c r="E388" s="121" t="s">
        <v>2298</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15" customHeight="1">
      <c r="A389" s="301">
        <f t="shared" si="6"/>
        <v>388</v>
      </c>
      <c r="B389" s="346" t="s">
        <v>2106</v>
      </c>
      <c r="C389" s="346">
        <v>2</v>
      </c>
      <c r="D389" s="346">
        <v>3</v>
      </c>
      <c r="E389" s="121" t="s">
        <v>2299</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15" customHeight="1">
      <c r="A390" s="301">
        <f t="shared" si="6"/>
        <v>389</v>
      </c>
      <c r="B390" s="346" t="s">
        <v>2106</v>
      </c>
      <c r="C390" s="346">
        <v>2</v>
      </c>
      <c r="D390" s="346">
        <v>3</v>
      </c>
      <c r="E390" s="121" t="s">
        <v>2300</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15" customHeight="1">
      <c r="A391" s="301">
        <f t="shared" si="6"/>
        <v>390</v>
      </c>
      <c r="B391" s="346" t="s">
        <v>2106</v>
      </c>
      <c r="C391" s="346">
        <v>2</v>
      </c>
      <c r="D391" s="346">
        <v>3</v>
      </c>
      <c r="E391" s="121" t="s">
        <v>2303</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15" customHeight="1">
      <c r="A392" s="384">
        <f t="shared" si="6"/>
        <v>391</v>
      </c>
      <c r="B392" s="350" t="s">
        <v>2106</v>
      </c>
      <c r="C392" s="350">
        <v>2</v>
      </c>
      <c r="D392" s="350">
        <v>3</v>
      </c>
      <c r="E392" s="160" t="s">
        <v>1631</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15" customHeight="1" thickBot="1">
      <c r="A393" s="386">
        <f t="shared" si="6"/>
        <v>392</v>
      </c>
      <c r="B393" s="354" t="s">
        <v>2106</v>
      </c>
      <c r="C393" s="354">
        <v>2</v>
      </c>
      <c r="D393" s="375">
        <v>3</v>
      </c>
      <c r="E393" s="163" t="s">
        <v>1630</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15" customHeight="1">
      <c r="A394" s="385">
        <f t="shared" si="6"/>
        <v>393</v>
      </c>
      <c r="B394" s="353" t="s">
        <v>2106</v>
      </c>
      <c r="C394" s="353">
        <v>2</v>
      </c>
      <c r="D394" s="353">
        <v>4</v>
      </c>
      <c r="E394" s="159" t="s">
        <v>1983</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15" customHeight="1">
      <c r="A395" s="384">
        <f t="shared" si="6"/>
        <v>394</v>
      </c>
      <c r="B395" s="350" t="s">
        <v>2106</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15" customHeight="1">
      <c r="A396" s="384">
        <f t="shared" si="6"/>
        <v>395</v>
      </c>
      <c r="B396" s="350" t="s">
        <v>2106</v>
      </c>
      <c r="C396" s="350">
        <v>2</v>
      </c>
      <c r="D396" s="350">
        <v>4</v>
      </c>
      <c r="E396" s="160" t="s">
        <v>2192</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15" customHeight="1">
      <c r="A397" s="384">
        <f t="shared" si="6"/>
        <v>396</v>
      </c>
      <c r="B397" s="350" t="s">
        <v>2106</v>
      </c>
      <c r="C397" s="350">
        <v>2</v>
      </c>
      <c r="D397" s="350">
        <v>4</v>
      </c>
      <c r="E397" s="160" t="s">
        <v>2193</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15" customHeight="1">
      <c r="A398" s="384">
        <f t="shared" si="6"/>
        <v>397</v>
      </c>
      <c r="B398" s="350" t="s">
        <v>2106</v>
      </c>
      <c r="C398" s="350">
        <v>2</v>
      </c>
      <c r="D398" s="350">
        <v>4</v>
      </c>
      <c r="E398" s="160" t="s">
        <v>2194</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15" customHeight="1">
      <c r="A399" s="384">
        <f t="shared" si="6"/>
        <v>398</v>
      </c>
      <c r="B399" s="350" t="s">
        <v>2106</v>
      </c>
      <c r="C399" s="350">
        <v>2</v>
      </c>
      <c r="D399" s="350">
        <v>4</v>
      </c>
      <c r="E399" s="160" t="s">
        <v>2195</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15" customHeight="1">
      <c r="A400" s="384">
        <f t="shared" si="6"/>
        <v>399</v>
      </c>
      <c r="B400" s="350" t="s">
        <v>2106</v>
      </c>
      <c r="C400" s="350">
        <v>2</v>
      </c>
      <c r="D400" s="350">
        <v>4</v>
      </c>
      <c r="E400" s="160" t="s">
        <v>2191</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15" customHeight="1">
      <c r="A401" s="301">
        <f t="shared" si="6"/>
        <v>400</v>
      </c>
      <c r="B401" s="346" t="s">
        <v>2106</v>
      </c>
      <c r="C401" s="346">
        <v>2</v>
      </c>
      <c r="D401" s="346">
        <v>4</v>
      </c>
      <c r="E401" s="121" t="s">
        <v>2286</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15" customHeight="1">
      <c r="A402" s="301">
        <f t="shared" si="6"/>
        <v>401</v>
      </c>
      <c r="B402" s="346" t="s">
        <v>2106</v>
      </c>
      <c r="C402" s="346">
        <v>2</v>
      </c>
      <c r="D402" s="346">
        <v>4</v>
      </c>
      <c r="E402" s="121" t="s">
        <v>2287</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15" customHeight="1">
      <c r="A403" s="301">
        <f t="shared" si="6"/>
        <v>402</v>
      </c>
      <c r="B403" s="346" t="s">
        <v>2106</v>
      </c>
      <c r="C403" s="346">
        <v>2</v>
      </c>
      <c r="D403" s="346">
        <v>4</v>
      </c>
      <c r="E403" s="121" t="s">
        <v>2288</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15" customHeight="1">
      <c r="A404" s="301">
        <f t="shared" si="6"/>
        <v>403</v>
      </c>
      <c r="B404" s="346" t="s">
        <v>2106</v>
      </c>
      <c r="C404" s="346">
        <v>2</v>
      </c>
      <c r="D404" s="346">
        <v>4</v>
      </c>
      <c r="E404" s="121" t="s">
        <v>2289</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15" customHeight="1">
      <c r="A405" s="301">
        <f t="shared" si="6"/>
        <v>404</v>
      </c>
      <c r="B405" s="346" t="s">
        <v>2106</v>
      </c>
      <c r="C405" s="346">
        <v>2</v>
      </c>
      <c r="D405" s="346">
        <v>4</v>
      </c>
      <c r="E405" s="121" t="s">
        <v>2290</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15" customHeight="1">
      <c r="A406" s="301">
        <f t="shared" si="6"/>
        <v>405</v>
      </c>
      <c r="B406" s="346" t="s">
        <v>2106</v>
      </c>
      <c r="C406" s="346">
        <v>2</v>
      </c>
      <c r="D406" s="346">
        <v>4</v>
      </c>
      <c r="E406" s="121" t="s">
        <v>2301</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15" customHeight="1">
      <c r="A407" s="335">
        <f t="shared" si="6"/>
        <v>406</v>
      </c>
      <c r="B407" s="358" t="s">
        <v>2106</v>
      </c>
      <c r="C407" s="358">
        <v>2</v>
      </c>
      <c r="D407" s="358">
        <v>4</v>
      </c>
      <c r="E407" s="343" t="s">
        <v>2291</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15" customHeight="1">
      <c r="A408" s="335">
        <f t="shared" si="6"/>
        <v>407</v>
      </c>
      <c r="B408" s="358" t="s">
        <v>2106</v>
      </c>
      <c r="C408" s="358">
        <v>2</v>
      </c>
      <c r="D408" s="358">
        <v>4</v>
      </c>
      <c r="E408" s="343" t="s">
        <v>2292</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15" customHeight="1">
      <c r="A409" s="335">
        <f t="shared" si="6"/>
        <v>408</v>
      </c>
      <c r="B409" s="358" t="s">
        <v>2106</v>
      </c>
      <c r="C409" s="358">
        <v>2</v>
      </c>
      <c r="D409" s="358">
        <v>4</v>
      </c>
      <c r="E409" s="343" t="s">
        <v>2295</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15" customHeight="1">
      <c r="A410" s="335">
        <f t="shared" si="6"/>
        <v>409</v>
      </c>
      <c r="B410" s="358" t="s">
        <v>2106</v>
      </c>
      <c r="C410" s="358">
        <v>2</v>
      </c>
      <c r="D410" s="358">
        <v>4</v>
      </c>
      <c r="E410" s="343" t="s">
        <v>2293</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15" customHeight="1">
      <c r="A411" s="335">
        <f t="shared" si="6"/>
        <v>410</v>
      </c>
      <c r="B411" s="358" t="s">
        <v>2106</v>
      </c>
      <c r="C411" s="358">
        <v>2</v>
      </c>
      <c r="D411" s="358">
        <v>4</v>
      </c>
      <c r="E411" s="343" t="s">
        <v>2294</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15" customHeight="1">
      <c r="A412" s="335">
        <f t="shared" si="6"/>
        <v>411</v>
      </c>
      <c r="B412" s="358" t="s">
        <v>2106</v>
      </c>
      <c r="C412" s="358">
        <v>2</v>
      </c>
      <c r="D412" s="358">
        <v>4</v>
      </c>
      <c r="E412" s="343" t="s">
        <v>2302</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15" customHeight="1">
      <c r="A413" s="301">
        <f t="shared" si="6"/>
        <v>412</v>
      </c>
      <c r="B413" s="346" t="s">
        <v>2106</v>
      </c>
      <c r="C413" s="346">
        <v>2</v>
      </c>
      <c r="D413" s="346">
        <v>4</v>
      </c>
      <c r="E413" s="121" t="s">
        <v>2296</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15" customHeight="1">
      <c r="A414" s="301">
        <f t="shared" si="6"/>
        <v>413</v>
      </c>
      <c r="B414" s="346" t="s">
        <v>2106</v>
      </c>
      <c r="C414" s="346">
        <v>2</v>
      </c>
      <c r="D414" s="346">
        <v>4</v>
      </c>
      <c r="E414" s="121" t="s">
        <v>2297</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15" customHeight="1">
      <c r="A415" s="301">
        <f t="shared" si="6"/>
        <v>414</v>
      </c>
      <c r="B415" s="346" t="s">
        <v>2106</v>
      </c>
      <c r="C415" s="346">
        <v>2</v>
      </c>
      <c r="D415" s="346">
        <v>4</v>
      </c>
      <c r="E415" s="121" t="s">
        <v>2298</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15" customHeight="1">
      <c r="A416" s="301">
        <f t="shared" si="6"/>
        <v>415</v>
      </c>
      <c r="B416" s="346" t="s">
        <v>2106</v>
      </c>
      <c r="C416" s="346">
        <v>2</v>
      </c>
      <c r="D416" s="346">
        <v>4</v>
      </c>
      <c r="E416" s="121" t="s">
        <v>2299</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15" customHeight="1">
      <c r="A417" s="301">
        <f t="shared" si="6"/>
        <v>416</v>
      </c>
      <c r="B417" s="346" t="s">
        <v>2106</v>
      </c>
      <c r="C417" s="346">
        <v>2</v>
      </c>
      <c r="D417" s="346">
        <v>4</v>
      </c>
      <c r="E417" s="121" t="s">
        <v>2300</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15" customHeight="1">
      <c r="A418" s="301">
        <f t="shared" si="6"/>
        <v>417</v>
      </c>
      <c r="B418" s="346" t="s">
        <v>2106</v>
      </c>
      <c r="C418" s="346">
        <v>2</v>
      </c>
      <c r="D418" s="346">
        <v>4</v>
      </c>
      <c r="E418" s="121" t="s">
        <v>2303</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15" customHeight="1">
      <c r="A419" s="384">
        <f t="shared" si="6"/>
        <v>418</v>
      </c>
      <c r="B419" s="350" t="s">
        <v>2106</v>
      </c>
      <c r="C419" s="350">
        <v>2</v>
      </c>
      <c r="D419" s="350">
        <v>4</v>
      </c>
      <c r="E419" s="160" t="s">
        <v>1631</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15" customHeight="1" thickBot="1">
      <c r="A420" s="386">
        <f t="shared" si="6"/>
        <v>419</v>
      </c>
      <c r="B420" s="354" t="s">
        <v>2106</v>
      </c>
      <c r="C420" s="354">
        <v>2</v>
      </c>
      <c r="D420" s="375">
        <v>4</v>
      </c>
      <c r="E420" s="163" t="s">
        <v>1630</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15" customHeight="1">
      <c r="A421" s="385">
        <f t="shared" si="6"/>
        <v>420</v>
      </c>
      <c r="B421" s="353" t="s">
        <v>2106</v>
      </c>
      <c r="C421" s="353">
        <v>2</v>
      </c>
      <c r="D421" s="353">
        <v>5</v>
      </c>
      <c r="E421" s="159" t="s">
        <v>1983</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15" customHeight="1">
      <c r="A422" s="384">
        <f t="shared" si="6"/>
        <v>421</v>
      </c>
      <c r="B422" s="350" t="s">
        <v>2106</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15" customHeight="1">
      <c r="A423" s="384">
        <f t="shared" si="6"/>
        <v>422</v>
      </c>
      <c r="B423" s="350" t="s">
        <v>2106</v>
      </c>
      <c r="C423" s="350">
        <v>2</v>
      </c>
      <c r="D423" s="350">
        <v>5</v>
      </c>
      <c r="E423" s="160" t="s">
        <v>2192</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15" customHeight="1">
      <c r="A424" s="384">
        <f t="shared" si="6"/>
        <v>423</v>
      </c>
      <c r="B424" s="350" t="s">
        <v>2106</v>
      </c>
      <c r="C424" s="350">
        <v>2</v>
      </c>
      <c r="D424" s="350">
        <v>5</v>
      </c>
      <c r="E424" s="160" t="s">
        <v>2193</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15" customHeight="1">
      <c r="A425" s="384">
        <f t="shared" si="6"/>
        <v>424</v>
      </c>
      <c r="B425" s="350" t="s">
        <v>2106</v>
      </c>
      <c r="C425" s="350">
        <v>2</v>
      </c>
      <c r="D425" s="350">
        <v>5</v>
      </c>
      <c r="E425" s="160" t="s">
        <v>2194</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15" customHeight="1">
      <c r="A426" s="384">
        <f t="shared" si="6"/>
        <v>425</v>
      </c>
      <c r="B426" s="350" t="s">
        <v>2106</v>
      </c>
      <c r="C426" s="350">
        <v>2</v>
      </c>
      <c r="D426" s="350">
        <v>5</v>
      </c>
      <c r="E426" s="160" t="s">
        <v>2195</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15" customHeight="1">
      <c r="A427" s="384">
        <f t="shared" si="6"/>
        <v>426</v>
      </c>
      <c r="B427" s="350" t="s">
        <v>2106</v>
      </c>
      <c r="C427" s="350">
        <v>2</v>
      </c>
      <c r="D427" s="350">
        <v>5</v>
      </c>
      <c r="E427" s="160" t="s">
        <v>2191</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15" customHeight="1">
      <c r="A428" s="301">
        <f t="shared" si="6"/>
        <v>427</v>
      </c>
      <c r="B428" s="346" t="s">
        <v>2106</v>
      </c>
      <c r="C428" s="346">
        <v>2</v>
      </c>
      <c r="D428" s="346">
        <v>5</v>
      </c>
      <c r="E428" s="121" t="s">
        <v>2286</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15" customHeight="1">
      <c r="A429" s="301">
        <f t="shared" si="6"/>
        <v>428</v>
      </c>
      <c r="B429" s="346" t="s">
        <v>2106</v>
      </c>
      <c r="C429" s="346">
        <v>2</v>
      </c>
      <c r="D429" s="346">
        <v>5</v>
      </c>
      <c r="E429" s="121" t="s">
        <v>2287</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15" customHeight="1">
      <c r="A430" s="301">
        <f t="shared" si="6"/>
        <v>429</v>
      </c>
      <c r="B430" s="346" t="s">
        <v>2106</v>
      </c>
      <c r="C430" s="346">
        <v>2</v>
      </c>
      <c r="D430" s="346">
        <v>5</v>
      </c>
      <c r="E430" s="121" t="s">
        <v>2288</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15" customHeight="1">
      <c r="A431" s="301">
        <f t="shared" si="6"/>
        <v>430</v>
      </c>
      <c r="B431" s="346" t="s">
        <v>2106</v>
      </c>
      <c r="C431" s="346">
        <v>2</v>
      </c>
      <c r="D431" s="346">
        <v>5</v>
      </c>
      <c r="E431" s="121" t="s">
        <v>2289</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15" customHeight="1">
      <c r="A432" s="301">
        <f t="shared" si="6"/>
        <v>431</v>
      </c>
      <c r="B432" s="346" t="s">
        <v>2106</v>
      </c>
      <c r="C432" s="346">
        <v>2</v>
      </c>
      <c r="D432" s="346">
        <v>5</v>
      </c>
      <c r="E432" s="121" t="s">
        <v>2290</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15" customHeight="1">
      <c r="A433" s="301">
        <f t="shared" si="6"/>
        <v>432</v>
      </c>
      <c r="B433" s="346" t="s">
        <v>2106</v>
      </c>
      <c r="C433" s="346">
        <v>2</v>
      </c>
      <c r="D433" s="346">
        <v>5</v>
      </c>
      <c r="E433" s="121" t="s">
        <v>2301</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15" customHeight="1">
      <c r="A434" s="335">
        <f t="shared" si="6"/>
        <v>433</v>
      </c>
      <c r="B434" s="358" t="s">
        <v>2106</v>
      </c>
      <c r="C434" s="358">
        <v>2</v>
      </c>
      <c r="D434" s="358">
        <v>5</v>
      </c>
      <c r="E434" s="343" t="s">
        <v>2291</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15" customHeight="1">
      <c r="A435" s="335">
        <f t="shared" si="6"/>
        <v>434</v>
      </c>
      <c r="B435" s="358" t="s">
        <v>2106</v>
      </c>
      <c r="C435" s="358">
        <v>2</v>
      </c>
      <c r="D435" s="358">
        <v>5</v>
      </c>
      <c r="E435" s="343" t="s">
        <v>2292</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15" customHeight="1">
      <c r="A436" s="335">
        <f t="shared" si="6"/>
        <v>435</v>
      </c>
      <c r="B436" s="358" t="s">
        <v>2106</v>
      </c>
      <c r="C436" s="358">
        <v>2</v>
      </c>
      <c r="D436" s="358">
        <v>5</v>
      </c>
      <c r="E436" s="343" t="s">
        <v>2295</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15" customHeight="1">
      <c r="A437" s="335">
        <f t="shared" si="6"/>
        <v>436</v>
      </c>
      <c r="B437" s="358" t="s">
        <v>2106</v>
      </c>
      <c r="C437" s="358">
        <v>2</v>
      </c>
      <c r="D437" s="358">
        <v>5</v>
      </c>
      <c r="E437" s="343" t="s">
        <v>2293</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15" customHeight="1">
      <c r="A438" s="335">
        <f t="shared" si="6"/>
        <v>437</v>
      </c>
      <c r="B438" s="358" t="s">
        <v>2106</v>
      </c>
      <c r="C438" s="358">
        <v>2</v>
      </c>
      <c r="D438" s="358">
        <v>5</v>
      </c>
      <c r="E438" s="343" t="s">
        <v>2294</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15" customHeight="1">
      <c r="A439" s="335">
        <f t="shared" si="6"/>
        <v>438</v>
      </c>
      <c r="B439" s="358" t="s">
        <v>2106</v>
      </c>
      <c r="C439" s="358">
        <v>2</v>
      </c>
      <c r="D439" s="358">
        <v>5</v>
      </c>
      <c r="E439" s="343" t="s">
        <v>2302</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15" customHeight="1">
      <c r="A440" s="301">
        <f t="shared" si="6"/>
        <v>439</v>
      </c>
      <c r="B440" s="346" t="s">
        <v>2106</v>
      </c>
      <c r="C440" s="346">
        <v>2</v>
      </c>
      <c r="D440" s="346">
        <v>5</v>
      </c>
      <c r="E440" s="121" t="s">
        <v>2296</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15" customHeight="1">
      <c r="A441" s="301">
        <f t="shared" si="6"/>
        <v>440</v>
      </c>
      <c r="B441" s="346" t="s">
        <v>2106</v>
      </c>
      <c r="C441" s="346">
        <v>2</v>
      </c>
      <c r="D441" s="346">
        <v>5</v>
      </c>
      <c r="E441" s="121" t="s">
        <v>2297</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15" customHeight="1">
      <c r="A442" s="301">
        <f t="shared" si="6"/>
        <v>441</v>
      </c>
      <c r="B442" s="346" t="s">
        <v>2106</v>
      </c>
      <c r="C442" s="346">
        <v>2</v>
      </c>
      <c r="D442" s="346">
        <v>5</v>
      </c>
      <c r="E442" s="121" t="s">
        <v>2298</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15" customHeight="1">
      <c r="A443" s="301">
        <f t="shared" si="6"/>
        <v>442</v>
      </c>
      <c r="B443" s="346" t="s">
        <v>2106</v>
      </c>
      <c r="C443" s="346">
        <v>2</v>
      </c>
      <c r="D443" s="346">
        <v>5</v>
      </c>
      <c r="E443" s="121" t="s">
        <v>2299</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15" customHeight="1">
      <c r="A444" s="301">
        <f t="shared" si="6"/>
        <v>443</v>
      </c>
      <c r="B444" s="346" t="s">
        <v>2106</v>
      </c>
      <c r="C444" s="346">
        <v>2</v>
      </c>
      <c r="D444" s="346">
        <v>5</v>
      </c>
      <c r="E444" s="121" t="s">
        <v>2300</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15" customHeight="1">
      <c r="A445" s="301">
        <f t="shared" si="6"/>
        <v>444</v>
      </c>
      <c r="B445" s="346" t="s">
        <v>2106</v>
      </c>
      <c r="C445" s="346">
        <v>2</v>
      </c>
      <c r="D445" s="346">
        <v>5</v>
      </c>
      <c r="E445" s="121" t="s">
        <v>2303</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15" customHeight="1">
      <c r="A446" s="384">
        <f t="shared" si="6"/>
        <v>445</v>
      </c>
      <c r="B446" s="350" t="s">
        <v>2106</v>
      </c>
      <c r="C446" s="350">
        <v>2</v>
      </c>
      <c r="D446" s="350">
        <v>5</v>
      </c>
      <c r="E446" s="160" t="s">
        <v>1631</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15" customHeight="1" thickBot="1">
      <c r="A447" s="386">
        <f t="shared" si="6"/>
        <v>446</v>
      </c>
      <c r="B447" s="354" t="s">
        <v>2106</v>
      </c>
      <c r="C447" s="354">
        <v>2</v>
      </c>
      <c r="D447" s="375">
        <v>5</v>
      </c>
      <c r="E447" s="163" t="s">
        <v>1630</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15" customHeight="1">
      <c r="A448" s="385">
        <f t="shared" si="6"/>
        <v>447</v>
      </c>
      <c r="B448" s="353" t="s">
        <v>2106</v>
      </c>
      <c r="C448" s="353">
        <v>2</v>
      </c>
      <c r="D448" s="353">
        <v>6</v>
      </c>
      <c r="E448" s="159" t="s">
        <v>1983</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15" customHeight="1">
      <c r="A449" s="384">
        <f t="shared" si="6"/>
        <v>448</v>
      </c>
      <c r="B449" s="350" t="s">
        <v>2106</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15" customHeight="1">
      <c r="A450" s="384">
        <f t="shared" si="6"/>
        <v>449</v>
      </c>
      <c r="B450" s="350" t="s">
        <v>2106</v>
      </c>
      <c r="C450" s="350">
        <v>2</v>
      </c>
      <c r="D450" s="350">
        <v>6</v>
      </c>
      <c r="E450" s="160" t="s">
        <v>2192</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15" customHeight="1">
      <c r="A451" s="384">
        <f t="shared" ref="A451:A514" si="7">A450+1</f>
        <v>450</v>
      </c>
      <c r="B451" s="350" t="s">
        <v>2106</v>
      </c>
      <c r="C451" s="350">
        <v>2</v>
      </c>
      <c r="D451" s="350">
        <v>6</v>
      </c>
      <c r="E451" s="160" t="s">
        <v>2193</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15" customHeight="1">
      <c r="A452" s="384">
        <f t="shared" si="7"/>
        <v>451</v>
      </c>
      <c r="B452" s="350" t="s">
        <v>2106</v>
      </c>
      <c r="C452" s="350">
        <v>2</v>
      </c>
      <c r="D452" s="350">
        <v>6</v>
      </c>
      <c r="E452" s="160" t="s">
        <v>2194</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15" customHeight="1">
      <c r="A453" s="384">
        <f t="shared" si="7"/>
        <v>452</v>
      </c>
      <c r="B453" s="350" t="s">
        <v>2106</v>
      </c>
      <c r="C453" s="350">
        <v>2</v>
      </c>
      <c r="D453" s="350">
        <v>6</v>
      </c>
      <c r="E453" s="160" t="s">
        <v>2195</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15" customHeight="1">
      <c r="A454" s="384">
        <f t="shared" si="7"/>
        <v>453</v>
      </c>
      <c r="B454" s="350" t="s">
        <v>2106</v>
      </c>
      <c r="C454" s="350">
        <v>2</v>
      </c>
      <c r="D454" s="350">
        <v>6</v>
      </c>
      <c r="E454" s="160" t="s">
        <v>2191</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15" customHeight="1">
      <c r="A455" s="301">
        <f t="shared" si="7"/>
        <v>454</v>
      </c>
      <c r="B455" s="346" t="s">
        <v>2106</v>
      </c>
      <c r="C455" s="346">
        <v>2</v>
      </c>
      <c r="D455" s="346">
        <v>6</v>
      </c>
      <c r="E455" s="121" t="s">
        <v>2286</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15" customHeight="1">
      <c r="A456" s="301">
        <f t="shared" si="7"/>
        <v>455</v>
      </c>
      <c r="B456" s="346" t="s">
        <v>2106</v>
      </c>
      <c r="C456" s="346">
        <v>2</v>
      </c>
      <c r="D456" s="346">
        <v>6</v>
      </c>
      <c r="E456" s="121" t="s">
        <v>2287</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15" customHeight="1">
      <c r="A457" s="301">
        <f t="shared" si="7"/>
        <v>456</v>
      </c>
      <c r="B457" s="346" t="s">
        <v>2106</v>
      </c>
      <c r="C457" s="346">
        <v>2</v>
      </c>
      <c r="D457" s="346">
        <v>6</v>
      </c>
      <c r="E457" s="121" t="s">
        <v>2288</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15" customHeight="1">
      <c r="A458" s="301">
        <f t="shared" si="7"/>
        <v>457</v>
      </c>
      <c r="B458" s="346" t="s">
        <v>2106</v>
      </c>
      <c r="C458" s="346">
        <v>2</v>
      </c>
      <c r="D458" s="346">
        <v>6</v>
      </c>
      <c r="E458" s="121" t="s">
        <v>2289</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15" customHeight="1">
      <c r="A459" s="301">
        <f t="shared" si="7"/>
        <v>458</v>
      </c>
      <c r="B459" s="346" t="s">
        <v>2106</v>
      </c>
      <c r="C459" s="346">
        <v>2</v>
      </c>
      <c r="D459" s="346">
        <v>6</v>
      </c>
      <c r="E459" s="121" t="s">
        <v>2290</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15" customHeight="1">
      <c r="A460" s="301">
        <f t="shared" si="7"/>
        <v>459</v>
      </c>
      <c r="B460" s="346" t="s">
        <v>2106</v>
      </c>
      <c r="C460" s="346">
        <v>2</v>
      </c>
      <c r="D460" s="346">
        <v>6</v>
      </c>
      <c r="E460" s="121" t="s">
        <v>2301</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15" customHeight="1">
      <c r="A461" s="335">
        <f t="shared" si="7"/>
        <v>460</v>
      </c>
      <c r="B461" s="358" t="s">
        <v>2106</v>
      </c>
      <c r="C461" s="358">
        <v>2</v>
      </c>
      <c r="D461" s="358">
        <v>6</v>
      </c>
      <c r="E461" s="343" t="s">
        <v>2291</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15" customHeight="1">
      <c r="A462" s="335">
        <f t="shared" si="7"/>
        <v>461</v>
      </c>
      <c r="B462" s="358" t="s">
        <v>2106</v>
      </c>
      <c r="C462" s="358">
        <v>2</v>
      </c>
      <c r="D462" s="358">
        <v>6</v>
      </c>
      <c r="E462" s="343" t="s">
        <v>2292</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15" customHeight="1">
      <c r="A463" s="335">
        <f t="shared" si="7"/>
        <v>462</v>
      </c>
      <c r="B463" s="358" t="s">
        <v>2106</v>
      </c>
      <c r="C463" s="358">
        <v>2</v>
      </c>
      <c r="D463" s="358">
        <v>6</v>
      </c>
      <c r="E463" s="343" t="s">
        <v>2295</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15" customHeight="1">
      <c r="A464" s="335">
        <f t="shared" si="7"/>
        <v>463</v>
      </c>
      <c r="B464" s="358" t="s">
        <v>2106</v>
      </c>
      <c r="C464" s="358">
        <v>2</v>
      </c>
      <c r="D464" s="358">
        <v>6</v>
      </c>
      <c r="E464" s="343" t="s">
        <v>2293</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15" customHeight="1">
      <c r="A465" s="335">
        <f t="shared" si="7"/>
        <v>464</v>
      </c>
      <c r="B465" s="358" t="s">
        <v>2106</v>
      </c>
      <c r="C465" s="358">
        <v>2</v>
      </c>
      <c r="D465" s="358">
        <v>6</v>
      </c>
      <c r="E465" s="343" t="s">
        <v>2294</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15" customHeight="1">
      <c r="A466" s="335">
        <f t="shared" si="7"/>
        <v>465</v>
      </c>
      <c r="B466" s="358" t="s">
        <v>2106</v>
      </c>
      <c r="C466" s="358">
        <v>2</v>
      </c>
      <c r="D466" s="358">
        <v>6</v>
      </c>
      <c r="E466" s="343" t="s">
        <v>2302</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15" customHeight="1">
      <c r="A467" s="301">
        <f t="shared" si="7"/>
        <v>466</v>
      </c>
      <c r="B467" s="346" t="s">
        <v>2106</v>
      </c>
      <c r="C467" s="346">
        <v>2</v>
      </c>
      <c r="D467" s="346">
        <v>6</v>
      </c>
      <c r="E467" s="121" t="s">
        <v>2296</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15" customHeight="1">
      <c r="A468" s="301">
        <f t="shared" si="7"/>
        <v>467</v>
      </c>
      <c r="B468" s="346" t="s">
        <v>2106</v>
      </c>
      <c r="C468" s="346">
        <v>2</v>
      </c>
      <c r="D468" s="346">
        <v>6</v>
      </c>
      <c r="E468" s="121" t="s">
        <v>2297</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15" customHeight="1">
      <c r="A469" s="301">
        <f t="shared" si="7"/>
        <v>468</v>
      </c>
      <c r="B469" s="346" t="s">
        <v>2106</v>
      </c>
      <c r="C469" s="346">
        <v>2</v>
      </c>
      <c r="D469" s="346">
        <v>6</v>
      </c>
      <c r="E469" s="121" t="s">
        <v>2298</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15" customHeight="1">
      <c r="A470" s="301">
        <f t="shared" si="7"/>
        <v>469</v>
      </c>
      <c r="B470" s="346" t="s">
        <v>2106</v>
      </c>
      <c r="C470" s="346">
        <v>2</v>
      </c>
      <c r="D470" s="346">
        <v>6</v>
      </c>
      <c r="E470" s="121" t="s">
        <v>2299</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15" customHeight="1">
      <c r="A471" s="301">
        <f t="shared" si="7"/>
        <v>470</v>
      </c>
      <c r="B471" s="346" t="s">
        <v>2106</v>
      </c>
      <c r="C471" s="346">
        <v>2</v>
      </c>
      <c r="D471" s="346">
        <v>6</v>
      </c>
      <c r="E471" s="121" t="s">
        <v>2300</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15" customHeight="1">
      <c r="A472" s="301">
        <f t="shared" si="7"/>
        <v>471</v>
      </c>
      <c r="B472" s="346" t="s">
        <v>2106</v>
      </c>
      <c r="C472" s="346">
        <v>2</v>
      </c>
      <c r="D472" s="346">
        <v>6</v>
      </c>
      <c r="E472" s="121" t="s">
        <v>2303</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15" customHeight="1">
      <c r="A473" s="384">
        <f t="shared" si="7"/>
        <v>472</v>
      </c>
      <c r="B473" s="350" t="s">
        <v>2106</v>
      </c>
      <c r="C473" s="350">
        <v>2</v>
      </c>
      <c r="D473" s="350">
        <v>6</v>
      </c>
      <c r="E473" s="160" t="s">
        <v>1631</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15" customHeight="1" thickBot="1">
      <c r="A474" s="386">
        <f t="shared" si="7"/>
        <v>473</v>
      </c>
      <c r="B474" s="354" t="s">
        <v>2106</v>
      </c>
      <c r="C474" s="354">
        <v>2</v>
      </c>
      <c r="D474" s="354">
        <v>6</v>
      </c>
      <c r="E474" s="164" t="s">
        <v>1630</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15" customHeight="1">
      <c r="A475" s="307">
        <f t="shared" si="7"/>
        <v>474</v>
      </c>
      <c r="B475" s="355" t="s">
        <v>2106</v>
      </c>
      <c r="C475" s="355">
        <v>2</v>
      </c>
      <c r="D475" s="355">
        <v>7</v>
      </c>
      <c r="E475" s="308" t="s">
        <v>1983</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15" customHeight="1">
      <c r="A476" s="305">
        <f t="shared" si="7"/>
        <v>475</v>
      </c>
      <c r="B476" s="351" t="s">
        <v>2106</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15" customHeight="1">
      <c r="A477" s="305">
        <f t="shared" si="7"/>
        <v>476</v>
      </c>
      <c r="B477" s="351" t="s">
        <v>2106</v>
      </c>
      <c r="C477" s="351">
        <v>2</v>
      </c>
      <c r="D477" s="351">
        <v>7</v>
      </c>
      <c r="E477" s="303" t="s">
        <v>2192</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15" customHeight="1">
      <c r="A478" s="305">
        <f t="shared" si="7"/>
        <v>477</v>
      </c>
      <c r="B478" s="351" t="s">
        <v>2106</v>
      </c>
      <c r="C478" s="351">
        <v>2</v>
      </c>
      <c r="D478" s="351">
        <v>7</v>
      </c>
      <c r="E478" s="303" t="s">
        <v>2193</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15" customHeight="1">
      <c r="A479" s="305">
        <f t="shared" si="7"/>
        <v>478</v>
      </c>
      <c r="B479" s="351" t="s">
        <v>2106</v>
      </c>
      <c r="C479" s="351">
        <v>2</v>
      </c>
      <c r="D479" s="351">
        <v>7</v>
      </c>
      <c r="E479" s="303" t="s">
        <v>2194</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15" customHeight="1">
      <c r="A480" s="305">
        <f t="shared" si="7"/>
        <v>479</v>
      </c>
      <c r="B480" s="351" t="s">
        <v>2106</v>
      </c>
      <c r="C480" s="351">
        <v>2</v>
      </c>
      <c r="D480" s="351">
        <v>7</v>
      </c>
      <c r="E480" s="303" t="s">
        <v>2195</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15" customHeight="1">
      <c r="A481" s="305">
        <f t="shared" si="7"/>
        <v>480</v>
      </c>
      <c r="B481" s="351" t="s">
        <v>2106</v>
      </c>
      <c r="C481" s="351">
        <v>2</v>
      </c>
      <c r="D481" s="351">
        <v>7</v>
      </c>
      <c r="E481" s="303" t="s">
        <v>2191</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15" customHeight="1">
      <c r="A482" s="301">
        <f t="shared" si="7"/>
        <v>481</v>
      </c>
      <c r="B482" s="346" t="s">
        <v>2106</v>
      </c>
      <c r="C482" s="346">
        <v>2</v>
      </c>
      <c r="D482" s="346">
        <v>7</v>
      </c>
      <c r="E482" s="121" t="s">
        <v>2286</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15" customHeight="1">
      <c r="A483" s="301">
        <f t="shared" si="7"/>
        <v>482</v>
      </c>
      <c r="B483" s="346" t="s">
        <v>2106</v>
      </c>
      <c r="C483" s="346">
        <v>2</v>
      </c>
      <c r="D483" s="346">
        <v>7</v>
      </c>
      <c r="E483" s="121" t="s">
        <v>2287</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15" customHeight="1">
      <c r="A484" s="301">
        <f t="shared" si="7"/>
        <v>483</v>
      </c>
      <c r="B484" s="346" t="s">
        <v>2106</v>
      </c>
      <c r="C484" s="346">
        <v>2</v>
      </c>
      <c r="D484" s="346">
        <v>7</v>
      </c>
      <c r="E484" s="121" t="s">
        <v>2288</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15" customHeight="1">
      <c r="A485" s="301">
        <f t="shared" si="7"/>
        <v>484</v>
      </c>
      <c r="B485" s="346" t="s">
        <v>2106</v>
      </c>
      <c r="C485" s="346">
        <v>2</v>
      </c>
      <c r="D485" s="346">
        <v>7</v>
      </c>
      <c r="E485" s="121" t="s">
        <v>2289</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15" customHeight="1">
      <c r="A486" s="301">
        <f t="shared" si="7"/>
        <v>485</v>
      </c>
      <c r="B486" s="346" t="s">
        <v>2106</v>
      </c>
      <c r="C486" s="346">
        <v>2</v>
      </c>
      <c r="D486" s="346">
        <v>7</v>
      </c>
      <c r="E486" s="121" t="s">
        <v>2290</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15" customHeight="1">
      <c r="A487" s="301">
        <f t="shared" si="7"/>
        <v>486</v>
      </c>
      <c r="B487" s="346" t="s">
        <v>2106</v>
      </c>
      <c r="C487" s="346">
        <v>2</v>
      </c>
      <c r="D487" s="346">
        <v>7</v>
      </c>
      <c r="E487" s="121" t="s">
        <v>2301</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15" customHeight="1">
      <c r="A488" s="335">
        <f t="shared" si="7"/>
        <v>487</v>
      </c>
      <c r="B488" s="358" t="s">
        <v>2106</v>
      </c>
      <c r="C488" s="358">
        <v>2</v>
      </c>
      <c r="D488" s="358">
        <v>7</v>
      </c>
      <c r="E488" s="343" t="s">
        <v>2291</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15" customHeight="1">
      <c r="A489" s="335">
        <f t="shared" si="7"/>
        <v>488</v>
      </c>
      <c r="B489" s="358" t="s">
        <v>2106</v>
      </c>
      <c r="C489" s="358">
        <v>2</v>
      </c>
      <c r="D489" s="358">
        <v>7</v>
      </c>
      <c r="E489" s="343" t="s">
        <v>2292</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15" customHeight="1">
      <c r="A490" s="335">
        <f t="shared" si="7"/>
        <v>489</v>
      </c>
      <c r="B490" s="358" t="s">
        <v>2106</v>
      </c>
      <c r="C490" s="358">
        <v>2</v>
      </c>
      <c r="D490" s="358">
        <v>7</v>
      </c>
      <c r="E490" s="343" t="s">
        <v>2295</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15" customHeight="1">
      <c r="A491" s="335">
        <f t="shared" si="7"/>
        <v>490</v>
      </c>
      <c r="B491" s="358" t="s">
        <v>2106</v>
      </c>
      <c r="C491" s="358">
        <v>2</v>
      </c>
      <c r="D491" s="358">
        <v>7</v>
      </c>
      <c r="E491" s="343" t="s">
        <v>2293</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15" customHeight="1">
      <c r="A492" s="335">
        <f t="shared" si="7"/>
        <v>491</v>
      </c>
      <c r="B492" s="358" t="s">
        <v>2106</v>
      </c>
      <c r="C492" s="358">
        <v>2</v>
      </c>
      <c r="D492" s="358">
        <v>7</v>
      </c>
      <c r="E492" s="343" t="s">
        <v>2294</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15" customHeight="1">
      <c r="A493" s="335">
        <f t="shared" si="7"/>
        <v>492</v>
      </c>
      <c r="B493" s="358" t="s">
        <v>2106</v>
      </c>
      <c r="C493" s="358">
        <v>2</v>
      </c>
      <c r="D493" s="358">
        <v>7</v>
      </c>
      <c r="E493" s="343" t="s">
        <v>2302</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15" customHeight="1">
      <c r="A494" s="301">
        <f t="shared" si="7"/>
        <v>493</v>
      </c>
      <c r="B494" s="346" t="s">
        <v>2106</v>
      </c>
      <c r="C494" s="346">
        <v>2</v>
      </c>
      <c r="D494" s="346">
        <v>7</v>
      </c>
      <c r="E494" s="121" t="s">
        <v>2296</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15" customHeight="1">
      <c r="A495" s="301">
        <f t="shared" si="7"/>
        <v>494</v>
      </c>
      <c r="B495" s="346" t="s">
        <v>2106</v>
      </c>
      <c r="C495" s="346">
        <v>2</v>
      </c>
      <c r="D495" s="346">
        <v>7</v>
      </c>
      <c r="E495" s="121" t="s">
        <v>2297</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15" customHeight="1">
      <c r="A496" s="301">
        <f t="shared" si="7"/>
        <v>495</v>
      </c>
      <c r="B496" s="346" t="s">
        <v>2106</v>
      </c>
      <c r="C496" s="346">
        <v>2</v>
      </c>
      <c r="D496" s="346">
        <v>7</v>
      </c>
      <c r="E496" s="121" t="s">
        <v>2298</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15" customHeight="1">
      <c r="A497" s="301">
        <f t="shared" si="7"/>
        <v>496</v>
      </c>
      <c r="B497" s="346" t="s">
        <v>2106</v>
      </c>
      <c r="C497" s="346">
        <v>2</v>
      </c>
      <c r="D497" s="346">
        <v>7</v>
      </c>
      <c r="E497" s="121" t="s">
        <v>2299</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15" customHeight="1">
      <c r="A498" s="301">
        <f t="shared" si="7"/>
        <v>497</v>
      </c>
      <c r="B498" s="346" t="s">
        <v>2106</v>
      </c>
      <c r="C498" s="346">
        <v>2</v>
      </c>
      <c r="D498" s="346">
        <v>7</v>
      </c>
      <c r="E498" s="121" t="s">
        <v>2300</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15" customHeight="1">
      <c r="A499" s="301">
        <f t="shared" si="7"/>
        <v>498</v>
      </c>
      <c r="B499" s="346" t="s">
        <v>2106</v>
      </c>
      <c r="C499" s="346">
        <v>2</v>
      </c>
      <c r="D499" s="346">
        <v>7</v>
      </c>
      <c r="E499" s="121" t="s">
        <v>2303</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15" customHeight="1">
      <c r="A500" s="305">
        <f t="shared" si="7"/>
        <v>499</v>
      </c>
      <c r="B500" s="351" t="s">
        <v>2106</v>
      </c>
      <c r="C500" s="351">
        <v>2</v>
      </c>
      <c r="D500" s="351">
        <v>7</v>
      </c>
      <c r="E500" s="303" t="s">
        <v>1631</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15" customHeight="1" thickBot="1">
      <c r="A501" s="306">
        <f t="shared" si="7"/>
        <v>500</v>
      </c>
      <c r="B501" s="352" t="s">
        <v>2106</v>
      </c>
      <c r="C501" s="352">
        <v>2</v>
      </c>
      <c r="D501" s="352">
        <v>7</v>
      </c>
      <c r="E501" s="304" t="s">
        <v>1630</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15" customHeight="1">
      <c r="A502" s="309">
        <f t="shared" si="7"/>
        <v>501</v>
      </c>
      <c r="B502" s="348" t="s">
        <v>2104</v>
      </c>
      <c r="C502" s="348">
        <v>3</v>
      </c>
      <c r="D502" s="348"/>
      <c r="E502" s="147" t="s">
        <v>2190</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15" customHeight="1">
      <c r="A503" s="301">
        <f t="shared" si="7"/>
        <v>502</v>
      </c>
      <c r="B503" s="346" t="s">
        <v>2104</v>
      </c>
      <c r="C503" s="346">
        <v>3</v>
      </c>
      <c r="D503" s="346"/>
      <c r="E503" s="121" t="s">
        <v>1984</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15" customHeight="1">
      <c r="A504" s="301">
        <f t="shared" si="7"/>
        <v>503</v>
      </c>
      <c r="B504" s="356" t="s">
        <v>2104</v>
      </c>
      <c r="C504" s="356">
        <v>3</v>
      </c>
      <c r="D504" s="356"/>
      <c r="E504" s="165" t="s">
        <v>1985</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15" customHeight="1">
      <c r="A505" s="301">
        <f t="shared" si="7"/>
        <v>504</v>
      </c>
      <c r="B505" s="356" t="s">
        <v>2104</v>
      </c>
      <c r="C505" s="356">
        <v>3</v>
      </c>
      <c r="D505" s="356"/>
      <c r="E505" s="165" t="s">
        <v>1986</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15" customHeight="1">
      <c r="A506" s="301">
        <f t="shared" si="7"/>
        <v>505</v>
      </c>
      <c r="B506" s="356" t="s">
        <v>2104</v>
      </c>
      <c r="C506" s="356">
        <v>3</v>
      </c>
      <c r="D506" s="356"/>
      <c r="E506" s="165" t="s">
        <v>1987</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15" customHeight="1">
      <c r="A507" s="301">
        <f t="shared" si="7"/>
        <v>506</v>
      </c>
      <c r="B507" s="356" t="s">
        <v>2104</v>
      </c>
      <c r="C507" s="356">
        <v>3</v>
      </c>
      <c r="D507" s="356"/>
      <c r="E507" s="165" t="s">
        <v>1988</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15" customHeight="1">
      <c r="A508" s="301">
        <f t="shared" si="7"/>
        <v>507</v>
      </c>
      <c r="B508" s="356" t="s">
        <v>2104</v>
      </c>
      <c r="C508" s="356">
        <v>3</v>
      </c>
      <c r="D508" s="356"/>
      <c r="E508" s="165" t="s">
        <v>1989</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15" customHeight="1">
      <c r="A509" s="301">
        <f t="shared" si="7"/>
        <v>508</v>
      </c>
      <c r="B509" s="356" t="s">
        <v>2104</v>
      </c>
      <c r="C509" s="356">
        <v>3</v>
      </c>
      <c r="D509" s="356"/>
      <c r="E509" s="165" t="s">
        <v>1686</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15" customHeight="1">
      <c r="A510" s="301">
        <f t="shared" si="7"/>
        <v>509</v>
      </c>
      <c r="B510" s="346" t="s">
        <v>2104</v>
      </c>
      <c r="C510" s="346">
        <v>3</v>
      </c>
      <c r="D510" s="346"/>
      <c r="E510" s="121" t="s">
        <v>1990</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15" customHeight="1">
      <c r="A511" s="301">
        <f t="shared" si="7"/>
        <v>510</v>
      </c>
      <c r="B511" s="346" t="s">
        <v>2104</v>
      </c>
      <c r="C511" s="346">
        <v>3</v>
      </c>
      <c r="D511" s="346"/>
      <c r="E511" s="121" t="s">
        <v>1273</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15" customHeight="1">
      <c r="A512" s="438">
        <f t="shared" si="7"/>
        <v>511</v>
      </c>
      <c r="B512" s="439" t="s">
        <v>2105</v>
      </c>
      <c r="C512" s="440">
        <v>3</v>
      </c>
      <c r="D512" s="440"/>
      <c r="E512" s="441" t="s">
        <v>2202</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15" customHeight="1">
      <c r="A513" s="301">
        <f t="shared" si="7"/>
        <v>512</v>
      </c>
      <c r="B513" s="346" t="s">
        <v>2104</v>
      </c>
      <c r="C513" s="346">
        <v>3</v>
      </c>
      <c r="D513" s="346"/>
      <c r="E513" s="121" t="s">
        <v>1991</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15" customHeight="1">
      <c r="A514" s="301">
        <f t="shared" si="7"/>
        <v>513</v>
      </c>
      <c r="B514" s="346" t="s">
        <v>2104</v>
      </c>
      <c r="C514" s="346">
        <v>3</v>
      </c>
      <c r="D514" s="346"/>
      <c r="E514" s="121" t="s">
        <v>1992</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15" customHeight="1">
      <c r="A515" s="301">
        <f t="shared" ref="A515:A578" si="8">A514+1</f>
        <v>514</v>
      </c>
      <c r="B515" s="346" t="s">
        <v>2104</v>
      </c>
      <c r="C515" s="346">
        <v>3</v>
      </c>
      <c r="D515" s="346"/>
      <c r="E515" s="121" t="s">
        <v>1993</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15" customHeight="1">
      <c r="A516" s="301">
        <f t="shared" si="8"/>
        <v>515</v>
      </c>
      <c r="B516" s="346" t="s">
        <v>2104</v>
      </c>
      <c r="C516" s="346">
        <v>3</v>
      </c>
      <c r="D516" s="346"/>
      <c r="E516" s="121" t="s">
        <v>1994</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15" customHeight="1">
      <c r="A517" s="301">
        <f t="shared" si="8"/>
        <v>516</v>
      </c>
      <c r="B517" s="346" t="s">
        <v>2104</v>
      </c>
      <c r="C517" s="346">
        <v>3</v>
      </c>
      <c r="D517" s="346"/>
      <c r="E517" s="121" t="s">
        <v>1995</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15" customHeight="1">
      <c r="A518" s="301">
        <f t="shared" si="8"/>
        <v>517</v>
      </c>
      <c r="B518" s="346" t="s">
        <v>2104</v>
      </c>
      <c r="C518" s="346">
        <v>3</v>
      </c>
      <c r="D518" s="346"/>
      <c r="E518" s="121" t="s">
        <v>1996</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15" customHeight="1">
      <c r="A519" s="301">
        <f t="shared" si="8"/>
        <v>518</v>
      </c>
      <c r="B519" s="346" t="s">
        <v>2104</v>
      </c>
      <c r="C519" s="346">
        <v>3</v>
      </c>
      <c r="D519" s="346"/>
      <c r="E519" s="121" t="s">
        <v>1997</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15" customHeight="1">
      <c r="A520" s="301">
        <f t="shared" si="8"/>
        <v>519</v>
      </c>
      <c r="B520" s="346" t="s">
        <v>2104</v>
      </c>
      <c r="C520" s="346">
        <v>3</v>
      </c>
      <c r="D520" s="346"/>
      <c r="E520" s="121" t="s">
        <v>1978</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15" customHeight="1">
      <c r="A521" s="301">
        <f t="shared" si="8"/>
        <v>520</v>
      </c>
      <c r="B521" s="346" t="s">
        <v>2104</v>
      </c>
      <c r="C521" s="346">
        <v>3</v>
      </c>
      <c r="D521" s="346"/>
      <c r="E521" s="121" t="s">
        <v>1979</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15" customHeight="1">
      <c r="A522" s="301">
        <f t="shared" si="8"/>
        <v>521</v>
      </c>
      <c r="B522" s="346" t="s">
        <v>2104</v>
      </c>
      <c r="C522" s="346">
        <v>3</v>
      </c>
      <c r="D522" s="346"/>
      <c r="E522" s="121" t="s">
        <v>1980</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15" customHeight="1">
      <c r="A523" s="301">
        <f t="shared" si="8"/>
        <v>522</v>
      </c>
      <c r="B523" s="346" t="s">
        <v>2104</v>
      </c>
      <c r="C523" s="346">
        <v>3</v>
      </c>
      <c r="D523" s="346"/>
      <c r="E523" s="121" t="s">
        <v>1981</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15" customHeight="1">
      <c r="A524" s="301">
        <f t="shared" si="8"/>
        <v>523</v>
      </c>
      <c r="B524" s="346" t="s">
        <v>2104</v>
      </c>
      <c r="C524" s="346">
        <v>3</v>
      </c>
      <c r="D524" s="346"/>
      <c r="E524" s="121" t="s">
        <v>1982</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15" customHeight="1">
      <c r="A525" s="301">
        <f t="shared" si="8"/>
        <v>524</v>
      </c>
      <c r="B525" s="346" t="s">
        <v>2104</v>
      </c>
      <c r="C525" s="346">
        <v>3</v>
      </c>
      <c r="D525" s="346"/>
      <c r="E525" s="121" t="s">
        <v>1998</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15" customHeight="1">
      <c r="A526" s="301">
        <f t="shared" si="8"/>
        <v>525</v>
      </c>
      <c r="B526" s="346" t="s">
        <v>2104</v>
      </c>
      <c r="C526" s="346">
        <v>3</v>
      </c>
      <c r="D526" s="346"/>
      <c r="E526" s="121" t="s">
        <v>1999</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15" customHeight="1">
      <c r="A527" s="301">
        <f t="shared" si="8"/>
        <v>526</v>
      </c>
      <c r="B527" s="346" t="s">
        <v>2104</v>
      </c>
      <c r="C527" s="346">
        <v>3</v>
      </c>
      <c r="D527" s="346"/>
      <c r="E527" s="121" t="s">
        <v>2000</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15" customHeight="1">
      <c r="A528" s="301">
        <f t="shared" si="8"/>
        <v>527</v>
      </c>
      <c r="B528" s="346" t="s">
        <v>2104</v>
      </c>
      <c r="C528" s="346">
        <v>3</v>
      </c>
      <c r="D528" s="346"/>
      <c r="E528" s="121" t="s">
        <v>2001</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15" customHeight="1">
      <c r="A529" s="301">
        <f t="shared" si="8"/>
        <v>528</v>
      </c>
      <c r="B529" s="346" t="s">
        <v>2104</v>
      </c>
      <c r="C529" s="346">
        <v>3</v>
      </c>
      <c r="D529" s="346"/>
      <c r="E529" s="121" t="s">
        <v>2002</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15" customHeight="1">
      <c r="A530" s="301">
        <f t="shared" si="8"/>
        <v>529</v>
      </c>
      <c r="B530" s="346" t="s">
        <v>2104</v>
      </c>
      <c r="C530" s="346">
        <v>3</v>
      </c>
      <c r="D530" s="346"/>
      <c r="E530" s="121" t="s">
        <v>2003</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15" customHeight="1">
      <c r="A531" s="309">
        <f t="shared" si="8"/>
        <v>530</v>
      </c>
      <c r="B531" s="348" t="s">
        <v>2104</v>
      </c>
      <c r="C531" s="348">
        <v>3</v>
      </c>
      <c r="D531" s="348"/>
      <c r="E531" s="149" t="s">
        <v>2030</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15" customHeight="1">
      <c r="A532" s="301">
        <f t="shared" si="8"/>
        <v>531</v>
      </c>
      <c r="B532" s="346" t="s">
        <v>2104</v>
      </c>
      <c r="C532" s="346">
        <v>3</v>
      </c>
      <c r="D532" s="346"/>
      <c r="E532" s="121" t="s">
        <v>2004</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15" customHeight="1">
      <c r="A533" s="301">
        <f t="shared" si="8"/>
        <v>532</v>
      </c>
      <c r="B533" s="346" t="s">
        <v>2104</v>
      </c>
      <c r="C533" s="346">
        <v>3</v>
      </c>
      <c r="D533" s="346"/>
      <c r="E533" s="121" t="s">
        <v>2005</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15" customHeight="1">
      <c r="A534" s="301">
        <f t="shared" si="8"/>
        <v>533</v>
      </c>
      <c r="B534" s="346" t="s">
        <v>2104</v>
      </c>
      <c r="C534" s="346">
        <v>3</v>
      </c>
      <c r="D534" s="346"/>
      <c r="E534" s="121" t="s">
        <v>2006</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15" customHeight="1">
      <c r="A535" s="301">
        <f t="shared" si="8"/>
        <v>534</v>
      </c>
      <c r="B535" s="346" t="s">
        <v>2104</v>
      </c>
      <c r="C535" s="346">
        <v>3</v>
      </c>
      <c r="D535" s="346"/>
      <c r="E535" s="121" t="s">
        <v>2007</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15" customHeight="1">
      <c r="A536" s="301">
        <f t="shared" si="8"/>
        <v>535</v>
      </c>
      <c r="B536" s="346" t="s">
        <v>2104</v>
      </c>
      <c r="C536" s="346">
        <v>3</v>
      </c>
      <c r="D536" s="346"/>
      <c r="E536" s="121" t="s">
        <v>2008</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15" customHeight="1">
      <c r="A537" s="301">
        <f t="shared" si="8"/>
        <v>536</v>
      </c>
      <c r="B537" s="346" t="s">
        <v>2104</v>
      </c>
      <c r="C537" s="346">
        <v>3</v>
      </c>
      <c r="D537" s="346"/>
      <c r="E537" s="121" t="s">
        <v>2009</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15" customHeight="1">
      <c r="A538" s="301">
        <f t="shared" si="8"/>
        <v>537</v>
      </c>
      <c r="B538" s="346" t="s">
        <v>2104</v>
      </c>
      <c r="C538" s="346">
        <v>3</v>
      </c>
      <c r="D538" s="346"/>
      <c r="E538" s="121" t="s">
        <v>2031</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15" customHeight="1">
      <c r="A539" s="301">
        <f t="shared" si="8"/>
        <v>538</v>
      </c>
      <c r="B539" s="346" t="s">
        <v>2104</v>
      </c>
      <c r="C539" s="346">
        <v>3</v>
      </c>
      <c r="D539" s="346"/>
      <c r="E539" s="121" t="s">
        <v>2010</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15" customHeight="1">
      <c r="A540" s="301">
        <f t="shared" si="8"/>
        <v>539</v>
      </c>
      <c r="B540" s="346" t="s">
        <v>2104</v>
      </c>
      <c r="C540" s="346">
        <v>3</v>
      </c>
      <c r="D540" s="346"/>
      <c r="E540" s="121" t="s">
        <v>2011</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15" customHeight="1">
      <c r="A541" s="301">
        <f t="shared" si="8"/>
        <v>540</v>
      </c>
      <c r="B541" s="346" t="s">
        <v>2104</v>
      </c>
      <c r="C541" s="346">
        <v>3</v>
      </c>
      <c r="D541" s="346"/>
      <c r="E541" s="121" t="s">
        <v>2012</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15" customHeight="1">
      <c r="A542" s="301">
        <f t="shared" si="8"/>
        <v>541</v>
      </c>
      <c r="B542" s="346" t="s">
        <v>2104</v>
      </c>
      <c r="C542" s="346">
        <v>3</v>
      </c>
      <c r="D542" s="346"/>
      <c r="E542" s="121" t="s">
        <v>2013</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15" customHeight="1">
      <c r="A543" s="301">
        <f t="shared" si="8"/>
        <v>542</v>
      </c>
      <c r="B543" s="346" t="s">
        <v>2104</v>
      </c>
      <c r="C543" s="346">
        <v>3</v>
      </c>
      <c r="D543" s="346"/>
      <c r="E543" s="121" t="s">
        <v>2014</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15" customHeight="1">
      <c r="A544" s="301">
        <f t="shared" si="8"/>
        <v>543</v>
      </c>
      <c r="B544" s="346" t="s">
        <v>2104</v>
      </c>
      <c r="C544" s="346">
        <v>3</v>
      </c>
      <c r="D544" s="346"/>
      <c r="E544" s="121" t="s">
        <v>2015</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15" customHeight="1">
      <c r="A545" s="301">
        <f t="shared" si="8"/>
        <v>544</v>
      </c>
      <c r="B545" s="346" t="s">
        <v>2104</v>
      </c>
      <c r="C545" s="346">
        <v>3</v>
      </c>
      <c r="D545" s="346"/>
      <c r="E545" s="121" t="s">
        <v>2032</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15" customHeight="1">
      <c r="A546" s="301">
        <f t="shared" si="8"/>
        <v>545</v>
      </c>
      <c r="B546" s="346" t="s">
        <v>2104</v>
      </c>
      <c r="C546" s="346">
        <v>3</v>
      </c>
      <c r="D546" s="346"/>
      <c r="E546" s="121" t="s">
        <v>2016</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15" customHeight="1">
      <c r="A547" s="301">
        <f t="shared" si="8"/>
        <v>546</v>
      </c>
      <c r="B547" s="346" t="s">
        <v>2104</v>
      </c>
      <c r="C547" s="346">
        <v>3</v>
      </c>
      <c r="D547" s="346"/>
      <c r="E547" s="121" t="s">
        <v>2017</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15" customHeight="1">
      <c r="A548" s="301">
        <f t="shared" si="8"/>
        <v>547</v>
      </c>
      <c r="B548" s="346" t="s">
        <v>2104</v>
      </c>
      <c r="C548" s="346">
        <v>3</v>
      </c>
      <c r="D548" s="346"/>
      <c r="E548" s="121" t="s">
        <v>2018</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15" customHeight="1">
      <c r="A549" s="301">
        <f t="shared" si="8"/>
        <v>548</v>
      </c>
      <c r="B549" s="346" t="s">
        <v>2104</v>
      </c>
      <c r="C549" s="346">
        <v>3</v>
      </c>
      <c r="D549" s="346"/>
      <c r="E549" s="121" t="s">
        <v>2019</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15" customHeight="1">
      <c r="A550" s="301">
        <f t="shared" si="8"/>
        <v>549</v>
      </c>
      <c r="B550" s="346" t="s">
        <v>2104</v>
      </c>
      <c r="C550" s="346">
        <v>3</v>
      </c>
      <c r="D550" s="346"/>
      <c r="E550" s="121" t="s">
        <v>2020</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15" customHeight="1">
      <c r="A551" s="301">
        <f t="shared" si="8"/>
        <v>550</v>
      </c>
      <c r="B551" s="346" t="s">
        <v>2104</v>
      </c>
      <c r="C551" s="346">
        <v>3</v>
      </c>
      <c r="D551" s="346"/>
      <c r="E551" s="121" t="s">
        <v>2021</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15" customHeight="1">
      <c r="A552" s="301">
        <f t="shared" si="8"/>
        <v>551</v>
      </c>
      <c r="B552" s="346" t="s">
        <v>2104</v>
      </c>
      <c r="C552" s="346">
        <v>3</v>
      </c>
      <c r="D552" s="346"/>
      <c r="E552" s="121" t="s">
        <v>2033</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15" customHeight="1">
      <c r="A553" s="309">
        <f t="shared" si="8"/>
        <v>552</v>
      </c>
      <c r="B553" s="348" t="s">
        <v>2104</v>
      </c>
      <c r="C553" s="348">
        <v>3</v>
      </c>
      <c r="D553" s="348"/>
      <c r="E553" s="149" t="s">
        <v>2022</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15" customHeight="1">
      <c r="A554" s="301">
        <f t="shared" si="8"/>
        <v>553</v>
      </c>
      <c r="B554" s="346" t="s">
        <v>2104</v>
      </c>
      <c r="C554" s="346">
        <v>3</v>
      </c>
      <c r="D554" s="346"/>
      <c r="E554" s="121" t="s">
        <v>2023</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15" customHeight="1">
      <c r="A555" s="301">
        <f t="shared" si="8"/>
        <v>554</v>
      </c>
      <c r="B555" s="346" t="s">
        <v>2104</v>
      </c>
      <c r="C555" s="346">
        <v>3</v>
      </c>
      <c r="D555" s="346"/>
      <c r="E555" s="121" t="s">
        <v>2024</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15" customHeight="1">
      <c r="A556" s="301">
        <f t="shared" si="8"/>
        <v>555</v>
      </c>
      <c r="B556" s="346" t="s">
        <v>2104</v>
      </c>
      <c r="C556" s="346">
        <v>3</v>
      </c>
      <c r="D556" s="346"/>
      <c r="E556" s="121" t="s">
        <v>2025</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15" customHeight="1">
      <c r="A557" s="301">
        <f t="shared" si="8"/>
        <v>556</v>
      </c>
      <c r="B557" s="346" t="s">
        <v>2104</v>
      </c>
      <c r="C557" s="346">
        <v>3</v>
      </c>
      <c r="D557" s="346"/>
      <c r="E557" s="121" t="s">
        <v>2026</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15" customHeight="1">
      <c r="A558" s="301">
        <f t="shared" si="8"/>
        <v>557</v>
      </c>
      <c r="B558" s="346" t="s">
        <v>2104</v>
      </c>
      <c r="C558" s="346">
        <v>3</v>
      </c>
      <c r="D558" s="346"/>
      <c r="E558" s="121" t="s">
        <v>2027</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15" customHeight="1">
      <c r="A559" s="301">
        <f t="shared" si="8"/>
        <v>558</v>
      </c>
      <c r="B559" s="346" t="s">
        <v>2104</v>
      </c>
      <c r="C559" s="346">
        <v>3</v>
      </c>
      <c r="D559" s="346"/>
      <c r="E559" s="121" t="s">
        <v>2028</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15" customHeight="1">
      <c r="A560" s="301">
        <f t="shared" si="8"/>
        <v>559</v>
      </c>
      <c r="B560" s="346" t="s">
        <v>2104</v>
      </c>
      <c r="C560" s="346">
        <v>3</v>
      </c>
      <c r="D560" s="346"/>
      <c r="E560" s="121" t="s">
        <v>2029</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15" customHeight="1">
      <c r="A561" s="301">
        <f t="shared" si="8"/>
        <v>560</v>
      </c>
      <c r="B561" s="346" t="s">
        <v>2104</v>
      </c>
      <c r="C561" s="346">
        <v>3</v>
      </c>
      <c r="D561" s="346"/>
      <c r="E561" s="121" t="s">
        <v>1631</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15" customHeight="1" thickBot="1">
      <c r="A562" s="302">
        <f t="shared" si="8"/>
        <v>561</v>
      </c>
      <c r="B562" s="347" t="s">
        <v>2104</v>
      </c>
      <c r="C562" s="347">
        <v>3</v>
      </c>
      <c r="D562" s="347"/>
      <c r="E562" s="136" t="s">
        <v>1630</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15" customHeight="1">
      <c r="A563" s="309">
        <f t="shared" si="8"/>
        <v>562</v>
      </c>
      <c r="B563" s="348" t="s">
        <v>2106</v>
      </c>
      <c r="C563" s="348">
        <v>3</v>
      </c>
      <c r="D563" s="348">
        <v>1</v>
      </c>
      <c r="E563" s="149" t="s">
        <v>1983</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15" customHeight="1">
      <c r="A564" s="301">
        <f t="shared" si="8"/>
        <v>563</v>
      </c>
      <c r="B564" s="346" t="s">
        <v>2106</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15" customHeight="1">
      <c r="A565" s="301">
        <f t="shared" si="8"/>
        <v>564</v>
      </c>
      <c r="B565" s="346" t="s">
        <v>2106</v>
      </c>
      <c r="C565" s="346">
        <v>3</v>
      </c>
      <c r="D565" s="346">
        <v>1</v>
      </c>
      <c r="E565" s="121" t="s">
        <v>2192</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15" customHeight="1">
      <c r="A566" s="301">
        <f t="shared" si="8"/>
        <v>565</v>
      </c>
      <c r="B566" s="346" t="s">
        <v>2106</v>
      </c>
      <c r="C566" s="346">
        <v>3</v>
      </c>
      <c r="D566" s="346">
        <v>1</v>
      </c>
      <c r="E566" s="121" t="s">
        <v>2193</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15" customHeight="1">
      <c r="A567" s="301">
        <f t="shared" si="8"/>
        <v>566</v>
      </c>
      <c r="B567" s="346" t="s">
        <v>2106</v>
      </c>
      <c r="C567" s="346">
        <v>3</v>
      </c>
      <c r="D567" s="346">
        <v>1</v>
      </c>
      <c r="E567" s="121" t="s">
        <v>2194</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15" customHeight="1">
      <c r="A568" s="301">
        <f t="shared" si="8"/>
        <v>567</v>
      </c>
      <c r="B568" s="346" t="s">
        <v>2106</v>
      </c>
      <c r="C568" s="346">
        <v>3</v>
      </c>
      <c r="D568" s="346">
        <v>1</v>
      </c>
      <c r="E568" s="121" t="s">
        <v>2195</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15" customHeight="1">
      <c r="A569" s="301">
        <f t="shared" si="8"/>
        <v>568</v>
      </c>
      <c r="B569" s="346" t="s">
        <v>2106</v>
      </c>
      <c r="C569" s="346">
        <v>3</v>
      </c>
      <c r="D569" s="346">
        <v>1</v>
      </c>
      <c r="E569" s="121" t="s">
        <v>2191</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15" customHeight="1">
      <c r="A570" s="301">
        <f t="shared" si="8"/>
        <v>569</v>
      </c>
      <c r="B570" s="346" t="s">
        <v>2106</v>
      </c>
      <c r="C570" s="346">
        <v>3</v>
      </c>
      <c r="D570" s="346">
        <v>1</v>
      </c>
      <c r="E570" s="121" t="s">
        <v>2286</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15" customHeight="1">
      <c r="A571" s="301">
        <f t="shared" si="8"/>
        <v>570</v>
      </c>
      <c r="B571" s="346" t="s">
        <v>2106</v>
      </c>
      <c r="C571" s="346">
        <v>3</v>
      </c>
      <c r="D571" s="346">
        <v>1</v>
      </c>
      <c r="E571" s="121" t="s">
        <v>2287</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15" customHeight="1">
      <c r="A572" s="301">
        <f t="shared" si="8"/>
        <v>571</v>
      </c>
      <c r="B572" s="346" t="s">
        <v>2106</v>
      </c>
      <c r="C572" s="346">
        <v>3</v>
      </c>
      <c r="D572" s="346">
        <v>1</v>
      </c>
      <c r="E572" s="121" t="s">
        <v>2288</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15" customHeight="1">
      <c r="A573" s="301">
        <f t="shared" si="8"/>
        <v>572</v>
      </c>
      <c r="B573" s="346" t="s">
        <v>2106</v>
      </c>
      <c r="C573" s="346">
        <v>3</v>
      </c>
      <c r="D573" s="346">
        <v>1</v>
      </c>
      <c r="E573" s="121" t="s">
        <v>2289</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15" customHeight="1">
      <c r="A574" s="301">
        <f t="shared" si="8"/>
        <v>573</v>
      </c>
      <c r="B574" s="346" t="s">
        <v>2106</v>
      </c>
      <c r="C574" s="346">
        <v>3</v>
      </c>
      <c r="D574" s="346">
        <v>1</v>
      </c>
      <c r="E574" s="121" t="s">
        <v>2290</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15" customHeight="1">
      <c r="A575" s="301">
        <f t="shared" si="8"/>
        <v>574</v>
      </c>
      <c r="B575" s="346" t="s">
        <v>2106</v>
      </c>
      <c r="C575" s="346">
        <v>3</v>
      </c>
      <c r="D575" s="346">
        <v>1</v>
      </c>
      <c r="E575" s="121" t="s">
        <v>2301</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15" customHeight="1">
      <c r="A576" s="301">
        <f t="shared" si="8"/>
        <v>575</v>
      </c>
      <c r="B576" s="346" t="s">
        <v>2106</v>
      </c>
      <c r="C576" s="346">
        <v>3</v>
      </c>
      <c r="D576" s="346">
        <v>1</v>
      </c>
      <c r="E576" s="121" t="s">
        <v>2291</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15" customHeight="1">
      <c r="A577" s="301">
        <f t="shared" si="8"/>
        <v>576</v>
      </c>
      <c r="B577" s="346" t="s">
        <v>2106</v>
      </c>
      <c r="C577" s="346">
        <v>3</v>
      </c>
      <c r="D577" s="346">
        <v>1</v>
      </c>
      <c r="E577" s="121" t="s">
        <v>2292</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15" customHeight="1">
      <c r="A578" s="301">
        <f t="shared" si="8"/>
        <v>577</v>
      </c>
      <c r="B578" s="346" t="s">
        <v>2106</v>
      </c>
      <c r="C578" s="346">
        <v>3</v>
      </c>
      <c r="D578" s="346">
        <v>1</v>
      </c>
      <c r="E578" s="121" t="s">
        <v>2295</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15" customHeight="1">
      <c r="A579" s="301">
        <f t="shared" ref="A579:A642" si="9">A578+1</f>
        <v>578</v>
      </c>
      <c r="B579" s="346" t="s">
        <v>2106</v>
      </c>
      <c r="C579" s="346">
        <v>3</v>
      </c>
      <c r="D579" s="346">
        <v>1</v>
      </c>
      <c r="E579" s="121" t="s">
        <v>2293</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15" customHeight="1">
      <c r="A580" s="301">
        <f t="shared" si="9"/>
        <v>579</v>
      </c>
      <c r="B580" s="346" t="s">
        <v>2106</v>
      </c>
      <c r="C580" s="346">
        <v>3</v>
      </c>
      <c r="D580" s="346">
        <v>1</v>
      </c>
      <c r="E580" s="121" t="s">
        <v>2294</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15" customHeight="1">
      <c r="A581" s="301">
        <f t="shared" si="9"/>
        <v>580</v>
      </c>
      <c r="B581" s="346" t="s">
        <v>2106</v>
      </c>
      <c r="C581" s="346">
        <v>3</v>
      </c>
      <c r="D581" s="346">
        <v>1</v>
      </c>
      <c r="E581" s="121" t="s">
        <v>2302</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2106</v>
      </c>
      <c r="C582" s="346">
        <v>3</v>
      </c>
      <c r="D582" s="346">
        <v>1</v>
      </c>
      <c r="E582" s="121" t="s">
        <v>2296</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15" customHeight="1">
      <c r="A583" s="301">
        <f t="shared" si="9"/>
        <v>582</v>
      </c>
      <c r="B583" s="346" t="s">
        <v>2106</v>
      </c>
      <c r="C583" s="346">
        <v>3</v>
      </c>
      <c r="D583" s="346">
        <v>1</v>
      </c>
      <c r="E583" s="121" t="s">
        <v>2297</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15" customHeight="1">
      <c r="A584" s="301">
        <f t="shared" si="9"/>
        <v>583</v>
      </c>
      <c r="B584" s="346" t="s">
        <v>2106</v>
      </c>
      <c r="C584" s="346">
        <v>3</v>
      </c>
      <c r="D584" s="346">
        <v>1</v>
      </c>
      <c r="E584" s="121" t="s">
        <v>2298</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15" customHeight="1">
      <c r="A585" s="301">
        <f t="shared" si="9"/>
        <v>584</v>
      </c>
      <c r="B585" s="346" t="s">
        <v>2106</v>
      </c>
      <c r="C585" s="346">
        <v>3</v>
      </c>
      <c r="D585" s="346">
        <v>1</v>
      </c>
      <c r="E585" s="121" t="s">
        <v>2299</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15" customHeight="1">
      <c r="A586" s="301">
        <f t="shared" si="9"/>
        <v>585</v>
      </c>
      <c r="B586" s="346" t="s">
        <v>2106</v>
      </c>
      <c r="C586" s="346">
        <v>3</v>
      </c>
      <c r="D586" s="346">
        <v>1</v>
      </c>
      <c r="E586" s="121" t="s">
        <v>2300</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15" customHeight="1">
      <c r="A587" s="301">
        <f t="shared" si="9"/>
        <v>586</v>
      </c>
      <c r="B587" s="346" t="s">
        <v>2106</v>
      </c>
      <c r="C587" s="346">
        <v>3</v>
      </c>
      <c r="D587" s="346">
        <v>1</v>
      </c>
      <c r="E587" s="121" t="s">
        <v>2303</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15" customHeight="1">
      <c r="A588" s="301">
        <f t="shared" si="9"/>
        <v>587</v>
      </c>
      <c r="B588" s="346" t="s">
        <v>2106</v>
      </c>
      <c r="C588" s="346">
        <v>3</v>
      </c>
      <c r="D588" s="346">
        <v>1</v>
      </c>
      <c r="E588" s="121" t="s">
        <v>1631</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15" customHeight="1" thickBot="1">
      <c r="A589" s="302">
        <f t="shared" si="9"/>
        <v>588</v>
      </c>
      <c r="B589" s="347" t="s">
        <v>2106</v>
      </c>
      <c r="C589" s="347">
        <v>3</v>
      </c>
      <c r="D589" s="347">
        <v>1</v>
      </c>
      <c r="E589" s="136" t="s">
        <v>1630</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15" customHeight="1">
      <c r="A590" s="309">
        <f t="shared" si="9"/>
        <v>589</v>
      </c>
      <c r="B590" s="348" t="s">
        <v>2106</v>
      </c>
      <c r="C590" s="348">
        <v>3</v>
      </c>
      <c r="D590" s="348">
        <v>2</v>
      </c>
      <c r="E590" s="149" t="s">
        <v>1983</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15" customHeight="1">
      <c r="A591" s="301">
        <f t="shared" si="9"/>
        <v>590</v>
      </c>
      <c r="B591" s="346" t="s">
        <v>2106</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15" customHeight="1">
      <c r="A592" s="301">
        <f t="shared" si="9"/>
        <v>591</v>
      </c>
      <c r="B592" s="346" t="s">
        <v>2106</v>
      </c>
      <c r="C592" s="346">
        <v>3</v>
      </c>
      <c r="D592" s="346">
        <v>2</v>
      </c>
      <c r="E592" s="121" t="s">
        <v>2192</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15" customHeight="1">
      <c r="A593" s="301">
        <f t="shared" si="9"/>
        <v>592</v>
      </c>
      <c r="B593" s="346" t="s">
        <v>2106</v>
      </c>
      <c r="C593" s="346">
        <v>3</v>
      </c>
      <c r="D593" s="346">
        <v>2</v>
      </c>
      <c r="E593" s="121" t="s">
        <v>2193</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15" customHeight="1">
      <c r="A594" s="301">
        <f t="shared" si="9"/>
        <v>593</v>
      </c>
      <c r="B594" s="346" t="s">
        <v>2106</v>
      </c>
      <c r="C594" s="346">
        <v>3</v>
      </c>
      <c r="D594" s="346">
        <v>2</v>
      </c>
      <c r="E594" s="121" t="s">
        <v>2194</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15" customHeight="1">
      <c r="A595" s="301">
        <f t="shared" si="9"/>
        <v>594</v>
      </c>
      <c r="B595" s="346" t="s">
        <v>2106</v>
      </c>
      <c r="C595" s="346">
        <v>3</v>
      </c>
      <c r="D595" s="346">
        <v>2</v>
      </c>
      <c r="E595" s="121" t="s">
        <v>2195</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15" customHeight="1">
      <c r="A596" s="301">
        <f t="shared" si="9"/>
        <v>595</v>
      </c>
      <c r="B596" s="346" t="s">
        <v>2106</v>
      </c>
      <c r="C596" s="346">
        <v>3</v>
      </c>
      <c r="D596" s="346">
        <v>2</v>
      </c>
      <c r="E596" s="121" t="s">
        <v>2191</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15" customHeight="1">
      <c r="A597" s="301">
        <f t="shared" si="9"/>
        <v>596</v>
      </c>
      <c r="B597" s="346" t="s">
        <v>2106</v>
      </c>
      <c r="C597" s="346">
        <v>3</v>
      </c>
      <c r="D597" s="346">
        <v>2</v>
      </c>
      <c r="E597" s="121" t="s">
        <v>2286</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15" customHeight="1">
      <c r="A598" s="301">
        <f t="shared" si="9"/>
        <v>597</v>
      </c>
      <c r="B598" s="346" t="s">
        <v>2106</v>
      </c>
      <c r="C598" s="346">
        <v>3</v>
      </c>
      <c r="D598" s="346">
        <v>2</v>
      </c>
      <c r="E598" s="121" t="s">
        <v>2287</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15" customHeight="1">
      <c r="A599" s="301">
        <f t="shared" si="9"/>
        <v>598</v>
      </c>
      <c r="B599" s="346" t="s">
        <v>2106</v>
      </c>
      <c r="C599" s="346">
        <v>3</v>
      </c>
      <c r="D599" s="346">
        <v>2</v>
      </c>
      <c r="E599" s="121" t="s">
        <v>2288</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15" customHeight="1">
      <c r="A600" s="301">
        <f t="shared" si="9"/>
        <v>599</v>
      </c>
      <c r="B600" s="346" t="s">
        <v>2106</v>
      </c>
      <c r="C600" s="346">
        <v>3</v>
      </c>
      <c r="D600" s="346">
        <v>2</v>
      </c>
      <c r="E600" s="121" t="s">
        <v>2289</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15" customHeight="1">
      <c r="A601" s="301">
        <f t="shared" si="9"/>
        <v>600</v>
      </c>
      <c r="B601" s="346" t="s">
        <v>2106</v>
      </c>
      <c r="C601" s="346">
        <v>3</v>
      </c>
      <c r="D601" s="346">
        <v>2</v>
      </c>
      <c r="E601" s="121" t="s">
        <v>2290</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15" customHeight="1">
      <c r="A602" s="301">
        <f t="shared" si="9"/>
        <v>601</v>
      </c>
      <c r="B602" s="346" t="s">
        <v>2106</v>
      </c>
      <c r="C602" s="346">
        <v>3</v>
      </c>
      <c r="D602" s="346">
        <v>2</v>
      </c>
      <c r="E602" s="121" t="s">
        <v>2301</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15" customHeight="1">
      <c r="A603" s="301">
        <f t="shared" si="9"/>
        <v>602</v>
      </c>
      <c r="B603" s="346" t="s">
        <v>2106</v>
      </c>
      <c r="C603" s="346">
        <v>3</v>
      </c>
      <c r="D603" s="346">
        <v>2</v>
      </c>
      <c r="E603" s="121" t="s">
        <v>2291</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15" customHeight="1">
      <c r="A604" s="301">
        <f t="shared" si="9"/>
        <v>603</v>
      </c>
      <c r="B604" s="346" t="s">
        <v>2106</v>
      </c>
      <c r="C604" s="346">
        <v>3</v>
      </c>
      <c r="D604" s="346">
        <v>2</v>
      </c>
      <c r="E604" s="121" t="s">
        <v>2292</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15" customHeight="1">
      <c r="A605" s="301">
        <f t="shared" si="9"/>
        <v>604</v>
      </c>
      <c r="B605" s="346" t="s">
        <v>2106</v>
      </c>
      <c r="C605" s="346">
        <v>3</v>
      </c>
      <c r="D605" s="346">
        <v>2</v>
      </c>
      <c r="E605" s="121" t="s">
        <v>2295</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15" customHeight="1">
      <c r="A606" s="301">
        <f t="shared" si="9"/>
        <v>605</v>
      </c>
      <c r="B606" s="346" t="s">
        <v>2106</v>
      </c>
      <c r="C606" s="346">
        <v>3</v>
      </c>
      <c r="D606" s="346">
        <v>2</v>
      </c>
      <c r="E606" s="121" t="s">
        <v>2293</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15" customHeight="1">
      <c r="A607" s="301">
        <f t="shared" si="9"/>
        <v>606</v>
      </c>
      <c r="B607" s="346" t="s">
        <v>2106</v>
      </c>
      <c r="C607" s="346">
        <v>3</v>
      </c>
      <c r="D607" s="346">
        <v>2</v>
      </c>
      <c r="E607" s="121" t="s">
        <v>2294</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15" customHeight="1">
      <c r="A608" s="301">
        <f t="shared" si="9"/>
        <v>607</v>
      </c>
      <c r="B608" s="346" t="s">
        <v>2106</v>
      </c>
      <c r="C608" s="346">
        <v>3</v>
      </c>
      <c r="D608" s="346">
        <v>2</v>
      </c>
      <c r="E608" s="121" t="s">
        <v>2302</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15" customHeight="1">
      <c r="A609" s="301">
        <f t="shared" si="9"/>
        <v>608</v>
      </c>
      <c r="B609" s="346" t="s">
        <v>2106</v>
      </c>
      <c r="C609" s="346">
        <v>3</v>
      </c>
      <c r="D609" s="346">
        <v>2</v>
      </c>
      <c r="E609" s="121" t="s">
        <v>2296</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15" customHeight="1">
      <c r="A610" s="301">
        <f t="shared" si="9"/>
        <v>609</v>
      </c>
      <c r="B610" s="346" t="s">
        <v>2106</v>
      </c>
      <c r="C610" s="346">
        <v>3</v>
      </c>
      <c r="D610" s="346">
        <v>2</v>
      </c>
      <c r="E610" s="121" t="s">
        <v>2297</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15" customHeight="1">
      <c r="A611" s="301">
        <f t="shared" si="9"/>
        <v>610</v>
      </c>
      <c r="B611" s="346" t="s">
        <v>2106</v>
      </c>
      <c r="C611" s="346">
        <v>3</v>
      </c>
      <c r="D611" s="346">
        <v>2</v>
      </c>
      <c r="E611" s="121" t="s">
        <v>2298</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15" customHeight="1">
      <c r="A612" s="301">
        <f t="shared" si="9"/>
        <v>611</v>
      </c>
      <c r="B612" s="346" t="s">
        <v>2106</v>
      </c>
      <c r="C612" s="346">
        <v>3</v>
      </c>
      <c r="D612" s="346">
        <v>2</v>
      </c>
      <c r="E612" s="121" t="s">
        <v>2299</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15" customHeight="1">
      <c r="A613" s="301">
        <f t="shared" si="9"/>
        <v>612</v>
      </c>
      <c r="B613" s="346" t="s">
        <v>2106</v>
      </c>
      <c r="C613" s="346">
        <v>3</v>
      </c>
      <c r="D613" s="346">
        <v>2</v>
      </c>
      <c r="E613" s="121" t="s">
        <v>2300</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15" customHeight="1">
      <c r="A614" s="301">
        <f t="shared" si="9"/>
        <v>613</v>
      </c>
      <c r="B614" s="346" t="s">
        <v>2106</v>
      </c>
      <c r="C614" s="346">
        <v>3</v>
      </c>
      <c r="D614" s="346">
        <v>2</v>
      </c>
      <c r="E614" s="121" t="s">
        <v>2303</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15" customHeight="1">
      <c r="A615" s="301">
        <f t="shared" si="9"/>
        <v>614</v>
      </c>
      <c r="B615" s="346" t="s">
        <v>2106</v>
      </c>
      <c r="C615" s="346">
        <v>3</v>
      </c>
      <c r="D615" s="346">
        <v>2</v>
      </c>
      <c r="E615" s="121" t="s">
        <v>1631</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15" customHeight="1" thickBot="1">
      <c r="A616" s="302">
        <f t="shared" si="9"/>
        <v>615</v>
      </c>
      <c r="B616" s="347" t="s">
        <v>2106</v>
      </c>
      <c r="C616" s="347">
        <v>3</v>
      </c>
      <c r="D616" s="374">
        <v>2</v>
      </c>
      <c r="E616" s="154" t="s">
        <v>1630</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15" customHeight="1">
      <c r="A617" s="309">
        <f t="shared" si="9"/>
        <v>616</v>
      </c>
      <c r="B617" s="348" t="s">
        <v>2106</v>
      </c>
      <c r="C617" s="348">
        <v>3</v>
      </c>
      <c r="D617" s="348">
        <v>3</v>
      </c>
      <c r="E617" s="147" t="s">
        <v>1983</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15" customHeight="1">
      <c r="A618" s="301">
        <f t="shared" si="9"/>
        <v>617</v>
      </c>
      <c r="B618" s="346" t="s">
        <v>2106</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15" customHeight="1">
      <c r="A619" s="301">
        <f t="shared" si="9"/>
        <v>618</v>
      </c>
      <c r="B619" s="346" t="s">
        <v>2106</v>
      </c>
      <c r="C619" s="346">
        <v>3</v>
      </c>
      <c r="D619" s="346">
        <v>3</v>
      </c>
      <c r="E619" s="121" t="s">
        <v>2192</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15" customHeight="1">
      <c r="A620" s="301">
        <f t="shared" si="9"/>
        <v>619</v>
      </c>
      <c r="B620" s="346" t="s">
        <v>2106</v>
      </c>
      <c r="C620" s="346">
        <v>3</v>
      </c>
      <c r="D620" s="346">
        <v>3</v>
      </c>
      <c r="E620" s="121" t="s">
        <v>2193</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15" customHeight="1">
      <c r="A621" s="301">
        <f t="shared" si="9"/>
        <v>620</v>
      </c>
      <c r="B621" s="346" t="s">
        <v>2106</v>
      </c>
      <c r="C621" s="346">
        <v>3</v>
      </c>
      <c r="D621" s="346">
        <v>3</v>
      </c>
      <c r="E621" s="121" t="s">
        <v>2194</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15" customHeight="1">
      <c r="A622" s="301">
        <f t="shared" si="9"/>
        <v>621</v>
      </c>
      <c r="B622" s="346" t="s">
        <v>2106</v>
      </c>
      <c r="C622" s="346">
        <v>3</v>
      </c>
      <c r="D622" s="346">
        <v>3</v>
      </c>
      <c r="E622" s="121" t="s">
        <v>2195</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15" customHeight="1">
      <c r="A623" s="301">
        <f t="shared" si="9"/>
        <v>622</v>
      </c>
      <c r="B623" s="346" t="s">
        <v>2106</v>
      </c>
      <c r="C623" s="346">
        <v>3</v>
      </c>
      <c r="D623" s="346">
        <v>3</v>
      </c>
      <c r="E623" s="121" t="s">
        <v>2191</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15" customHeight="1">
      <c r="A624" s="301">
        <f t="shared" si="9"/>
        <v>623</v>
      </c>
      <c r="B624" s="346" t="s">
        <v>2106</v>
      </c>
      <c r="C624" s="346">
        <v>3</v>
      </c>
      <c r="D624" s="346">
        <v>3</v>
      </c>
      <c r="E624" s="121" t="s">
        <v>2286</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15" customHeight="1">
      <c r="A625" s="301">
        <f t="shared" si="9"/>
        <v>624</v>
      </c>
      <c r="B625" s="346" t="s">
        <v>2106</v>
      </c>
      <c r="C625" s="346">
        <v>3</v>
      </c>
      <c r="D625" s="346">
        <v>3</v>
      </c>
      <c r="E625" s="121" t="s">
        <v>2287</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15" customHeight="1">
      <c r="A626" s="301">
        <f t="shared" si="9"/>
        <v>625</v>
      </c>
      <c r="B626" s="346" t="s">
        <v>2106</v>
      </c>
      <c r="C626" s="346">
        <v>3</v>
      </c>
      <c r="D626" s="346">
        <v>3</v>
      </c>
      <c r="E626" s="121" t="s">
        <v>2288</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15" customHeight="1">
      <c r="A627" s="301">
        <f t="shared" si="9"/>
        <v>626</v>
      </c>
      <c r="B627" s="346" t="s">
        <v>2106</v>
      </c>
      <c r="C627" s="346">
        <v>3</v>
      </c>
      <c r="D627" s="346">
        <v>3</v>
      </c>
      <c r="E627" s="121" t="s">
        <v>2289</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15" customHeight="1">
      <c r="A628" s="301">
        <f t="shared" si="9"/>
        <v>627</v>
      </c>
      <c r="B628" s="346" t="s">
        <v>2106</v>
      </c>
      <c r="C628" s="346">
        <v>3</v>
      </c>
      <c r="D628" s="346">
        <v>3</v>
      </c>
      <c r="E628" s="121" t="s">
        <v>2290</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15" customHeight="1">
      <c r="A629" s="301">
        <f t="shared" si="9"/>
        <v>628</v>
      </c>
      <c r="B629" s="346" t="s">
        <v>2106</v>
      </c>
      <c r="C629" s="346">
        <v>3</v>
      </c>
      <c r="D629" s="346">
        <v>3</v>
      </c>
      <c r="E629" s="121" t="s">
        <v>2301</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15" customHeight="1">
      <c r="A630" s="301">
        <f t="shared" si="9"/>
        <v>629</v>
      </c>
      <c r="B630" s="346" t="s">
        <v>2106</v>
      </c>
      <c r="C630" s="346">
        <v>3</v>
      </c>
      <c r="D630" s="346">
        <v>3</v>
      </c>
      <c r="E630" s="121" t="s">
        <v>2291</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15" customHeight="1">
      <c r="A631" s="301">
        <f t="shared" si="9"/>
        <v>630</v>
      </c>
      <c r="B631" s="346" t="s">
        <v>2106</v>
      </c>
      <c r="C631" s="346">
        <v>3</v>
      </c>
      <c r="D631" s="346">
        <v>3</v>
      </c>
      <c r="E631" s="121" t="s">
        <v>2292</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15" customHeight="1">
      <c r="A632" s="301">
        <f t="shared" si="9"/>
        <v>631</v>
      </c>
      <c r="B632" s="346" t="s">
        <v>2106</v>
      </c>
      <c r="C632" s="346">
        <v>3</v>
      </c>
      <c r="D632" s="346">
        <v>3</v>
      </c>
      <c r="E632" s="121" t="s">
        <v>2295</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15" customHeight="1">
      <c r="A633" s="301">
        <f t="shared" si="9"/>
        <v>632</v>
      </c>
      <c r="B633" s="346" t="s">
        <v>2106</v>
      </c>
      <c r="C633" s="346">
        <v>3</v>
      </c>
      <c r="D633" s="346">
        <v>3</v>
      </c>
      <c r="E633" s="121" t="s">
        <v>2293</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15" customHeight="1">
      <c r="A634" s="301">
        <f t="shared" si="9"/>
        <v>633</v>
      </c>
      <c r="B634" s="346" t="s">
        <v>2106</v>
      </c>
      <c r="C634" s="346">
        <v>3</v>
      </c>
      <c r="D634" s="346">
        <v>3</v>
      </c>
      <c r="E634" s="121" t="s">
        <v>2294</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15" customHeight="1">
      <c r="A635" s="301">
        <f t="shared" si="9"/>
        <v>634</v>
      </c>
      <c r="B635" s="346" t="s">
        <v>2106</v>
      </c>
      <c r="C635" s="346">
        <v>3</v>
      </c>
      <c r="D635" s="346">
        <v>3</v>
      </c>
      <c r="E635" s="121" t="s">
        <v>2302</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15" customHeight="1">
      <c r="A636" s="301">
        <f t="shared" si="9"/>
        <v>635</v>
      </c>
      <c r="B636" s="346" t="s">
        <v>2106</v>
      </c>
      <c r="C636" s="346">
        <v>3</v>
      </c>
      <c r="D636" s="346">
        <v>3</v>
      </c>
      <c r="E636" s="121" t="s">
        <v>2296</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15" customHeight="1">
      <c r="A637" s="301">
        <f t="shared" si="9"/>
        <v>636</v>
      </c>
      <c r="B637" s="346" t="s">
        <v>2106</v>
      </c>
      <c r="C637" s="346">
        <v>3</v>
      </c>
      <c r="D637" s="346">
        <v>3</v>
      </c>
      <c r="E637" s="121" t="s">
        <v>2297</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15" customHeight="1">
      <c r="A638" s="301">
        <f t="shared" si="9"/>
        <v>637</v>
      </c>
      <c r="B638" s="346" t="s">
        <v>2106</v>
      </c>
      <c r="C638" s="346">
        <v>3</v>
      </c>
      <c r="D638" s="346">
        <v>3</v>
      </c>
      <c r="E638" s="121" t="s">
        <v>2298</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15" customHeight="1">
      <c r="A639" s="301">
        <f t="shared" si="9"/>
        <v>638</v>
      </c>
      <c r="B639" s="346" t="s">
        <v>2106</v>
      </c>
      <c r="C639" s="346">
        <v>3</v>
      </c>
      <c r="D639" s="346">
        <v>3</v>
      </c>
      <c r="E639" s="121" t="s">
        <v>2299</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15" customHeight="1">
      <c r="A640" s="301">
        <f t="shared" si="9"/>
        <v>639</v>
      </c>
      <c r="B640" s="346" t="s">
        <v>2106</v>
      </c>
      <c r="C640" s="346">
        <v>3</v>
      </c>
      <c r="D640" s="346">
        <v>3</v>
      </c>
      <c r="E640" s="121" t="s">
        <v>2300</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15" customHeight="1">
      <c r="A641" s="301">
        <f t="shared" si="9"/>
        <v>640</v>
      </c>
      <c r="B641" s="346" t="s">
        <v>2106</v>
      </c>
      <c r="C641" s="346">
        <v>3</v>
      </c>
      <c r="D641" s="346">
        <v>3</v>
      </c>
      <c r="E641" s="121" t="s">
        <v>2303</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15" customHeight="1">
      <c r="A642" s="301">
        <f t="shared" si="9"/>
        <v>641</v>
      </c>
      <c r="B642" s="346" t="s">
        <v>2106</v>
      </c>
      <c r="C642" s="346">
        <v>3</v>
      </c>
      <c r="D642" s="346">
        <v>3</v>
      </c>
      <c r="E642" s="121" t="s">
        <v>1631</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15" customHeight="1" thickBot="1">
      <c r="A643" s="302">
        <f t="shared" ref="A643:A706" si="10">A642+1</f>
        <v>642</v>
      </c>
      <c r="B643" s="347" t="s">
        <v>2106</v>
      </c>
      <c r="C643" s="347">
        <v>3</v>
      </c>
      <c r="D643" s="374">
        <v>3</v>
      </c>
      <c r="E643" s="154" t="s">
        <v>1630</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15" customHeight="1">
      <c r="A644" s="309">
        <f t="shared" si="10"/>
        <v>643</v>
      </c>
      <c r="B644" s="348" t="s">
        <v>2106</v>
      </c>
      <c r="C644" s="348">
        <v>3</v>
      </c>
      <c r="D644" s="348">
        <v>4</v>
      </c>
      <c r="E644" s="147" t="s">
        <v>1983</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15" customHeight="1">
      <c r="A645" s="301">
        <f t="shared" si="10"/>
        <v>644</v>
      </c>
      <c r="B645" s="346" t="s">
        <v>2106</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15" customHeight="1">
      <c r="A646" s="301">
        <f t="shared" si="10"/>
        <v>645</v>
      </c>
      <c r="B646" s="346" t="s">
        <v>2106</v>
      </c>
      <c r="C646" s="346">
        <v>3</v>
      </c>
      <c r="D646" s="346">
        <v>4</v>
      </c>
      <c r="E646" s="121" t="s">
        <v>2192</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15" customHeight="1">
      <c r="A647" s="301">
        <f t="shared" si="10"/>
        <v>646</v>
      </c>
      <c r="B647" s="346" t="s">
        <v>2106</v>
      </c>
      <c r="C647" s="346">
        <v>3</v>
      </c>
      <c r="D647" s="346">
        <v>4</v>
      </c>
      <c r="E647" s="121" t="s">
        <v>2193</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15" customHeight="1">
      <c r="A648" s="301">
        <f t="shared" si="10"/>
        <v>647</v>
      </c>
      <c r="B648" s="346" t="s">
        <v>2106</v>
      </c>
      <c r="C648" s="346">
        <v>3</v>
      </c>
      <c r="D648" s="346">
        <v>4</v>
      </c>
      <c r="E648" s="121" t="s">
        <v>2194</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15" customHeight="1">
      <c r="A649" s="301">
        <f t="shared" si="10"/>
        <v>648</v>
      </c>
      <c r="B649" s="346" t="s">
        <v>2106</v>
      </c>
      <c r="C649" s="346">
        <v>3</v>
      </c>
      <c r="D649" s="346">
        <v>4</v>
      </c>
      <c r="E649" s="121" t="s">
        <v>2195</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15" customHeight="1">
      <c r="A650" s="301">
        <f t="shared" si="10"/>
        <v>649</v>
      </c>
      <c r="B650" s="346" t="s">
        <v>2106</v>
      </c>
      <c r="C650" s="346">
        <v>3</v>
      </c>
      <c r="D650" s="346">
        <v>4</v>
      </c>
      <c r="E650" s="121" t="s">
        <v>2191</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15" customHeight="1">
      <c r="A651" s="301">
        <f t="shared" si="10"/>
        <v>650</v>
      </c>
      <c r="B651" s="346" t="s">
        <v>2106</v>
      </c>
      <c r="C651" s="346">
        <v>3</v>
      </c>
      <c r="D651" s="346">
        <v>4</v>
      </c>
      <c r="E651" s="121" t="s">
        <v>2286</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15" customHeight="1">
      <c r="A652" s="301">
        <f t="shared" si="10"/>
        <v>651</v>
      </c>
      <c r="B652" s="346" t="s">
        <v>2106</v>
      </c>
      <c r="C652" s="346">
        <v>3</v>
      </c>
      <c r="D652" s="346">
        <v>4</v>
      </c>
      <c r="E652" s="121" t="s">
        <v>2287</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15" customHeight="1">
      <c r="A653" s="301">
        <f t="shared" si="10"/>
        <v>652</v>
      </c>
      <c r="B653" s="346" t="s">
        <v>2106</v>
      </c>
      <c r="C653" s="346">
        <v>3</v>
      </c>
      <c r="D653" s="346">
        <v>4</v>
      </c>
      <c r="E653" s="121" t="s">
        <v>2288</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15" customHeight="1">
      <c r="A654" s="301">
        <f t="shared" si="10"/>
        <v>653</v>
      </c>
      <c r="B654" s="346" t="s">
        <v>2106</v>
      </c>
      <c r="C654" s="346">
        <v>3</v>
      </c>
      <c r="D654" s="346">
        <v>4</v>
      </c>
      <c r="E654" s="121" t="s">
        <v>2289</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15" customHeight="1">
      <c r="A655" s="301">
        <f t="shared" si="10"/>
        <v>654</v>
      </c>
      <c r="B655" s="346" t="s">
        <v>2106</v>
      </c>
      <c r="C655" s="346">
        <v>3</v>
      </c>
      <c r="D655" s="346">
        <v>4</v>
      </c>
      <c r="E655" s="121" t="s">
        <v>2290</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15" customHeight="1">
      <c r="A656" s="301">
        <f t="shared" si="10"/>
        <v>655</v>
      </c>
      <c r="B656" s="346" t="s">
        <v>2106</v>
      </c>
      <c r="C656" s="346">
        <v>3</v>
      </c>
      <c r="D656" s="346">
        <v>4</v>
      </c>
      <c r="E656" s="121" t="s">
        <v>2301</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15" customHeight="1">
      <c r="A657" s="301">
        <f t="shared" si="10"/>
        <v>656</v>
      </c>
      <c r="B657" s="346" t="s">
        <v>2106</v>
      </c>
      <c r="C657" s="346">
        <v>3</v>
      </c>
      <c r="D657" s="346">
        <v>4</v>
      </c>
      <c r="E657" s="121" t="s">
        <v>2291</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15" customHeight="1">
      <c r="A658" s="301">
        <f t="shared" si="10"/>
        <v>657</v>
      </c>
      <c r="B658" s="346" t="s">
        <v>2106</v>
      </c>
      <c r="C658" s="346">
        <v>3</v>
      </c>
      <c r="D658" s="346">
        <v>4</v>
      </c>
      <c r="E658" s="121" t="s">
        <v>2292</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15" customHeight="1">
      <c r="A659" s="301">
        <f t="shared" si="10"/>
        <v>658</v>
      </c>
      <c r="B659" s="346" t="s">
        <v>2106</v>
      </c>
      <c r="C659" s="346">
        <v>3</v>
      </c>
      <c r="D659" s="346">
        <v>4</v>
      </c>
      <c r="E659" s="121" t="s">
        <v>2295</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15" customHeight="1">
      <c r="A660" s="301">
        <f t="shared" si="10"/>
        <v>659</v>
      </c>
      <c r="B660" s="346" t="s">
        <v>2106</v>
      </c>
      <c r="C660" s="346">
        <v>3</v>
      </c>
      <c r="D660" s="346">
        <v>4</v>
      </c>
      <c r="E660" s="121" t="s">
        <v>2293</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15" customHeight="1">
      <c r="A661" s="301">
        <f t="shared" si="10"/>
        <v>660</v>
      </c>
      <c r="B661" s="346" t="s">
        <v>2106</v>
      </c>
      <c r="C661" s="346">
        <v>3</v>
      </c>
      <c r="D661" s="346">
        <v>4</v>
      </c>
      <c r="E661" s="121" t="s">
        <v>2294</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15" customHeight="1">
      <c r="A662" s="301">
        <f t="shared" si="10"/>
        <v>661</v>
      </c>
      <c r="B662" s="346" t="s">
        <v>2106</v>
      </c>
      <c r="C662" s="346">
        <v>3</v>
      </c>
      <c r="D662" s="346">
        <v>4</v>
      </c>
      <c r="E662" s="121" t="s">
        <v>2302</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15" customHeight="1">
      <c r="A663" s="301">
        <f t="shared" si="10"/>
        <v>662</v>
      </c>
      <c r="B663" s="346" t="s">
        <v>2106</v>
      </c>
      <c r="C663" s="346">
        <v>3</v>
      </c>
      <c r="D663" s="346">
        <v>4</v>
      </c>
      <c r="E663" s="121" t="s">
        <v>2296</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15" customHeight="1">
      <c r="A664" s="301">
        <f t="shared" si="10"/>
        <v>663</v>
      </c>
      <c r="B664" s="346" t="s">
        <v>2106</v>
      </c>
      <c r="C664" s="346">
        <v>3</v>
      </c>
      <c r="D664" s="346">
        <v>4</v>
      </c>
      <c r="E664" s="121" t="s">
        <v>2297</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15" customHeight="1">
      <c r="A665" s="301">
        <f t="shared" si="10"/>
        <v>664</v>
      </c>
      <c r="B665" s="346" t="s">
        <v>2106</v>
      </c>
      <c r="C665" s="346">
        <v>3</v>
      </c>
      <c r="D665" s="346">
        <v>4</v>
      </c>
      <c r="E665" s="121" t="s">
        <v>2298</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15" customHeight="1">
      <c r="A666" s="301">
        <f t="shared" si="10"/>
        <v>665</v>
      </c>
      <c r="B666" s="346" t="s">
        <v>2106</v>
      </c>
      <c r="C666" s="346">
        <v>3</v>
      </c>
      <c r="D666" s="346">
        <v>4</v>
      </c>
      <c r="E666" s="121" t="s">
        <v>2299</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15" customHeight="1">
      <c r="A667" s="301">
        <f t="shared" si="10"/>
        <v>666</v>
      </c>
      <c r="B667" s="346" t="s">
        <v>2106</v>
      </c>
      <c r="C667" s="346">
        <v>3</v>
      </c>
      <c r="D667" s="346">
        <v>4</v>
      </c>
      <c r="E667" s="121" t="s">
        <v>2300</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15" customHeight="1">
      <c r="A668" s="301">
        <f t="shared" si="10"/>
        <v>667</v>
      </c>
      <c r="B668" s="346" t="s">
        <v>2106</v>
      </c>
      <c r="C668" s="346">
        <v>3</v>
      </c>
      <c r="D668" s="346">
        <v>4</v>
      </c>
      <c r="E668" s="121" t="s">
        <v>2303</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15" customHeight="1">
      <c r="A669" s="301">
        <f t="shared" si="10"/>
        <v>668</v>
      </c>
      <c r="B669" s="346" t="s">
        <v>2106</v>
      </c>
      <c r="C669" s="346">
        <v>3</v>
      </c>
      <c r="D669" s="346">
        <v>4</v>
      </c>
      <c r="E669" s="121" t="s">
        <v>1631</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15" customHeight="1" thickBot="1">
      <c r="A670" s="302">
        <f t="shared" si="10"/>
        <v>669</v>
      </c>
      <c r="B670" s="347" t="s">
        <v>2106</v>
      </c>
      <c r="C670" s="347">
        <v>3</v>
      </c>
      <c r="D670" s="374">
        <v>4</v>
      </c>
      <c r="E670" s="154" t="s">
        <v>1630</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15" customHeight="1">
      <c r="A671" s="309">
        <f t="shared" si="10"/>
        <v>670</v>
      </c>
      <c r="B671" s="348" t="s">
        <v>2106</v>
      </c>
      <c r="C671" s="348">
        <v>3</v>
      </c>
      <c r="D671" s="348">
        <v>5</v>
      </c>
      <c r="E671" s="147" t="s">
        <v>1983</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15" customHeight="1">
      <c r="A672" s="301">
        <f t="shared" si="10"/>
        <v>671</v>
      </c>
      <c r="B672" s="346" t="s">
        <v>2106</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15" customHeight="1">
      <c r="A673" s="301">
        <f t="shared" si="10"/>
        <v>672</v>
      </c>
      <c r="B673" s="346" t="s">
        <v>2106</v>
      </c>
      <c r="C673" s="346">
        <v>3</v>
      </c>
      <c r="D673" s="346">
        <v>5</v>
      </c>
      <c r="E673" s="121" t="s">
        <v>2192</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15" customHeight="1">
      <c r="A674" s="301">
        <f t="shared" si="10"/>
        <v>673</v>
      </c>
      <c r="B674" s="346" t="s">
        <v>2106</v>
      </c>
      <c r="C674" s="346">
        <v>3</v>
      </c>
      <c r="D674" s="346">
        <v>5</v>
      </c>
      <c r="E674" s="121" t="s">
        <v>2193</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15" customHeight="1">
      <c r="A675" s="301">
        <f t="shared" si="10"/>
        <v>674</v>
      </c>
      <c r="B675" s="346" t="s">
        <v>2106</v>
      </c>
      <c r="C675" s="346">
        <v>3</v>
      </c>
      <c r="D675" s="346">
        <v>5</v>
      </c>
      <c r="E675" s="121" t="s">
        <v>2194</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15" customHeight="1">
      <c r="A676" s="301">
        <f t="shared" si="10"/>
        <v>675</v>
      </c>
      <c r="B676" s="346" t="s">
        <v>2106</v>
      </c>
      <c r="C676" s="346">
        <v>3</v>
      </c>
      <c r="D676" s="346">
        <v>5</v>
      </c>
      <c r="E676" s="121" t="s">
        <v>2195</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15" customHeight="1">
      <c r="A677" s="301">
        <f t="shared" si="10"/>
        <v>676</v>
      </c>
      <c r="B677" s="346" t="s">
        <v>2106</v>
      </c>
      <c r="C677" s="346">
        <v>3</v>
      </c>
      <c r="D677" s="346">
        <v>5</v>
      </c>
      <c r="E677" s="121" t="s">
        <v>2191</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15" customHeight="1">
      <c r="A678" s="301">
        <f t="shared" si="10"/>
        <v>677</v>
      </c>
      <c r="B678" s="346" t="s">
        <v>2106</v>
      </c>
      <c r="C678" s="346">
        <v>3</v>
      </c>
      <c r="D678" s="346">
        <v>5</v>
      </c>
      <c r="E678" s="121" t="s">
        <v>2286</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15" customHeight="1">
      <c r="A679" s="301">
        <f t="shared" si="10"/>
        <v>678</v>
      </c>
      <c r="B679" s="346" t="s">
        <v>2106</v>
      </c>
      <c r="C679" s="346">
        <v>3</v>
      </c>
      <c r="D679" s="346">
        <v>5</v>
      </c>
      <c r="E679" s="121" t="s">
        <v>2287</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15" customHeight="1">
      <c r="A680" s="301">
        <f t="shared" si="10"/>
        <v>679</v>
      </c>
      <c r="B680" s="346" t="s">
        <v>2106</v>
      </c>
      <c r="C680" s="346">
        <v>3</v>
      </c>
      <c r="D680" s="346">
        <v>5</v>
      </c>
      <c r="E680" s="121" t="s">
        <v>2288</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15" customHeight="1">
      <c r="A681" s="301">
        <f t="shared" si="10"/>
        <v>680</v>
      </c>
      <c r="B681" s="346" t="s">
        <v>2106</v>
      </c>
      <c r="C681" s="346">
        <v>3</v>
      </c>
      <c r="D681" s="346">
        <v>5</v>
      </c>
      <c r="E681" s="121" t="s">
        <v>2289</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15" customHeight="1">
      <c r="A682" s="301">
        <f t="shared" si="10"/>
        <v>681</v>
      </c>
      <c r="B682" s="346" t="s">
        <v>2106</v>
      </c>
      <c r="C682" s="346">
        <v>3</v>
      </c>
      <c r="D682" s="346">
        <v>5</v>
      </c>
      <c r="E682" s="121" t="s">
        <v>2290</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15" customHeight="1">
      <c r="A683" s="301">
        <f t="shared" si="10"/>
        <v>682</v>
      </c>
      <c r="B683" s="346" t="s">
        <v>2106</v>
      </c>
      <c r="C683" s="346">
        <v>3</v>
      </c>
      <c r="D683" s="346">
        <v>5</v>
      </c>
      <c r="E683" s="121" t="s">
        <v>2301</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15" customHeight="1">
      <c r="A684" s="301">
        <f t="shared" si="10"/>
        <v>683</v>
      </c>
      <c r="B684" s="346" t="s">
        <v>2106</v>
      </c>
      <c r="C684" s="346">
        <v>3</v>
      </c>
      <c r="D684" s="346">
        <v>5</v>
      </c>
      <c r="E684" s="121" t="s">
        <v>2291</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15" customHeight="1">
      <c r="A685" s="301">
        <f t="shared" si="10"/>
        <v>684</v>
      </c>
      <c r="B685" s="346" t="s">
        <v>2106</v>
      </c>
      <c r="C685" s="346">
        <v>3</v>
      </c>
      <c r="D685" s="346">
        <v>5</v>
      </c>
      <c r="E685" s="121" t="s">
        <v>2292</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15" customHeight="1">
      <c r="A686" s="301">
        <f t="shared" si="10"/>
        <v>685</v>
      </c>
      <c r="B686" s="346" t="s">
        <v>2106</v>
      </c>
      <c r="C686" s="346">
        <v>3</v>
      </c>
      <c r="D686" s="346">
        <v>5</v>
      </c>
      <c r="E686" s="121" t="s">
        <v>2295</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15" customHeight="1">
      <c r="A687" s="301">
        <f t="shared" si="10"/>
        <v>686</v>
      </c>
      <c r="B687" s="346" t="s">
        <v>2106</v>
      </c>
      <c r="C687" s="346">
        <v>3</v>
      </c>
      <c r="D687" s="346">
        <v>5</v>
      </c>
      <c r="E687" s="121" t="s">
        <v>2293</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15" customHeight="1">
      <c r="A688" s="301">
        <f t="shared" si="10"/>
        <v>687</v>
      </c>
      <c r="B688" s="346" t="s">
        <v>2106</v>
      </c>
      <c r="C688" s="346">
        <v>3</v>
      </c>
      <c r="D688" s="346">
        <v>5</v>
      </c>
      <c r="E688" s="121" t="s">
        <v>2294</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15" customHeight="1">
      <c r="A689" s="301">
        <f t="shared" si="10"/>
        <v>688</v>
      </c>
      <c r="B689" s="346" t="s">
        <v>2106</v>
      </c>
      <c r="C689" s="346">
        <v>3</v>
      </c>
      <c r="D689" s="346">
        <v>5</v>
      </c>
      <c r="E689" s="121" t="s">
        <v>2302</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15" customHeight="1">
      <c r="A690" s="301">
        <f t="shared" si="10"/>
        <v>689</v>
      </c>
      <c r="B690" s="346" t="s">
        <v>2106</v>
      </c>
      <c r="C690" s="346">
        <v>3</v>
      </c>
      <c r="D690" s="346">
        <v>5</v>
      </c>
      <c r="E690" s="121" t="s">
        <v>2296</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15" customHeight="1">
      <c r="A691" s="301">
        <f t="shared" si="10"/>
        <v>690</v>
      </c>
      <c r="B691" s="346" t="s">
        <v>2106</v>
      </c>
      <c r="C691" s="346">
        <v>3</v>
      </c>
      <c r="D691" s="346">
        <v>5</v>
      </c>
      <c r="E691" s="121" t="s">
        <v>2297</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15" customHeight="1">
      <c r="A692" s="301">
        <f t="shared" si="10"/>
        <v>691</v>
      </c>
      <c r="B692" s="346" t="s">
        <v>2106</v>
      </c>
      <c r="C692" s="346">
        <v>3</v>
      </c>
      <c r="D692" s="346">
        <v>5</v>
      </c>
      <c r="E692" s="121" t="s">
        <v>2298</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15" customHeight="1">
      <c r="A693" s="301">
        <f t="shared" si="10"/>
        <v>692</v>
      </c>
      <c r="B693" s="346" t="s">
        <v>2106</v>
      </c>
      <c r="C693" s="346">
        <v>3</v>
      </c>
      <c r="D693" s="346">
        <v>5</v>
      </c>
      <c r="E693" s="121" t="s">
        <v>2299</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15" customHeight="1">
      <c r="A694" s="301">
        <f t="shared" si="10"/>
        <v>693</v>
      </c>
      <c r="B694" s="346" t="s">
        <v>2106</v>
      </c>
      <c r="C694" s="346">
        <v>3</v>
      </c>
      <c r="D694" s="346">
        <v>5</v>
      </c>
      <c r="E694" s="121" t="s">
        <v>2300</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15" customHeight="1">
      <c r="A695" s="301">
        <f t="shared" si="10"/>
        <v>694</v>
      </c>
      <c r="B695" s="346" t="s">
        <v>2106</v>
      </c>
      <c r="C695" s="346">
        <v>3</v>
      </c>
      <c r="D695" s="346">
        <v>5</v>
      </c>
      <c r="E695" s="121" t="s">
        <v>2303</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15" customHeight="1">
      <c r="A696" s="301">
        <f t="shared" si="10"/>
        <v>695</v>
      </c>
      <c r="B696" s="346" t="s">
        <v>2106</v>
      </c>
      <c r="C696" s="346">
        <v>3</v>
      </c>
      <c r="D696" s="346">
        <v>5</v>
      </c>
      <c r="E696" s="121" t="s">
        <v>1631</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15" customHeight="1" thickBot="1">
      <c r="A697" s="302">
        <f t="shared" si="10"/>
        <v>696</v>
      </c>
      <c r="B697" s="347" t="s">
        <v>2106</v>
      </c>
      <c r="C697" s="347">
        <v>3</v>
      </c>
      <c r="D697" s="374">
        <v>5</v>
      </c>
      <c r="E697" s="154" t="s">
        <v>1630</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15" customHeight="1">
      <c r="A698" s="309">
        <f t="shared" si="10"/>
        <v>697</v>
      </c>
      <c r="B698" s="348" t="s">
        <v>2106</v>
      </c>
      <c r="C698" s="348">
        <v>3</v>
      </c>
      <c r="D698" s="348">
        <v>6</v>
      </c>
      <c r="E698" s="147" t="s">
        <v>1983</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15" customHeight="1">
      <c r="A699" s="301">
        <f t="shared" si="10"/>
        <v>698</v>
      </c>
      <c r="B699" s="346" t="s">
        <v>2106</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15" customHeight="1">
      <c r="A700" s="301">
        <f t="shared" si="10"/>
        <v>699</v>
      </c>
      <c r="B700" s="346" t="s">
        <v>2106</v>
      </c>
      <c r="C700" s="346">
        <v>3</v>
      </c>
      <c r="D700" s="346">
        <v>6</v>
      </c>
      <c r="E700" s="121" t="s">
        <v>2192</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15" customHeight="1">
      <c r="A701" s="301">
        <f t="shared" si="10"/>
        <v>700</v>
      </c>
      <c r="B701" s="346" t="s">
        <v>2106</v>
      </c>
      <c r="C701" s="346">
        <v>3</v>
      </c>
      <c r="D701" s="346">
        <v>6</v>
      </c>
      <c r="E701" s="121" t="s">
        <v>2193</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15" customHeight="1">
      <c r="A702" s="301">
        <f t="shared" si="10"/>
        <v>701</v>
      </c>
      <c r="B702" s="346" t="s">
        <v>2106</v>
      </c>
      <c r="C702" s="346">
        <v>3</v>
      </c>
      <c r="D702" s="346">
        <v>6</v>
      </c>
      <c r="E702" s="121" t="s">
        <v>2194</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15" customHeight="1">
      <c r="A703" s="301">
        <f t="shared" si="10"/>
        <v>702</v>
      </c>
      <c r="B703" s="346" t="s">
        <v>2106</v>
      </c>
      <c r="C703" s="346">
        <v>3</v>
      </c>
      <c r="D703" s="346">
        <v>6</v>
      </c>
      <c r="E703" s="121" t="s">
        <v>2195</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15" customHeight="1">
      <c r="A704" s="301">
        <f t="shared" si="10"/>
        <v>703</v>
      </c>
      <c r="B704" s="346" t="s">
        <v>2106</v>
      </c>
      <c r="C704" s="346">
        <v>3</v>
      </c>
      <c r="D704" s="346">
        <v>6</v>
      </c>
      <c r="E704" s="121" t="s">
        <v>2191</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2106</v>
      </c>
      <c r="C705" s="346">
        <v>3</v>
      </c>
      <c r="D705" s="346">
        <v>6</v>
      </c>
      <c r="E705" s="121" t="s">
        <v>2286</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15" customHeight="1">
      <c r="A706" s="301">
        <f t="shared" si="10"/>
        <v>705</v>
      </c>
      <c r="B706" s="346" t="s">
        <v>2106</v>
      </c>
      <c r="C706" s="346">
        <v>3</v>
      </c>
      <c r="D706" s="346">
        <v>6</v>
      </c>
      <c r="E706" s="121" t="s">
        <v>2287</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15" customHeight="1">
      <c r="A707" s="301">
        <f t="shared" ref="A707:A770" si="11">A706+1</f>
        <v>706</v>
      </c>
      <c r="B707" s="346" t="s">
        <v>2106</v>
      </c>
      <c r="C707" s="346">
        <v>3</v>
      </c>
      <c r="D707" s="346">
        <v>6</v>
      </c>
      <c r="E707" s="121" t="s">
        <v>2288</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15" customHeight="1">
      <c r="A708" s="301">
        <f t="shared" si="11"/>
        <v>707</v>
      </c>
      <c r="B708" s="346" t="s">
        <v>2106</v>
      </c>
      <c r="C708" s="346">
        <v>3</v>
      </c>
      <c r="D708" s="346">
        <v>6</v>
      </c>
      <c r="E708" s="121" t="s">
        <v>2289</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15" customHeight="1">
      <c r="A709" s="301">
        <f t="shared" si="11"/>
        <v>708</v>
      </c>
      <c r="B709" s="346" t="s">
        <v>2106</v>
      </c>
      <c r="C709" s="346">
        <v>3</v>
      </c>
      <c r="D709" s="346">
        <v>6</v>
      </c>
      <c r="E709" s="121" t="s">
        <v>2290</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15" customHeight="1">
      <c r="A710" s="301">
        <f t="shared" si="11"/>
        <v>709</v>
      </c>
      <c r="B710" s="346" t="s">
        <v>2106</v>
      </c>
      <c r="C710" s="346">
        <v>3</v>
      </c>
      <c r="D710" s="346">
        <v>6</v>
      </c>
      <c r="E710" s="121" t="s">
        <v>2301</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15" customHeight="1">
      <c r="A711" s="301">
        <f t="shared" si="11"/>
        <v>710</v>
      </c>
      <c r="B711" s="346" t="s">
        <v>2106</v>
      </c>
      <c r="C711" s="346">
        <v>3</v>
      </c>
      <c r="D711" s="346">
        <v>6</v>
      </c>
      <c r="E711" s="121" t="s">
        <v>2291</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15" customHeight="1">
      <c r="A712" s="301">
        <f t="shared" si="11"/>
        <v>711</v>
      </c>
      <c r="B712" s="346" t="s">
        <v>2106</v>
      </c>
      <c r="C712" s="346">
        <v>3</v>
      </c>
      <c r="D712" s="346">
        <v>6</v>
      </c>
      <c r="E712" s="121" t="s">
        <v>2292</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15" customHeight="1">
      <c r="A713" s="301">
        <f t="shared" si="11"/>
        <v>712</v>
      </c>
      <c r="B713" s="346" t="s">
        <v>2106</v>
      </c>
      <c r="C713" s="346">
        <v>3</v>
      </c>
      <c r="D713" s="346">
        <v>6</v>
      </c>
      <c r="E713" s="121" t="s">
        <v>2295</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15" customHeight="1">
      <c r="A714" s="301">
        <f t="shared" si="11"/>
        <v>713</v>
      </c>
      <c r="B714" s="346" t="s">
        <v>2106</v>
      </c>
      <c r="C714" s="346">
        <v>3</v>
      </c>
      <c r="D714" s="346">
        <v>6</v>
      </c>
      <c r="E714" s="121" t="s">
        <v>2293</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15" customHeight="1">
      <c r="A715" s="301">
        <f t="shared" si="11"/>
        <v>714</v>
      </c>
      <c r="B715" s="346" t="s">
        <v>2106</v>
      </c>
      <c r="C715" s="346">
        <v>3</v>
      </c>
      <c r="D715" s="346">
        <v>6</v>
      </c>
      <c r="E715" s="121" t="s">
        <v>2294</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15" customHeight="1">
      <c r="A716" s="301">
        <f t="shared" si="11"/>
        <v>715</v>
      </c>
      <c r="B716" s="346" t="s">
        <v>2106</v>
      </c>
      <c r="C716" s="346">
        <v>3</v>
      </c>
      <c r="D716" s="346">
        <v>6</v>
      </c>
      <c r="E716" s="121" t="s">
        <v>2302</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15" customHeight="1">
      <c r="A717" s="301">
        <f t="shared" si="11"/>
        <v>716</v>
      </c>
      <c r="B717" s="346" t="s">
        <v>2106</v>
      </c>
      <c r="C717" s="346">
        <v>3</v>
      </c>
      <c r="D717" s="346">
        <v>6</v>
      </c>
      <c r="E717" s="121" t="s">
        <v>2296</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15" customHeight="1">
      <c r="A718" s="301">
        <f t="shared" si="11"/>
        <v>717</v>
      </c>
      <c r="B718" s="346" t="s">
        <v>2106</v>
      </c>
      <c r="C718" s="346">
        <v>3</v>
      </c>
      <c r="D718" s="346">
        <v>6</v>
      </c>
      <c r="E718" s="121" t="s">
        <v>2297</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15" customHeight="1">
      <c r="A719" s="301">
        <f t="shared" si="11"/>
        <v>718</v>
      </c>
      <c r="B719" s="346" t="s">
        <v>2106</v>
      </c>
      <c r="C719" s="346">
        <v>3</v>
      </c>
      <c r="D719" s="346">
        <v>6</v>
      </c>
      <c r="E719" s="121" t="s">
        <v>2298</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15" customHeight="1">
      <c r="A720" s="301">
        <f t="shared" si="11"/>
        <v>719</v>
      </c>
      <c r="B720" s="346" t="s">
        <v>2106</v>
      </c>
      <c r="C720" s="346">
        <v>3</v>
      </c>
      <c r="D720" s="346">
        <v>6</v>
      </c>
      <c r="E720" s="121" t="s">
        <v>2299</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15" customHeight="1">
      <c r="A721" s="301">
        <f t="shared" si="11"/>
        <v>720</v>
      </c>
      <c r="B721" s="346" t="s">
        <v>2106</v>
      </c>
      <c r="C721" s="346">
        <v>3</v>
      </c>
      <c r="D721" s="346">
        <v>6</v>
      </c>
      <c r="E721" s="121" t="s">
        <v>2300</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15" customHeight="1">
      <c r="A722" s="301">
        <f t="shared" si="11"/>
        <v>721</v>
      </c>
      <c r="B722" s="346" t="s">
        <v>2106</v>
      </c>
      <c r="C722" s="346">
        <v>3</v>
      </c>
      <c r="D722" s="346">
        <v>6</v>
      </c>
      <c r="E722" s="121" t="s">
        <v>2303</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15" customHeight="1">
      <c r="A723" s="301">
        <f t="shared" si="11"/>
        <v>722</v>
      </c>
      <c r="B723" s="346" t="s">
        <v>2106</v>
      </c>
      <c r="C723" s="346">
        <v>3</v>
      </c>
      <c r="D723" s="346">
        <v>6</v>
      </c>
      <c r="E723" s="121" t="s">
        <v>1631</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15" customHeight="1" thickBot="1">
      <c r="A724" s="302">
        <f t="shared" si="11"/>
        <v>723</v>
      </c>
      <c r="B724" s="347" t="s">
        <v>2106</v>
      </c>
      <c r="C724" s="347">
        <v>3</v>
      </c>
      <c r="D724" s="347">
        <v>6</v>
      </c>
      <c r="E724" s="136" t="s">
        <v>1630</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15" customHeight="1">
      <c r="A725" s="309">
        <f t="shared" si="11"/>
        <v>724</v>
      </c>
      <c r="B725" s="348" t="s">
        <v>2106</v>
      </c>
      <c r="C725" s="348">
        <v>3</v>
      </c>
      <c r="D725" s="348">
        <v>7</v>
      </c>
      <c r="E725" s="149" t="s">
        <v>1983</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15" customHeight="1">
      <c r="A726" s="301">
        <f t="shared" si="11"/>
        <v>725</v>
      </c>
      <c r="B726" s="346" t="s">
        <v>2106</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15" customHeight="1">
      <c r="A727" s="301">
        <f t="shared" si="11"/>
        <v>726</v>
      </c>
      <c r="B727" s="346" t="s">
        <v>2106</v>
      </c>
      <c r="C727" s="346">
        <v>3</v>
      </c>
      <c r="D727" s="346">
        <v>7</v>
      </c>
      <c r="E727" s="121" t="s">
        <v>2192</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15" customHeight="1">
      <c r="A728" s="301">
        <f t="shared" si="11"/>
        <v>727</v>
      </c>
      <c r="B728" s="346" t="s">
        <v>2106</v>
      </c>
      <c r="C728" s="346">
        <v>3</v>
      </c>
      <c r="D728" s="346">
        <v>7</v>
      </c>
      <c r="E728" s="121" t="s">
        <v>2193</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15" customHeight="1">
      <c r="A729" s="301">
        <f t="shared" si="11"/>
        <v>728</v>
      </c>
      <c r="B729" s="346" t="s">
        <v>2106</v>
      </c>
      <c r="C729" s="346">
        <v>3</v>
      </c>
      <c r="D729" s="346">
        <v>7</v>
      </c>
      <c r="E729" s="121" t="s">
        <v>2194</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15" customHeight="1">
      <c r="A730" s="301">
        <f t="shared" si="11"/>
        <v>729</v>
      </c>
      <c r="B730" s="346" t="s">
        <v>2106</v>
      </c>
      <c r="C730" s="346">
        <v>3</v>
      </c>
      <c r="D730" s="346">
        <v>7</v>
      </c>
      <c r="E730" s="121" t="s">
        <v>2195</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15" customHeight="1">
      <c r="A731" s="301">
        <f t="shared" si="11"/>
        <v>730</v>
      </c>
      <c r="B731" s="346" t="s">
        <v>2106</v>
      </c>
      <c r="C731" s="346">
        <v>3</v>
      </c>
      <c r="D731" s="346">
        <v>7</v>
      </c>
      <c r="E731" s="121" t="s">
        <v>2191</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15" customHeight="1">
      <c r="A732" s="301">
        <f t="shared" si="11"/>
        <v>731</v>
      </c>
      <c r="B732" s="346" t="s">
        <v>2106</v>
      </c>
      <c r="C732" s="346">
        <v>3</v>
      </c>
      <c r="D732" s="346">
        <v>7</v>
      </c>
      <c r="E732" s="121" t="s">
        <v>2286</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15" customHeight="1">
      <c r="A733" s="301">
        <f t="shared" si="11"/>
        <v>732</v>
      </c>
      <c r="B733" s="346" t="s">
        <v>2106</v>
      </c>
      <c r="C733" s="346">
        <v>3</v>
      </c>
      <c r="D733" s="346">
        <v>7</v>
      </c>
      <c r="E733" s="121" t="s">
        <v>2287</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15" customHeight="1">
      <c r="A734" s="301">
        <f t="shared" si="11"/>
        <v>733</v>
      </c>
      <c r="B734" s="346" t="s">
        <v>2106</v>
      </c>
      <c r="C734" s="346">
        <v>3</v>
      </c>
      <c r="D734" s="346">
        <v>7</v>
      </c>
      <c r="E734" s="121" t="s">
        <v>2288</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15" customHeight="1">
      <c r="A735" s="301">
        <f t="shared" si="11"/>
        <v>734</v>
      </c>
      <c r="B735" s="346" t="s">
        <v>2106</v>
      </c>
      <c r="C735" s="346">
        <v>3</v>
      </c>
      <c r="D735" s="346">
        <v>7</v>
      </c>
      <c r="E735" s="121" t="s">
        <v>2289</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15" customHeight="1">
      <c r="A736" s="301">
        <f t="shared" si="11"/>
        <v>735</v>
      </c>
      <c r="B736" s="346" t="s">
        <v>2106</v>
      </c>
      <c r="C736" s="346">
        <v>3</v>
      </c>
      <c r="D736" s="346">
        <v>7</v>
      </c>
      <c r="E736" s="121" t="s">
        <v>2290</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15" customHeight="1">
      <c r="A737" s="301">
        <f t="shared" si="11"/>
        <v>736</v>
      </c>
      <c r="B737" s="346" t="s">
        <v>2106</v>
      </c>
      <c r="C737" s="346">
        <v>3</v>
      </c>
      <c r="D737" s="346">
        <v>7</v>
      </c>
      <c r="E737" s="121" t="s">
        <v>2301</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15" customHeight="1">
      <c r="A738" s="301">
        <f t="shared" si="11"/>
        <v>737</v>
      </c>
      <c r="B738" s="346" t="s">
        <v>2106</v>
      </c>
      <c r="C738" s="346">
        <v>3</v>
      </c>
      <c r="D738" s="346">
        <v>7</v>
      </c>
      <c r="E738" s="121" t="s">
        <v>2291</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15" customHeight="1">
      <c r="A739" s="301">
        <f t="shared" si="11"/>
        <v>738</v>
      </c>
      <c r="B739" s="346" t="s">
        <v>2106</v>
      </c>
      <c r="C739" s="346">
        <v>3</v>
      </c>
      <c r="D739" s="346">
        <v>7</v>
      </c>
      <c r="E739" s="121" t="s">
        <v>2292</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15" customHeight="1">
      <c r="A740" s="301">
        <f t="shared" si="11"/>
        <v>739</v>
      </c>
      <c r="B740" s="346" t="s">
        <v>2106</v>
      </c>
      <c r="C740" s="346">
        <v>3</v>
      </c>
      <c r="D740" s="346">
        <v>7</v>
      </c>
      <c r="E740" s="121" t="s">
        <v>2295</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15" customHeight="1">
      <c r="A741" s="301">
        <f t="shared" si="11"/>
        <v>740</v>
      </c>
      <c r="B741" s="346" t="s">
        <v>2106</v>
      </c>
      <c r="C741" s="346">
        <v>3</v>
      </c>
      <c r="D741" s="346">
        <v>7</v>
      </c>
      <c r="E741" s="121" t="s">
        <v>2293</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15" customHeight="1">
      <c r="A742" s="301">
        <f t="shared" si="11"/>
        <v>741</v>
      </c>
      <c r="B742" s="346" t="s">
        <v>2106</v>
      </c>
      <c r="C742" s="346">
        <v>3</v>
      </c>
      <c r="D742" s="346">
        <v>7</v>
      </c>
      <c r="E742" s="121" t="s">
        <v>2294</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15" customHeight="1">
      <c r="A743" s="301">
        <f t="shared" si="11"/>
        <v>742</v>
      </c>
      <c r="B743" s="346" t="s">
        <v>2106</v>
      </c>
      <c r="C743" s="346">
        <v>3</v>
      </c>
      <c r="D743" s="346">
        <v>7</v>
      </c>
      <c r="E743" s="121" t="s">
        <v>2302</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15" customHeight="1">
      <c r="A744" s="301">
        <f t="shared" si="11"/>
        <v>743</v>
      </c>
      <c r="B744" s="346" t="s">
        <v>2106</v>
      </c>
      <c r="C744" s="346">
        <v>3</v>
      </c>
      <c r="D744" s="346">
        <v>7</v>
      </c>
      <c r="E744" s="121" t="s">
        <v>2296</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15" customHeight="1">
      <c r="A745" s="301">
        <f t="shared" si="11"/>
        <v>744</v>
      </c>
      <c r="B745" s="346" t="s">
        <v>2106</v>
      </c>
      <c r="C745" s="346">
        <v>3</v>
      </c>
      <c r="D745" s="346">
        <v>7</v>
      </c>
      <c r="E745" s="121" t="s">
        <v>2297</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15" customHeight="1">
      <c r="A746" s="301">
        <f t="shared" si="11"/>
        <v>745</v>
      </c>
      <c r="B746" s="346" t="s">
        <v>2106</v>
      </c>
      <c r="C746" s="346">
        <v>3</v>
      </c>
      <c r="D746" s="346">
        <v>7</v>
      </c>
      <c r="E746" s="121" t="s">
        <v>2298</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15" customHeight="1">
      <c r="A747" s="301">
        <f t="shared" si="11"/>
        <v>746</v>
      </c>
      <c r="B747" s="346" t="s">
        <v>2106</v>
      </c>
      <c r="C747" s="346">
        <v>3</v>
      </c>
      <c r="D747" s="346">
        <v>7</v>
      </c>
      <c r="E747" s="121" t="s">
        <v>2299</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15" customHeight="1">
      <c r="A748" s="301">
        <f t="shared" si="11"/>
        <v>747</v>
      </c>
      <c r="B748" s="346" t="s">
        <v>2106</v>
      </c>
      <c r="C748" s="346">
        <v>3</v>
      </c>
      <c r="D748" s="346">
        <v>7</v>
      </c>
      <c r="E748" s="121" t="s">
        <v>2300</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15" customHeight="1">
      <c r="A749" s="301">
        <f t="shared" si="11"/>
        <v>748</v>
      </c>
      <c r="B749" s="346" t="s">
        <v>2106</v>
      </c>
      <c r="C749" s="346">
        <v>3</v>
      </c>
      <c r="D749" s="346">
        <v>7</v>
      </c>
      <c r="E749" s="121" t="s">
        <v>2303</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15" customHeight="1">
      <c r="A750" s="301">
        <f t="shared" si="11"/>
        <v>749</v>
      </c>
      <c r="B750" s="346" t="s">
        <v>2106</v>
      </c>
      <c r="C750" s="346">
        <v>3</v>
      </c>
      <c r="D750" s="346">
        <v>7</v>
      </c>
      <c r="E750" s="121" t="s">
        <v>1631</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15" customHeight="1" thickBot="1">
      <c r="A751" s="302">
        <f t="shared" si="11"/>
        <v>750</v>
      </c>
      <c r="B751" s="347" t="s">
        <v>2106</v>
      </c>
      <c r="C751" s="347">
        <v>3</v>
      </c>
      <c r="D751" s="347">
        <v>7</v>
      </c>
      <c r="E751" s="136" t="s">
        <v>1630</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15" customHeight="1">
      <c r="A752" s="335">
        <f t="shared" si="11"/>
        <v>751</v>
      </c>
      <c r="B752" s="358" t="s">
        <v>2109</v>
      </c>
      <c r="C752" s="358">
        <v>1</v>
      </c>
      <c r="D752" s="358"/>
      <c r="E752" s="343" t="s">
        <v>1983</v>
      </c>
      <c r="F752" s="420">
        <f>IF('確認申請書（建築）入力'!$F$631="","",'確認申請書（建築）入力'!$F$631)</f>
        <v>1</v>
      </c>
      <c r="G752" s="421"/>
      <c r="H752" s="421"/>
      <c r="I752" s="420"/>
      <c r="J752" s="420"/>
      <c r="K752" s="420"/>
      <c r="L752" s="420"/>
      <c r="M752" s="420"/>
      <c r="N752" s="420"/>
      <c r="O752" s="420"/>
      <c r="P752" s="420"/>
      <c r="Q752" s="420"/>
      <c r="R752" s="420"/>
      <c r="S752" s="420"/>
      <c r="T752" s="420"/>
      <c r="U752" s="420"/>
      <c r="V752" s="422"/>
    </row>
    <row r="753" spans="1:22" s="119" customFormat="1" ht="14.15" customHeight="1">
      <c r="A753" s="335">
        <f t="shared" si="11"/>
        <v>752</v>
      </c>
      <c r="B753" s="358" t="s">
        <v>2108</v>
      </c>
      <c r="C753" s="358">
        <v>1</v>
      </c>
      <c r="D753" s="358"/>
      <c r="E753" s="343" t="s">
        <v>2042</v>
      </c>
      <c r="F753" s="423" t="str">
        <f>IF('確認申請書（建築）入力'!$F$633="","",TEXT('確認申請書（建築）入力'!$F$633,"#0.00"))</f>
        <v/>
      </c>
      <c r="G753" s="421"/>
      <c r="H753" s="421"/>
      <c r="I753" s="420"/>
      <c r="J753" s="420"/>
      <c r="K753" s="420"/>
      <c r="L753" s="420"/>
      <c r="M753" s="420"/>
      <c r="N753" s="420"/>
      <c r="O753" s="420"/>
      <c r="P753" s="420"/>
      <c r="Q753" s="420"/>
      <c r="R753" s="420"/>
      <c r="S753" s="420"/>
      <c r="T753" s="420"/>
      <c r="U753" s="420"/>
      <c r="V753" s="422"/>
    </row>
    <row r="754" spans="1:22" s="119" customFormat="1" ht="14.15" customHeight="1">
      <c r="A754" s="335">
        <f t="shared" si="11"/>
        <v>753</v>
      </c>
      <c r="B754" s="358" t="s">
        <v>2108</v>
      </c>
      <c r="C754" s="358">
        <v>1</v>
      </c>
      <c r="D754" s="358"/>
      <c r="E754" s="343" t="s">
        <v>1995</v>
      </c>
      <c r="F754" s="423" t="str">
        <f>IF('確認申請書（建築）入力'!$I$636="","",TEXT('確認申請書（建築）入力'!$I$636,"#0.000"))</f>
        <v/>
      </c>
      <c r="G754" s="421"/>
      <c r="H754" s="421"/>
      <c r="I754" s="420"/>
      <c r="J754" s="420"/>
      <c r="K754" s="420"/>
      <c r="L754" s="420"/>
      <c r="M754" s="420"/>
      <c r="N754" s="420"/>
      <c r="O754" s="420"/>
      <c r="P754" s="420"/>
      <c r="Q754" s="420"/>
      <c r="R754" s="420"/>
      <c r="S754" s="420"/>
      <c r="T754" s="420"/>
      <c r="U754" s="420"/>
      <c r="V754" s="422"/>
    </row>
    <row r="755" spans="1:22" s="119" customFormat="1" ht="14.15" customHeight="1">
      <c r="A755" s="335">
        <f t="shared" si="11"/>
        <v>754</v>
      </c>
      <c r="B755" s="358" t="s">
        <v>2108</v>
      </c>
      <c r="C755" s="358">
        <v>1</v>
      </c>
      <c r="D755" s="358"/>
      <c r="E755" s="343" t="s">
        <v>1996</v>
      </c>
      <c r="F755" s="423" t="str">
        <f>IF('確認申請書（建築）入力'!$I$637="","",TEXT('確認申請書（建築）入力'!$I$637,"#0.000"))</f>
        <v/>
      </c>
      <c r="G755" s="421"/>
      <c r="H755" s="421"/>
      <c r="I755" s="420"/>
      <c r="J755" s="420"/>
      <c r="K755" s="420"/>
      <c r="L755" s="420"/>
      <c r="M755" s="420"/>
      <c r="N755" s="420"/>
      <c r="O755" s="420"/>
      <c r="P755" s="420"/>
      <c r="Q755" s="420"/>
      <c r="R755" s="420"/>
      <c r="S755" s="420"/>
      <c r="T755" s="420"/>
      <c r="U755" s="420"/>
      <c r="V755" s="422"/>
    </row>
    <row r="756" spans="1:22" s="119" customFormat="1" ht="14.15" customHeight="1">
      <c r="A756" s="335">
        <f t="shared" si="11"/>
        <v>755</v>
      </c>
      <c r="B756" s="358" t="s">
        <v>2108</v>
      </c>
      <c r="C756" s="358">
        <v>1</v>
      </c>
      <c r="D756" s="358"/>
      <c r="E756" s="343" t="s">
        <v>2081</v>
      </c>
      <c r="F756" s="420" t="str">
        <f>IF('確認申請書（建築）入力'!$I$638="","",'確認申請書（建築）入力'!$I$638)</f>
        <v/>
      </c>
      <c r="G756" s="421"/>
      <c r="H756" s="421"/>
      <c r="I756" s="420"/>
      <c r="J756" s="420"/>
      <c r="K756" s="420"/>
      <c r="L756" s="420"/>
      <c r="M756" s="420"/>
      <c r="N756" s="420"/>
      <c r="O756" s="420"/>
      <c r="P756" s="420"/>
      <c r="Q756" s="420"/>
      <c r="R756" s="420"/>
      <c r="S756" s="420"/>
      <c r="T756" s="420"/>
      <c r="U756" s="420"/>
      <c r="V756" s="422"/>
    </row>
    <row r="757" spans="1:22" s="119" customFormat="1" ht="14.15" customHeight="1">
      <c r="A757" s="335">
        <f t="shared" si="11"/>
        <v>756</v>
      </c>
      <c r="B757" s="358" t="s">
        <v>2108</v>
      </c>
      <c r="C757" s="358">
        <v>1</v>
      </c>
      <c r="D757" s="358"/>
      <c r="E757" s="343" t="s">
        <v>2082</v>
      </c>
      <c r="F757" s="420" t="str">
        <f>IF('確認申請書（建築）入力'!$Q$638="","",'確認申請書（建築）入力'!$Q$638)</f>
        <v/>
      </c>
      <c r="G757" s="421"/>
      <c r="H757" s="421"/>
      <c r="I757" s="420"/>
      <c r="J757" s="420"/>
      <c r="K757" s="420"/>
      <c r="L757" s="420"/>
      <c r="M757" s="420"/>
      <c r="N757" s="420"/>
      <c r="O757" s="420"/>
      <c r="P757" s="420"/>
      <c r="Q757" s="420"/>
      <c r="R757" s="420"/>
      <c r="S757" s="420"/>
      <c r="T757" s="420"/>
      <c r="U757" s="420"/>
      <c r="V757" s="422"/>
    </row>
    <row r="758" spans="1:22" s="119" customFormat="1" ht="14.15" customHeight="1">
      <c r="A758" s="335">
        <f t="shared" si="11"/>
        <v>757</v>
      </c>
      <c r="B758" s="358" t="s">
        <v>2108</v>
      </c>
      <c r="C758" s="358">
        <v>1</v>
      </c>
      <c r="D758" s="358"/>
      <c r="E758" s="343" t="s">
        <v>1990</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15" customHeight="1">
      <c r="A759" s="335">
        <f t="shared" si="11"/>
        <v>758</v>
      </c>
      <c r="B759" s="358" t="s">
        <v>2108</v>
      </c>
      <c r="C759" s="358">
        <v>1</v>
      </c>
      <c r="D759" s="358"/>
      <c r="E759" s="343" t="s">
        <v>2083</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15" customHeight="1">
      <c r="A760" s="335">
        <f t="shared" si="11"/>
        <v>759</v>
      </c>
      <c r="B760" s="358" t="s">
        <v>2108</v>
      </c>
      <c r="C760" s="358">
        <v>1</v>
      </c>
      <c r="D760" s="358"/>
      <c r="E760" s="343" t="s">
        <v>2084</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15" customHeight="1">
      <c r="A761" s="335">
        <f t="shared" si="11"/>
        <v>760</v>
      </c>
      <c r="B761" s="358" t="s">
        <v>2108</v>
      </c>
      <c r="C761" s="358">
        <v>1</v>
      </c>
      <c r="D761" s="358"/>
      <c r="E761" s="343" t="s">
        <v>2085</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15" customHeight="1">
      <c r="A762" s="335">
        <f t="shared" si="11"/>
        <v>761</v>
      </c>
      <c r="B762" s="358" t="s">
        <v>2108</v>
      </c>
      <c r="C762" s="358">
        <v>1</v>
      </c>
      <c r="D762" s="358"/>
      <c r="E762" s="343" t="s">
        <v>2086</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15" customHeight="1">
      <c r="A763" s="335">
        <f t="shared" si="11"/>
        <v>762</v>
      </c>
      <c r="B763" s="358" t="s">
        <v>2108</v>
      </c>
      <c r="C763" s="358">
        <v>1</v>
      </c>
      <c r="D763" s="358"/>
      <c r="E763" s="343" t="s">
        <v>2087</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15" customHeight="1">
      <c r="A764" s="335">
        <f t="shared" si="11"/>
        <v>763</v>
      </c>
      <c r="B764" s="358" t="s">
        <v>2108</v>
      </c>
      <c r="C764" s="358">
        <v>1</v>
      </c>
      <c r="D764" s="358"/>
      <c r="E764" s="343" t="s">
        <v>2088</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15" customHeight="1">
      <c r="A765" s="335">
        <f t="shared" si="11"/>
        <v>764</v>
      </c>
      <c r="B765" s="358" t="s">
        <v>2108</v>
      </c>
      <c r="C765" s="358">
        <v>1</v>
      </c>
      <c r="D765" s="358"/>
      <c r="E765" s="343" t="s">
        <v>2089</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15" customHeight="1">
      <c r="A766" s="335">
        <f t="shared" si="11"/>
        <v>765</v>
      </c>
      <c r="B766" s="358" t="s">
        <v>2108</v>
      </c>
      <c r="C766" s="358">
        <v>1</v>
      </c>
      <c r="D766" s="358"/>
      <c r="E766" s="343" t="s">
        <v>2090</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15" customHeight="1">
      <c r="A767" s="335">
        <f t="shared" si="11"/>
        <v>766</v>
      </c>
      <c r="B767" s="358" t="s">
        <v>2108</v>
      </c>
      <c r="C767" s="358">
        <v>1</v>
      </c>
      <c r="D767" s="358"/>
      <c r="E767" s="343" t="s">
        <v>2091</v>
      </c>
      <c r="F767" s="424" t="str">
        <f>IF('確認申請書（建築）入力'!$G$653="","",'確認申請書（建築）入力'!$G$653)</f>
        <v/>
      </c>
      <c r="G767" s="421"/>
      <c r="H767" s="421"/>
      <c r="I767" s="420"/>
      <c r="J767" s="420"/>
      <c r="K767" s="420"/>
      <c r="L767" s="420"/>
      <c r="M767" s="420"/>
      <c r="N767" s="420"/>
      <c r="O767" s="420"/>
      <c r="P767" s="420"/>
      <c r="Q767" s="420"/>
      <c r="R767" s="420"/>
      <c r="S767" s="420"/>
      <c r="T767" s="420"/>
      <c r="U767" s="420"/>
      <c r="V767" s="422"/>
    </row>
    <row r="768" spans="1:22" s="119" customFormat="1" ht="14.15" customHeight="1">
      <c r="A768" s="335">
        <f t="shared" si="11"/>
        <v>767</v>
      </c>
      <c r="B768" s="358" t="s">
        <v>2108</v>
      </c>
      <c r="C768" s="358">
        <v>1</v>
      </c>
      <c r="D768" s="358"/>
      <c r="E768" s="343" t="s">
        <v>2092</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15" customHeight="1">
      <c r="A769" s="335">
        <f t="shared" si="11"/>
        <v>768</v>
      </c>
      <c r="B769" s="358" t="s">
        <v>2108</v>
      </c>
      <c r="C769" s="358">
        <v>1</v>
      </c>
      <c r="D769" s="358"/>
      <c r="E769" s="343" t="s">
        <v>2075</v>
      </c>
      <c r="F769" s="420" t="str">
        <f>IF('確認申請書（建築）入力'!$T$656="","",'確認申請書（建築）入力'!$T$656)</f>
        <v/>
      </c>
      <c r="G769" s="421"/>
      <c r="H769" s="421"/>
      <c r="I769" s="420"/>
      <c r="J769" s="420"/>
      <c r="K769" s="420"/>
      <c r="L769" s="420"/>
      <c r="M769" s="420"/>
      <c r="N769" s="420"/>
      <c r="O769" s="420"/>
      <c r="P769" s="420"/>
      <c r="Q769" s="420"/>
      <c r="R769" s="420"/>
      <c r="S769" s="420"/>
      <c r="T769" s="420"/>
      <c r="U769" s="420"/>
      <c r="V769" s="422"/>
    </row>
    <row r="770" spans="1:22" s="119" customFormat="1" ht="14.15" customHeight="1">
      <c r="A770" s="335">
        <f t="shared" si="11"/>
        <v>769</v>
      </c>
      <c r="B770" s="358" t="s">
        <v>2108</v>
      </c>
      <c r="C770" s="358">
        <v>1</v>
      </c>
      <c r="D770" s="358"/>
      <c r="E770" s="343" t="s">
        <v>2093</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15" customHeight="1">
      <c r="A771" s="335">
        <f t="shared" ref="A771:A834" si="12">A770+1</f>
        <v>770</v>
      </c>
      <c r="B771" s="359" t="s">
        <v>2108</v>
      </c>
      <c r="C771" s="359">
        <v>1</v>
      </c>
      <c r="D771" s="359"/>
      <c r="E771" s="344" t="s">
        <v>2110</v>
      </c>
      <c r="F771" s="426" t="str">
        <f>IF('確認申請書（建築）入力'!$T$659="","",'確認申請書（建築）入力'!$T$659)</f>
        <v/>
      </c>
      <c r="G771" s="427"/>
      <c r="H771" s="427"/>
      <c r="I771" s="428"/>
      <c r="J771" s="428"/>
      <c r="K771" s="428"/>
      <c r="L771" s="428"/>
      <c r="M771" s="428"/>
      <c r="N771" s="428"/>
      <c r="O771" s="428"/>
      <c r="P771" s="428"/>
      <c r="Q771" s="428"/>
      <c r="R771" s="428"/>
      <c r="S771" s="428"/>
      <c r="T771" s="428"/>
      <c r="U771" s="428"/>
      <c r="V771" s="429"/>
    </row>
    <row r="772" spans="1:22" s="119" customFormat="1" ht="14.15" customHeight="1" thickBot="1">
      <c r="A772" s="430">
        <f t="shared" si="12"/>
        <v>771</v>
      </c>
      <c r="B772" s="359" t="s">
        <v>2108</v>
      </c>
      <c r="C772" s="359">
        <v>1</v>
      </c>
      <c r="D772" s="359"/>
      <c r="E772" s="344" t="s">
        <v>1630</v>
      </c>
      <c r="F772" s="426" t="str">
        <f>IF('確認申請書（建築）入力'!$E$661="","",'確認申請書（建築）入力'!$E$661)</f>
        <v/>
      </c>
      <c r="G772" s="427"/>
      <c r="H772" s="427"/>
      <c r="I772" s="428"/>
      <c r="J772" s="428"/>
      <c r="K772" s="428"/>
      <c r="L772" s="428"/>
      <c r="M772" s="428"/>
      <c r="N772" s="428"/>
      <c r="O772" s="428"/>
      <c r="P772" s="428"/>
      <c r="Q772" s="428"/>
      <c r="R772" s="428"/>
      <c r="S772" s="428"/>
      <c r="T772" s="428"/>
      <c r="U772" s="428"/>
      <c r="V772" s="429"/>
    </row>
    <row r="773" spans="1:22" s="119" customFormat="1" ht="14.15" customHeight="1">
      <c r="A773" s="382">
        <f t="shared" si="12"/>
        <v>772</v>
      </c>
      <c r="B773" s="345" t="s">
        <v>2108</v>
      </c>
      <c r="C773" s="345">
        <v>2</v>
      </c>
      <c r="D773" s="345"/>
      <c r="E773" s="147" t="s">
        <v>1983</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15" customHeight="1">
      <c r="A774" s="301">
        <f t="shared" si="12"/>
        <v>773</v>
      </c>
      <c r="B774" s="346" t="s">
        <v>2108</v>
      </c>
      <c r="C774" s="346">
        <v>2</v>
      </c>
      <c r="D774" s="346"/>
      <c r="E774" s="121" t="s">
        <v>2042</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15" customHeight="1">
      <c r="A775" s="301">
        <f t="shared" si="12"/>
        <v>774</v>
      </c>
      <c r="B775" s="346" t="s">
        <v>2108</v>
      </c>
      <c r="C775" s="346">
        <v>2</v>
      </c>
      <c r="D775" s="346"/>
      <c r="E775" s="121" t="s">
        <v>1995</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15" customHeight="1">
      <c r="A776" s="301">
        <f t="shared" si="12"/>
        <v>775</v>
      </c>
      <c r="B776" s="346" t="s">
        <v>2108</v>
      </c>
      <c r="C776" s="346">
        <v>2</v>
      </c>
      <c r="D776" s="346"/>
      <c r="E776" s="121" t="s">
        <v>1996</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15" customHeight="1">
      <c r="A777" s="301">
        <f t="shared" si="12"/>
        <v>776</v>
      </c>
      <c r="B777" s="346" t="s">
        <v>2108</v>
      </c>
      <c r="C777" s="346">
        <v>2</v>
      </c>
      <c r="D777" s="346"/>
      <c r="E777" s="121" t="s">
        <v>2081</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15" customHeight="1">
      <c r="A778" s="301">
        <f t="shared" si="12"/>
        <v>777</v>
      </c>
      <c r="B778" s="346" t="s">
        <v>2108</v>
      </c>
      <c r="C778" s="346">
        <v>2</v>
      </c>
      <c r="D778" s="346"/>
      <c r="E778" s="121" t="s">
        <v>2082</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15" customHeight="1">
      <c r="A779" s="301">
        <f t="shared" si="12"/>
        <v>778</v>
      </c>
      <c r="B779" s="346" t="s">
        <v>2108</v>
      </c>
      <c r="C779" s="346">
        <v>2</v>
      </c>
      <c r="D779" s="346"/>
      <c r="E779" s="121" t="s">
        <v>1990</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15" customHeight="1">
      <c r="A780" s="301">
        <f t="shared" si="12"/>
        <v>779</v>
      </c>
      <c r="B780" s="346" t="s">
        <v>2108</v>
      </c>
      <c r="C780" s="346">
        <v>2</v>
      </c>
      <c r="D780" s="346"/>
      <c r="E780" s="121" t="s">
        <v>2083</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15" customHeight="1">
      <c r="A781" s="301">
        <f t="shared" si="12"/>
        <v>780</v>
      </c>
      <c r="B781" s="346" t="s">
        <v>2108</v>
      </c>
      <c r="C781" s="346">
        <v>2</v>
      </c>
      <c r="D781" s="346"/>
      <c r="E781" s="121" t="s">
        <v>2084</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15" customHeight="1">
      <c r="A782" s="301">
        <f t="shared" si="12"/>
        <v>781</v>
      </c>
      <c r="B782" s="346" t="s">
        <v>2108</v>
      </c>
      <c r="C782" s="346">
        <v>2</v>
      </c>
      <c r="D782" s="346"/>
      <c r="E782" s="121" t="s">
        <v>2085</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15" customHeight="1">
      <c r="A783" s="301">
        <f t="shared" si="12"/>
        <v>782</v>
      </c>
      <c r="B783" s="346" t="s">
        <v>2108</v>
      </c>
      <c r="C783" s="346">
        <v>2</v>
      </c>
      <c r="D783" s="346"/>
      <c r="E783" s="121" t="s">
        <v>2086</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15" customHeight="1">
      <c r="A784" s="301">
        <f t="shared" si="12"/>
        <v>783</v>
      </c>
      <c r="B784" s="346" t="s">
        <v>2108</v>
      </c>
      <c r="C784" s="346">
        <v>2</v>
      </c>
      <c r="D784" s="346"/>
      <c r="E784" s="121" t="s">
        <v>2087</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15" customHeight="1">
      <c r="A785" s="301">
        <f t="shared" si="12"/>
        <v>784</v>
      </c>
      <c r="B785" s="346" t="s">
        <v>2108</v>
      </c>
      <c r="C785" s="346">
        <v>2</v>
      </c>
      <c r="D785" s="346"/>
      <c r="E785" s="121" t="s">
        <v>2088</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15" customHeight="1">
      <c r="A786" s="301">
        <f t="shared" si="12"/>
        <v>785</v>
      </c>
      <c r="B786" s="346" t="s">
        <v>2108</v>
      </c>
      <c r="C786" s="346">
        <v>2</v>
      </c>
      <c r="D786" s="346"/>
      <c r="E786" s="121" t="s">
        <v>2089</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15" customHeight="1">
      <c r="A787" s="301">
        <f t="shared" si="12"/>
        <v>786</v>
      </c>
      <c r="B787" s="346" t="s">
        <v>2108</v>
      </c>
      <c r="C787" s="346">
        <v>2</v>
      </c>
      <c r="D787" s="346"/>
      <c r="E787" s="121" t="s">
        <v>2090</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15" customHeight="1">
      <c r="A788" s="301">
        <f t="shared" si="12"/>
        <v>787</v>
      </c>
      <c r="B788" s="346" t="s">
        <v>2108</v>
      </c>
      <c r="C788" s="346">
        <v>2</v>
      </c>
      <c r="D788" s="346"/>
      <c r="E788" s="121" t="s">
        <v>2091</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15" customHeight="1">
      <c r="A789" s="301">
        <f t="shared" si="12"/>
        <v>788</v>
      </c>
      <c r="B789" s="346" t="s">
        <v>2108</v>
      </c>
      <c r="C789" s="346">
        <v>2</v>
      </c>
      <c r="D789" s="346"/>
      <c r="E789" s="121" t="s">
        <v>2092</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15" customHeight="1">
      <c r="A790" s="301">
        <f t="shared" si="12"/>
        <v>789</v>
      </c>
      <c r="B790" s="346" t="s">
        <v>2108</v>
      </c>
      <c r="C790" s="346">
        <v>2</v>
      </c>
      <c r="D790" s="346"/>
      <c r="E790" s="121" t="s">
        <v>2075</v>
      </c>
      <c r="F790" s="414">
        <f>IF('建築物独立部分別概要（追加）入力'!$T$29="","",'建築物独立部分別概要（追加）入力'!$T$29)</f>
        <v>123</v>
      </c>
      <c r="G790" s="127"/>
      <c r="H790" s="127"/>
      <c r="I790" s="122"/>
      <c r="J790" s="122"/>
      <c r="K790" s="122"/>
      <c r="L790" s="122"/>
      <c r="M790" s="122"/>
      <c r="N790" s="122"/>
      <c r="O790" s="122"/>
      <c r="P790" s="122"/>
      <c r="Q790" s="122"/>
      <c r="R790" s="122"/>
      <c r="S790" s="122"/>
      <c r="T790" s="122"/>
      <c r="U790" s="122"/>
      <c r="V790" s="146"/>
    </row>
    <row r="791" spans="1:22" s="119" customFormat="1" ht="14.15" customHeight="1">
      <c r="A791" s="301">
        <f t="shared" si="12"/>
        <v>790</v>
      </c>
      <c r="B791" s="346" t="s">
        <v>2108</v>
      </c>
      <c r="C791" s="346">
        <v>2</v>
      </c>
      <c r="D791" s="346"/>
      <c r="E791" s="121" t="s">
        <v>2093</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15" customHeight="1">
      <c r="A792" s="301">
        <f t="shared" si="12"/>
        <v>791</v>
      </c>
      <c r="B792" s="415" t="s">
        <v>2108</v>
      </c>
      <c r="C792" s="415">
        <v>2</v>
      </c>
      <c r="D792" s="415"/>
      <c r="E792" s="154" t="s">
        <v>2110</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15" customHeight="1" thickBot="1">
      <c r="A793" s="302">
        <f t="shared" si="12"/>
        <v>792</v>
      </c>
      <c r="B793" s="347" t="s">
        <v>2108</v>
      </c>
      <c r="C793" s="347">
        <v>2</v>
      </c>
      <c r="D793" s="347"/>
      <c r="E793" s="136" t="s">
        <v>1630</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15" customHeight="1">
      <c r="A794" s="334">
        <f t="shared" si="12"/>
        <v>793</v>
      </c>
      <c r="B794" s="357" t="s">
        <v>2108</v>
      </c>
      <c r="C794" s="357">
        <v>3</v>
      </c>
      <c r="D794" s="357"/>
      <c r="E794" s="342" t="s">
        <v>1983</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15" customHeight="1">
      <c r="A795" s="335">
        <f t="shared" si="12"/>
        <v>794</v>
      </c>
      <c r="B795" s="358" t="s">
        <v>2108</v>
      </c>
      <c r="C795" s="358">
        <v>3</v>
      </c>
      <c r="D795" s="358"/>
      <c r="E795" s="343" t="s">
        <v>2042</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15" customHeight="1">
      <c r="A796" s="335">
        <f t="shared" si="12"/>
        <v>795</v>
      </c>
      <c r="B796" s="358" t="s">
        <v>2108</v>
      </c>
      <c r="C796" s="358">
        <v>3</v>
      </c>
      <c r="D796" s="358"/>
      <c r="E796" s="343" t="s">
        <v>1995</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15" customHeight="1">
      <c r="A797" s="335">
        <f t="shared" si="12"/>
        <v>796</v>
      </c>
      <c r="B797" s="358" t="s">
        <v>2108</v>
      </c>
      <c r="C797" s="358">
        <v>3</v>
      </c>
      <c r="D797" s="358"/>
      <c r="E797" s="343" t="s">
        <v>1996</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15" customHeight="1">
      <c r="A798" s="335">
        <f t="shared" si="12"/>
        <v>797</v>
      </c>
      <c r="B798" s="358" t="s">
        <v>2108</v>
      </c>
      <c r="C798" s="358">
        <v>3</v>
      </c>
      <c r="D798" s="358"/>
      <c r="E798" s="343" t="s">
        <v>2081</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15" customHeight="1">
      <c r="A799" s="335">
        <f t="shared" si="12"/>
        <v>798</v>
      </c>
      <c r="B799" s="358" t="s">
        <v>2108</v>
      </c>
      <c r="C799" s="358">
        <v>3</v>
      </c>
      <c r="D799" s="358"/>
      <c r="E799" s="343" t="s">
        <v>2082</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15" customHeight="1">
      <c r="A800" s="335">
        <f t="shared" si="12"/>
        <v>799</v>
      </c>
      <c r="B800" s="358" t="s">
        <v>2108</v>
      </c>
      <c r="C800" s="358">
        <v>3</v>
      </c>
      <c r="D800" s="358"/>
      <c r="E800" s="343" t="s">
        <v>1990</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15" customHeight="1">
      <c r="A801" s="335">
        <f t="shared" si="12"/>
        <v>800</v>
      </c>
      <c r="B801" s="358" t="s">
        <v>2108</v>
      </c>
      <c r="C801" s="358">
        <v>3</v>
      </c>
      <c r="D801" s="358"/>
      <c r="E801" s="343" t="s">
        <v>2083</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15" customHeight="1">
      <c r="A802" s="335">
        <f t="shared" si="12"/>
        <v>801</v>
      </c>
      <c r="B802" s="358" t="s">
        <v>2108</v>
      </c>
      <c r="C802" s="358">
        <v>3</v>
      </c>
      <c r="D802" s="358"/>
      <c r="E802" s="343" t="s">
        <v>2084</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15" customHeight="1">
      <c r="A803" s="335">
        <f t="shared" si="12"/>
        <v>802</v>
      </c>
      <c r="B803" s="358" t="s">
        <v>2108</v>
      </c>
      <c r="C803" s="358">
        <v>3</v>
      </c>
      <c r="D803" s="358"/>
      <c r="E803" s="343" t="s">
        <v>2085</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15" customHeight="1">
      <c r="A804" s="335">
        <f t="shared" si="12"/>
        <v>803</v>
      </c>
      <c r="B804" s="358" t="s">
        <v>2108</v>
      </c>
      <c r="C804" s="358">
        <v>3</v>
      </c>
      <c r="D804" s="358"/>
      <c r="E804" s="343" t="s">
        <v>2086</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15" customHeight="1">
      <c r="A805" s="335">
        <f t="shared" si="12"/>
        <v>804</v>
      </c>
      <c r="B805" s="358" t="s">
        <v>2108</v>
      </c>
      <c r="C805" s="358">
        <v>3</v>
      </c>
      <c r="D805" s="358"/>
      <c r="E805" s="343" t="s">
        <v>2087</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15" customHeight="1">
      <c r="A806" s="335">
        <f t="shared" si="12"/>
        <v>805</v>
      </c>
      <c r="B806" s="358" t="s">
        <v>2108</v>
      </c>
      <c r="C806" s="358">
        <v>3</v>
      </c>
      <c r="D806" s="358"/>
      <c r="E806" s="343" t="s">
        <v>2088</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15" customHeight="1">
      <c r="A807" s="335">
        <f t="shared" si="12"/>
        <v>806</v>
      </c>
      <c r="B807" s="358" t="s">
        <v>2108</v>
      </c>
      <c r="C807" s="358">
        <v>3</v>
      </c>
      <c r="D807" s="358"/>
      <c r="E807" s="343" t="s">
        <v>2089</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15" customHeight="1">
      <c r="A808" s="335">
        <f t="shared" si="12"/>
        <v>807</v>
      </c>
      <c r="B808" s="358" t="s">
        <v>2108</v>
      </c>
      <c r="C808" s="358">
        <v>3</v>
      </c>
      <c r="D808" s="358"/>
      <c r="E808" s="343" t="s">
        <v>2090</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15" customHeight="1">
      <c r="A809" s="335">
        <f t="shared" si="12"/>
        <v>808</v>
      </c>
      <c r="B809" s="358" t="s">
        <v>2108</v>
      </c>
      <c r="C809" s="358">
        <v>3</v>
      </c>
      <c r="D809" s="358"/>
      <c r="E809" s="343" t="s">
        <v>2091</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15" customHeight="1">
      <c r="A810" s="335">
        <f t="shared" si="12"/>
        <v>809</v>
      </c>
      <c r="B810" s="358" t="s">
        <v>2108</v>
      </c>
      <c r="C810" s="358">
        <v>3</v>
      </c>
      <c r="D810" s="358"/>
      <c r="E810" s="343" t="s">
        <v>2092</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15" customHeight="1">
      <c r="A811" s="335">
        <f t="shared" si="12"/>
        <v>810</v>
      </c>
      <c r="B811" s="358" t="s">
        <v>2108</v>
      </c>
      <c r="C811" s="358">
        <v>3</v>
      </c>
      <c r="D811" s="358"/>
      <c r="E811" s="343" t="s">
        <v>2075</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15" customHeight="1">
      <c r="A812" s="335">
        <f t="shared" si="12"/>
        <v>811</v>
      </c>
      <c r="B812" s="358" t="s">
        <v>2108</v>
      </c>
      <c r="C812" s="358">
        <v>3</v>
      </c>
      <c r="D812" s="358"/>
      <c r="E812" s="343" t="s">
        <v>2093</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15" customHeight="1">
      <c r="A813" s="335">
        <f t="shared" si="12"/>
        <v>812</v>
      </c>
      <c r="B813" s="359" t="s">
        <v>2108</v>
      </c>
      <c r="C813" s="359">
        <v>3</v>
      </c>
      <c r="D813" s="359"/>
      <c r="E813" s="344" t="s">
        <v>2110</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15" customHeight="1">
      <c r="A814" s="430">
        <f t="shared" si="12"/>
        <v>813</v>
      </c>
      <c r="B814" s="359" t="s">
        <v>2108</v>
      </c>
      <c r="C814" s="359">
        <v>3</v>
      </c>
      <c r="D814" s="359"/>
      <c r="E814" s="344" t="s">
        <v>1630</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15" customHeight="1">
      <c r="A815" s="452">
        <f t="shared" si="12"/>
        <v>814</v>
      </c>
      <c r="B815" s="453" t="s">
        <v>2323</v>
      </c>
      <c r="C815" s="453">
        <v>1</v>
      </c>
      <c r="D815" s="453"/>
      <c r="E815" s="454" t="s">
        <v>2324</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15" customHeight="1">
      <c r="A816" s="120">
        <f t="shared" si="12"/>
        <v>815</v>
      </c>
      <c r="B816" s="311" t="s">
        <v>2323</v>
      </c>
      <c r="C816" s="311">
        <v>1</v>
      </c>
      <c r="D816" s="311"/>
      <c r="E816" s="121" t="s">
        <v>2325</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15" customHeight="1">
      <c r="A817" s="120">
        <f t="shared" si="12"/>
        <v>816</v>
      </c>
      <c r="B817" s="311" t="s">
        <v>2323</v>
      </c>
      <c r="C817" s="311">
        <v>2</v>
      </c>
      <c r="D817" s="311"/>
      <c r="E817" s="121" t="s">
        <v>2324</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15" customHeight="1">
      <c r="A818" s="120">
        <f t="shared" si="12"/>
        <v>817</v>
      </c>
      <c r="B818" s="311" t="s">
        <v>2323</v>
      </c>
      <c r="C818" s="311">
        <v>2</v>
      </c>
      <c r="D818" s="311"/>
      <c r="E818" s="121" t="s">
        <v>2325</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15" customHeight="1">
      <c r="A819" s="120">
        <f t="shared" si="12"/>
        <v>818</v>
      </c>
      <c r="B819" s="311" t="s">
        <v>2323</v>
      </c>
      <c r="C819" s="311">
        <v>3</v>
      </c>
      <c r="D819" s="311"/>
      <c r="E819" s="121" t="s">
        <v>2324</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15" customHeight="1">
      <c r="A820" s="521">
        <f t="shared" si="12"/>
        <v>819</v>
      </c>
      <c r="B820" s="522" t="s">
        <v>2323</v>
      </c>
      <c r="C820" s="522">
        <v>3</v>
      </c>
      <c r="D820" s="522"/>
      <c r="E820" s="154" t="s">
        <v>2325</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15" customHeight="1">
      <c r="A821" s="527">
        <f t="shared" si="12"/>
        <v>820</v>
      </c>
      <c r="B821" s="524" t="s">
        <v>2104</v>
      </c>
      <c r="C821" s="524">
        <v>1</v>
      </c>
      <c r="D821" s="525"/>
      <c r="E821" s="525" t="s">
        <v>2848</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15" customHeight="1">
      <c r="A822" s="120">
        <f t="shared" si="12"/>
        <v>821</v>
      </c>
      <c r="B822" s="311" t="s">
        <v>2104</v>
      </c>
      <c r="C822" s="311">
        <v>1</v>
      </c>
      <c r="D822" s="121"/>
      <c r="E822" s="121" t="s">
        <v>2850</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15" customHeight="1">
      <c r="A823" s="120">
        <f t="shared" si="12"/>
        <v>822</v>
      </c>
      <c r="B823" s="311" t="s">
        <v>2104</v>
      </c>
      <c r="C823" s="311">
        <v>1</v>
      </c>
      <c r="D823" s="121"/>
      <c r="E823" s="121" t="s">
        <v>2852</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15" customHeight="1">
      <c r="A824" s="120">
        <f t="shared" si="12"/>
        <v>823</v>
      </c>
      <c r="B824" s="311" t="s">
        <v>2104</v>
      </c>
      <c r="C824" s="311">
        <v>1</v>
      </c>
      <c r="D824" s="121"/>
      <c r="E824" s="121" t="s">
        <v>2854</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15" customHeight="1">
      <c r="A825" s="120">
        <f t="shared" si="12"/>
        <v>824</v>
      </c>
      <c r="B825" s="311" t="s">
        <v>2104</v>
      </c>
      <c r="C825" s="311">
        <v>1</v>
      </c>
      <c r="D825" s="121"/>
      <c r="E825" s="121" t="s">
        <v>2856</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15" customHeight="1">
      <c r="A826" s="120">
        <f t="shared" si="12"/>
        <v>825</v>
      </c>
      <c r="B826" s="311" t="s">
        <v>2104</v>
      </c>
      <c r="C826" s="311">
        <v>1</v>
      </c>
      <c r="D826" s="121"/>
      <c r="E826" s="121" t="s">
        <v>2869</v>
      </c>
      <c r="F826" s="121" t="str">
        <f>IF('確認申請書（建築）入力'!$U$362="","",'確認申請書（建築）入力'!$U$362)</f>
        <v/>
      </c>
      <c r="G826" s="121">
        <v>2</v>
      </c>
      <c r="H826" s="121"/>
      <c r="I826" s="121"/>
      <c r="J826" s="121"/>
      <c r="K826" s="121"/>
      <c r="L826" s="121"/>
      <c r="M826" s="121"/>
      <c r="N826" s="121"/>
      <c r="O826" s="121"/>
      <c r="P826" s="121"/>
      <c r="Q826" s="121"/>
      <c r="R826" s="121"/>
      <c r="S826" s="121"/>
      <c r="T826" s="121"/>
      <c r="U826" s="121"/>
      <c r="V826" s="456"/>
    </row>
    <row r="827" spans="1:22" ht="14.15" customHeight="1">
      <c r="A827" s="120">
        <f t="shared" si="12"/>
        <v>826</v>
      </c>
      <c r="B827" s="311" t="s">
        <v>2104</v>
      </c>
      <c r="C827" s="311">
        <v>1</v>
      </c>
      <c r="D827" s="121"/>
      <c r="E827" s="121" t="s">
        <v>2858</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15" customHeight="1">
      <c r="A828" s="120">
        <f t="shared" si="12"/>
        <v>827</v>
      </c>
      <c r="B828" s="311" t="s">
        <v>2104</v>
      </c>
      <c r="C828" s="311">
        <v>1</v>
      </c>
      <c r="D828" s="121"/>
      <c r="E828" s="121" t="s">
        <v>2860</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15" customHeight="1">
      <c r="A829" s="120">
        <f t="shared" si="12"/>
        <v>828</v>
      </c>
      <c r="B829" s="311" t="s">
        <v>2104</v>
      </c>
      <c r="C829" s="311">
        <v>1</v>
      </c>
      <c r="D829" s="121"/>
      <c r="E829" s="121" t="s">
        <v>2862</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15" customHeight="1">
      <c r="A830" s="120">
        <f t="shared" si="12"/>
        <v>829</v>
      </c>
      <c r="B830" s="311" t="s">
        <v>2104</v>
      </c>
      <c r="C830" s="311">
        <v>1</v>
      </c>
      <c r="D830" s="121"/>
      <c r="E830" s="121" t="s">
        <v>2864</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15" customHeight="1">
      <c r="A831" s="120">
        <f t="shared" si="12"/>
        <v>830</v>
      </c>
      <c r="B831" s="311" t="s">
        <v>2104</v>
      </c>
      <c r="C831" s="311">
        <v>1</v>
      </c>
      <c r="D831" s="121"/>
      <c r="E831" s="121" t="s">
        <v>2866</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15" customHeight="1">
      <c r="A832" s="457">
        <f t="shared" si="12"/>
        <v>831</v>
      </c>
      <c r="B832" s="458" t="s">
        <v>2104</v>
      </c>
      <c r="C832" s="458">
        <v>1</v>
      </c>
      <c r="D832" s="459"/>
      <c r="E832" s="459" t="s">
        <v>2868</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15" customHeight="1">
      <c r="A833" s="527">
        <f t="shared" si="12"/>
        <v>832</v>
      </c>
      <c r="B833" s="524" t="s">
        <v>2104</v>
      </c>
      <c r="C833" s="524">
        <v>2</v>
      </c>
      <c r="D833" s="525"/>
      <c r="E833" s="525" t="s">
        <v>2847</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15" customHeight="1">
      <c r="A834" s="120">
        <f t="shared" si="12"/>
        <v>833</v>
      </c>
      <c r="B834" s="311" t="s">
        <v>2104</v>
      </c>
      <c r="C834" s="311">
        <v>2</v>
      </c>
      <c r="D834" s="121"/>
      <c r="E834" s="121" t="s">
        <v>2849</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15" customHeight="1">
      <c r="A835" s="120">
        <f t="shared" ref="A835:A898" si="15">A834+1</f>
        <v>834</v>
      </c>
      <c r="B835" s="311" t="s">
        <v>2104</v>
      </c>
      <c r="C835" s="311">
        <v>2</v>
      </c>
      <c r="D835" s="121"/>
      <c r="E835" s="121" t="s">
        <v>2851</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15" customHeight="1">
      <c r="A836" s="120">
        <f t="shared" si="15"/>
        <v>835</v>
      </c>
      <c r="B836" s="311" t="s">
        <v>2104</v>
      </c>
      <c r="C836" s="311">
        <v>2</v>
      </c>
      <c r="D836" s="121"/>
      <c r="E836" s="121" t="s">
        <v>2853</v>
      </c>
      <c r="F836" s="121">
        <f t="shared" si="14"/>
        <v>0</v>
      </c>
      <c r="G836" s="121"/>
      <c r="H836" s="121"/>
      <c r="I836" s="121"/>
      <c r="J836" s="121"/>
      <c r="K836" s="121"/>
      <c r="L836" s="121"/>
      <c r="M836" s="121"/>
      <c r="N836" s="121"/>
      <c r="O836" s="121"/>
      <c r="P836" s="121"/>
      <c r="Q836" s="121"/>
      <c r="R836" s="121"/>
      <c r="S836" s="121"/>
      <c r="T836" s="121"/>
      <c r="U836" s="121"/>
      <c r="V836" s="456"/>
    </row>
    <row r="837" spans="1:22" ht="14.15" customHeight="1">
      <c r="A837" s="120">
        <f t="shared" si="15"/>
        <v>836</v>
      </c>
      <c r="B837" s="311" t="s">
        <v>2104</v>
      </c>
      <c r="C837" s="311">
        <v>2</v>
      </c>
      <c r="D837" s="121"/>
      <c r="E837" s="121" t="s">
        <v>2855</v>
      </c>
      <c r="F837" s="121">
        <f t="shared" si="14"/>
        <v>0</v>
      </c>
      <c r="G837" s="121"/>
      <c r="H837" s="121"/>
      <c r="I837" s="121"/>
      <c r="J837" s="121"/>
      <c r="K837" s="121"/>
      <c r="L837" s="121"/>
      <c r="M837" s="121"/>
      <c r="N837" s="121"/>
      <c r="O837" s="121"/>
      <c r="P837" s="121"/>
      <c r="Q837" s="121"/>
      <c r="R837" s="121"/>
      <c r="S837" s="121"/>
      <c r="T837" s="121"/>
      <c r="U837" s="121"/>
      <c r="V837" s="456"/>
    </row>
    <row r="838" spans="1:22" ht="14.15" customHeight="1">
      <c r="A838" s="120">
        <f t="shared" si="15"/>
        <v>837</v>
      </c>
      <c r="B838" s="311" t="s">
        <v>2104</v>
      </c>
      <c r="C838" s="311">
        <v>2</v>
      </c>
      <c r="D838" s="121"/>
      <c r="E838" s="121" t="s">
        <v>2869</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15" customHeight="1">
      <c r="A839" s="120">
        <f t="shared" si="15"/>
        <v>838</v>
      </c>
      <c r="B839" s="311" t="s">
        <v>2104</v>
      </c>
      <c r="C839" s="311">
        <v>2</v>
      </c>
      <c r="D839" s="121"/>
      <c r="E839" s="121" t="s">
        <v>2857</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15" customHeight="1">
      <c r="A840" s="120">
        <f t="shared" si="15"/>
        <v>839</v>
      </c>
      <c r="B840" s="311" t="s">
        <v>2104</v>
      </c>
      <c r="C840" s="311">
        <v>2</v>
      </c>
      <c r="D840" s="121"/>
      <c r="E840" s="121" t="s">
        <v>2859</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15" customHeight="1">
      <c r="A841" s="120">
        <f t="shared" si="15"/>
        <v>840</v>
      </c>
      <c r="B841" s="311" t="s">
        <v>2104</v>
      </c>
      <c r="C841" s="311">
        <v>2</v>
      </c>
      <c r="D841" s="121"/>
      <c r="E841" s="121" t="s">
        <v>2861</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15" customHeight="1">
      <c r="A842" s="120">
        <f t="shared" si="15"/>
        <v>841</v>
      </c>
      <c r="B842" s="311" t="s">
        <v>2104</v>
      </c>
      <c r="C842" s="311">
        <v>2</v>
      </c>
      <c r="D842" s="121"/>
      <c r="E842" s="121" t="s">
        <v>2863</v>
      </c>
      <c r="F842" s="121">
        <f t="shared" si="16"/>
        <v>0</v>
      </c>
      <c r="G842" s="121"/>
      <c r="H842" s="121"/>
      <c r="I842" s="121"/>
      <c r="J842" s="121"/>
      <c r="K842" s="121"/>
      <c r="L842" s="121"/>
      <c r="M842" s="121"/>
      <c r="N842" s="121"/>
      <c r="O842" s="121"/>
      <c r="P842" s="121"/>
      <c r="Q842" s="121"/>
      <c r="R842" s="121"/>
      <c r="S842" s="121"/>
      <c r="T842" s="121"/>
      <c r="U842" s="121"/>
      <c r="V842" s="456"/>
    </row>
    <row r="843" spans="1:22" ht="14.15" customHeight="1">
      <c r="A843" s="120">
        <f t="shared" si="15"/>
        <v>842</v>
      </c>
      <c r="B843" s="311" t="s">
        <v>2104</v>
      </c>
      <c r="C843" s="311">
        <v>2</v>
      </c>
      <c r="D843" s="121"/>
      <c r="E843" s="121" t="s">
        <v>2865</v>
      </c>
      <c r="F843" s="121">
        <f t="shared" si="16"/>
        <v>0</v>
      </c>
      <c r="G843" s="121"/>
      <c r="H843" s="121"/>
      <c r="I843" s="121"/>
      <c r="J843" s="121"/>
      <c r="K843" s="121"/>
      <c r="L843" s="121"/>
      <c r="M843" s="121"/>
      <c r="N843" s="121"/>
      <c r="O843" s="121"/>
      <c r="P843" s="121"/>
      <c r="Q843" s="121"/>
      <c r="R843" s="121"/>
      <c r="S843" s="121"/>
      <c r="T843" s="121"/>
      <c r="U843" s="121"/>
      <c r="V843" s="456"/>
    </row>
    <row r="844" spans="1:22" ht="14.15" customHeight="1">
      <c r="A844" s="457">
        <f t="shared" si="15"/>
        <v>843</v>
      </c>
      <c r="B844" s="458" t="s">
        <v>2104</v>
      </c>
      <c r="C844" s="458">
        <v>2</v>
      </c>
      <c r="D844" s="459"/>
      <c r="E844" s="459" t="s">
        <v>2867</v>
      </c>
      <c r="F844" s="459">
        <f t="shared" si="16"/>
        <v>0</v>
      </c>
      <c r="G844" s="459"/>
      <c r="H844" s="459"/>
      <c r="I844" s="459"/>
      <c r="J844" s="459"/>
      <c r="K844" s="459"/>
      <c r="L844" s="459"/>
      <c r="M844" s="459"/>
      <c r="N844" s="459"/>
      <c r="O844" s="459"/>
      <c r="P844" s="459"/>
      <c r="Q844" s="459"/>
      <c r="R844" s="459"/>
      <c r="S844" s="459"/>
      <c r="T844" s="459"/>
      <c r="U844" s="459"/>
      <c r="V844" s="460"/>
    </row>
    <row r="845" spans="1:22" ht="14.15" customHeight="1">
      <c r="A845" s="527">
        <f t="shared" si="15"/>
        <v>844</v>
      </c>
      <c r="B845" s="524" t="s">
        <v>2104</v>
      </c>
      <c r="C845" s="524">
        <v>3</v>
      </c>
      <c r="D845" s="525"/>
      <c r="E845" s="525" t="s">
        <v>2847</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15" customHeight="1">
      <c r="A846" s="120">
        <f t="shared" si="15"/>
        <v>845</v>
      </c>
      <c r="B846" s="311" t="s">
        <v>2104</v>
      </c>
      <c r="C846" s="311">
        <v>3</v>
      </c>
      <c r="D846" s="121"/>
      <c r="E846" s="121" t="s">
        <v>2849</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15" customHeight="1">
      <c r="A847" s="120">
        <f t="shared" si="15"/>
        <v>846</v>
      </c>
      <c r="B847" s="311" t="s">
        <v>2104</v>
      </c>
      <c r="C847" s="311">
        <v>3</v>
      </c>
      <c r="D847" s="121"/>
      <c r="E847" s="121" t="s">
        <v>2851</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15" customHeight="1">
      <c r="A848" s="120">
        <f t="shared" si="15"/>
        <v>847</v>
      </c>
      <c r="B848" s="311" t="s">
        <v>2104</v>
      </c>
      <c r="C848" s="311">
        <v>3</v>
      </c>
      <c r="D848" s="121"/>
      <c r="E848" s="121" t="s">
        <v>2853</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15" customHeight="1">
      <c r="A849" s="120">
        <f t="shared" si="15"/>
        <v>848</v>
      </c>
      <c r="B849" s="311" t="s">
        <v>2104</v>
      </c>
      <c r="C849" s="311">
        <v>3</v>
      </c>
      <c r="D849" s="121"/>
      <c r="E849" s="121" t="s">
        <v>2855</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15" customHeight="1">
      <c r="A850" s="120">
        <f t="shared" si="15"/>
        <v>849</v>
      </c>
      <c r="B850" s="311" t="s">
        <v>2104</v>
      </c>
      <c r="C850" s="311">
        <v>3</v>
      </c>
      <c r="D850" s="121"/>
      <c r="E850" s="121" t="s">
        <v>2869</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15" customHeight="1">
      <c r="A851" s="120">
        <f t="shared" si="15"/>
        <v>850</v>
      </c>
      <c r="B851" s="311" t="s">
        <v>2104</v>
      </c>
      <c r="C851" s="311">
        <v>3</v>
      </c>
      <c r="D851" s="121"/>
      <c r="E851" s="121" t="s">
        <v>2857</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15" customHeight="1">
      <c r="A852" s="120">
        <f t="shared" si="15"/>
        <v>851</v>
      </c>
      <c r="B852" s="311" t="s">
        <v>2104</v>
      </c>
      <c r="C852" s="311">
        <v>3</v>
      </c>
      <c r="D852" s="121"/>
      <c r="E852" s="121" t="s">
        <v>2859</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15" customHeight="1">
      <c r="A853" s="120">
        <f t="shared" si="15"/>
        <v>852</v>
      </c>
      <c r="B853" s="311" t="s">
        <v>2104</v>
      </c>
      <c r="C853" s="311">
        <v>3</v>
      </c>
      <c r="D853" s="121"/>
      <c r="E853" s="121" t="s">
        <v>2861</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15" customHeight="1">
      <c r="A854" s="120">
        <f t="shared" si="15"/>
        <v>853</v>
      </c>
      <c r="B854" s="311" t="s">
        <v>2104</v>
      </c>
      <c r="C854" s="311">
        <v>3</v>
      </c>
      <c r="D854" s="121"/>
      <c r="E854" s="121" t="s">
        <v>2863</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15" customHeight="1">
      <c r="A855" s="120">
        <f t="shared" si="15"/>
        <v>854</v>
      </c>
      <c r="B855" s="311" t="s">
        <v>2104</v>
      </c>
      <c r="C855" s="311">
        <v>3</v>
      </c>
      <c r="D855" s="121"/>
      <c r="E855" s="121" t="s">
        <v>2865</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15" customHeight="1">
      <c r="A856" s="457">
        <f t="shared" si="15"/>
        <v>855</v>
      </c>
      <c r="B856" s="458" t="s">
        <v>2104</v>
      </c>
      <c r="C856" s="458">
        <v>3</v>
      </c>
      <c r="D856" s="459"/>
      <c r="E856" s="459" t="s">
        <v>2867</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15" customHeight="1">
      <c r="A857" s="120">
        <f t="shared" si="15"/>
        <v>856</v>
      </c>
      <c r="B857" s="311" t="s">
        <v>2104</v>
      </c>
      <c r="C857" s="311">
        <v>1</v>
      </c>
      <c r="D857" s="121"/>
      <c r="E857" s="121" t="s">
        <v>2925</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15" customHeight="1">
      <c r="A858" s="120">
        <f t="shared" si="15"/>
        <v>857</v>
      </c>
      <c r="B858" s="311" t="s">
        <v>2104</v>
      </c>
      <c r="C858" s="311">
        <v>1</v>
      </c>
      <c r="D858" s="121"/>
      <c r="E858" s="121" t="s">
        <v>2926</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15" customHeight="1">
      <c r="A859" s="120">
        <f t="shared" si="15"/>
        <v>858</v>
      </c>
      <c r="B859" s="311" t="s">
        <v>2104</v>
      </c>
      <c r="C859" s="311">
        <v>1</v>
      </c>
      <c r="D859" s="121"/>
      <c r="E859" s="121" t="s">
        <v>2927</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15" customHeight="1">
      <c r="A860" s="120">
        <f t="shared" si="15"/>
        <v>859</v>
      </c>
      <c r="B860" s="311" t="s">
        <v>2104</v>
      </c>
      <c r="C860" s="311">
        <v>1</v>
      </c>
      <c r="D860" s="121"/>
      <c r="E860" s="121" t="s">
        <v>2928</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15" customHeight="1">
      <c r="A861" s="120">
        <f t="shared" si="15"/>
        <v>860</v>
      </c>
      <c r="B861" s="311" t="s">
        <v>2104</v>
      </c>
      <c r="C861" s="311">
        <v>1</v>
      </c>
      <c r="D861" s="121"/>
      <c r="E861" s="121" t="s">
        <v>2929</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15" customHeight="1">
      <c r="A862" s="457">
        <f t="shared" si="15"/>
        <v>861</v>
      </c>
      <c r="B862" s="458" t="s">
        <v>2104</v>
      </c>
      <c r="C862" s="458">
        <v>1</v>
      </c>
      <c r="D862" s="459"/>
      <c r="E862" s="459" t="s">
        <v>2930</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15" customHeight="1">
      <c r="A863" s="528">
        <f t="shared" si="15"/>
        <v>862</v>
      </c>
      <c r="B863" s="360" t="s">
        <v>2104</v>
      </c>
      <c r="C863" s="360">
        <v>2</v>
      </c>
      <c r="D863" s="149"/>
      <c r="E863" s="149" t="s">
        <v>2925</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15" customHeight="1">
      <c r="A864" s="120">
        <f t="shared" si="15"/>
        <v>863</v>
      </c>
      <c r="B864" s="311" t="s">
        <v>2104</v>
      </c>
      <c r="C864" s="311">
        <v>2</v>
      </c>
      <c r="D864" s="121"/>
      <c r="E864" s="121" t="s">
        <v>2926</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15" customHeight="1">
      <c r="A865" s="120">
        <f t="shared" si="15"/>
        <v>864</v>
      </c>
      <c r="B865" s="311" t="s">
        <v>2104</v>
      </c>
      <c r="C865" s="311">
        <v>2</v>
      </c>
      <c r="D865" s="121"/>
      <c r="E865" s="121" t="s">
        <v>2927</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15" customHeight="1">
      <c r="A866" s="120">
        <f t="shared" si="15"/>
        <v>865</v>
      </c>
      <c r="B866" s="311" t="s">
        <v>2104</v>
      </c>
      <c r="C866" s="311">
        <v>2</v>
      </c>
      <c r="D866" s="121"/>
      <c r="E866" s="121" t="s">
        <v>2928</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15" customHeight="1">
      <c r="A867" s="120">
        <f t="shared" si="15"/>
        <v>866</v>
      </c>
      <c r="B867" s="311" t="s">
        <v>2104</v>
      </c>
      <c r="C867" s="311">
        <v>2</v>
      </c>
      <c r="D867" s="121"/>
      <c r="E867" s="121" t="s">
        <v>2929</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15" customHeight="1">
      <c r="A868" s="521">
        <f t="shared" si="15"/>
        <v>867</v>
      </c>
      <c r="B868" s="522" t="s">
        <v>2104</v>
      </c>
      <c r="C868" s="522">
        <v>2</v>
      </c>
      <c r="D868" s="154"/>
      <c r="E868" s="154" t="s">
        <v>2930</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15" customHeight="1">
      <c r="A869" s="527">
        <f t="shared" si="15"/>
        <v>868</v>
      </c>
      <c r="B869" s="453" t="s">
        <v>2104</v>
      </c>
      <c r="C869" s="453">
        <v>3</v>
      </c>
      <c r="D869" s="454"/>
      <c r="E869" s="454" t="s">
        <v>2925</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15" customHeight="1">
      <c r="A870" s="120">
        <f t="shared" si="15"/>
        <v>869</v>
      </c>
      <c r="B870" s="311" t="s">
        <v>2104</v>
      </c>
      <c r="C870" s="311">
        <v>3</v>
      </c>
      <c r="D870" s="121"/>
      <c r="E870" s="121" t="s">
        <v>2926</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15" customHeight="1">
      <c r="A871" s="120">
        <f t="shared" si="15"/>
        <v>870</v>
      </c>
      <c r="B871" s="311" t="s">
        <v>2104</v>
      </c>
      <c r="C871" s="311">
        <v>3</v>
      </c>
      <c r="D871" s="121"/>
      <c r="E871" s="121" t="s">
        <v>2927</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15" customHeight="1">
      <c r="A872" s="120">
        <f t="shared" si="15"/>
        <v>871</v>
      </c>
      <c r="B872" s="311" t="s">
        <v>2104</v>
      </c>
      <c r="C872" s="311">
        <v>3</v>
      </c>
      <c r="D872" s="121"/>
      <c r="E872" s="121" t="s">
        <v>2928</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15" customHeight="1">
      <c r="A873" s="120">
        <f t="shared" si="15"/>
        <v>872</v>
      </c>
      <c r="B873" s="311" t="s">
        <v>2104</v>
      </c>
      <c r="C873" s="311">
        <v>3</v>
      </c>
      <c r="D873" s="121"/>
      <c r="E873" s="121" t="s">
        <v>2929</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15" customHeight="1" thickBot="1">
      <c r="A874" s="521">
        <f t="shared" si="15"/>
        <v>873</v>
      </c>
      <c r="B874" s="522" t="s">
        <v>2104</v>
      </c>
      <c r="C874" s="522">
        <v>3</v>
      </c>
      <c r="D874" s="154"/>
      <c r="E874" s="154" t="s">
        <v>2930</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15" customHeight="1">
      <c r="A875" s="599">
        <f t="shared" si="15"/>
        <v>874</v>
      </c>
      <c r="B875" s="600" t="s">
        <v>2104</v>
      </c>
      <c r="C875" s="600">
        <v>1</v>
      </c>
      <c r="D875" s="601"/>
      <c r="E875" s="601" t="s">
        <v>3119</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15" customHeight="1">
      <c r="A876" s="301">
        <f t="shared" si="15"/>
        <v>875</v>
      </c>
      <c r="B876" s="311" t="s">
        <v>2104</v>
      </c>
      <c r="C876" s="311">
        <v>2</v>
      </c>
      <c r="D876" s="121"/>
      <c r="E876" s="121" t="s">
        <v>3119</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15" customHeight="1">
      <c r="A877" s="301">
        <f t="shared" si="15"/>
        <v>876</v>
      </c>
      <c r="B877" s="311" t="s">
        <v>2104</v>
      </c>
      <c r="C877" s="311">
        <v>3</v>
      </c>
      <c r="D877" s="121"/>
      <c r="E877" s="121" t="s">
        <v>3119</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15" customHeight="1">
      <c r="A878" s="301">
        <f t="shared" si="15"/>
        <v>877</v>
      </c>
      <c r="B878" s="311" t="s">
        <v>2104</v>
      </c>
      <c r="C878" s="311">
        <v>1</v>
      </c>
      <c r="D878" s="121"/>
      <c r="E878" s="121" t="s">
        <v>3210</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15" customHeight="1">
      <c r="A879" s="301">
        <f t="shared" si="15"/>
        <v>878</v>
      </c>
      <c r="B879" s="311" t="s">
        <v>2104</v>
      </c>
      <c r="C879" s="311">
        <v>2</v>
      </c>
      <c r="D879" s="121"/>
      <c r="E879" s="121" t="s">
        <v>3210</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15" customHeight="1">
      <c r="A880" s="301">
        <f t="shared" si="15"/>
        <v>879</v>
      </c>
      <c r="B880" s="311" t="s">
        <v>2104</v>
      </c>
      <c r="C880" s="311">
        <v>3</v>
      </c>
      <c r="D880" s="121"/>
      <c r="E880" s="121" t="s">
        <v>3210</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15" customHeight="1">
      <c r="A881" s="301">
        <f t="shared" si="15"/>
        <v>880</v>
      </c>
      <c r="B881" s="311" t="s">
        <v>2104</v>
      </c>
      <c r="C881" s="311">
        <v>1</v>
      </c>
      <c r="D881" s="121"/>
      <c r="E881" s="121" t="s">
        <v>3215</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15" customHeight="1">
      <c r="A882" s="301">
        <f t="shared" si="15"/>
        <v>881</v>
      </c>
      <c r="B882" s="311" t="s">
        <v>2104</v>
      </c>
      <c r="C882" s="311">
        <v>2</v>
      </c>
      <c r="D882" s="121"/>
      <c r="E882" s="121" t="s">
        <v>3215</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15" customHeight="1" thickBot="1">
      <c r="A883" s="302">
        <f t="shared" si="15"/>
        <v>882</v>
      </c>
      <c r="B883" s="374" t="s">
        <v>2104</v>
      </c>
      <c r="C883" s="374">
        <v>3</v>
      </c>
      <c r="D883" s="136"/>
      <c r="E883" s="136" t="s">
        <v>3215</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15" customHeight="1">
      <c r="A884" s="599">
        <f t="shared" si="15"/>
        <v>883</v>
      </c>
      <c r="B884" s="600" t="s">
        <v>2105</v>
      </c>
      <c r="C884" s="600">
        <v>1</v>
      </c>
      <c r="D884" s="601"/>
      <c r="E884" s="601" t="s">
        <v>3206</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15" customHeight="1">
      <c r="A885" s="301">
        <f t="shared" si="15"/>
        <v>884</v>
      </c>
      <c r="B885" s="311" t="s">
        <v>2105</v>
      </c>
      <c r="C885" s="311">
        <v>1</v>
      </c>
      <c r="D885" s="121"/>
      <c r="E885" s="121" t="s">
        <v>3207</v>
      </c>
      <c r="F885" s="121" t="str">
        <f>IF('確認申請書（建築）入力'!$S$423="","",TEXT('確認申請書（建築）入力'!$S$423,"#0.00"))</f>
        <v/>
      </c>
      <c r="G885" s="121"/>
      <c r="H885" s="121"/>
      <c r="I885" s="121"/>
      <c r="J885" s="121"/>
      <c r="K885" s="121"/>
      <c r="L885" s="121"/>
      <c r="M885" s="121"/>
      <c r="N885" s="121"/>
      <c r="O885" s="121"/>
      <c r="P885" s="121"/>
      <c r="Q885" s="121"/>
      <c r="R885" s="121"/>
      <c r="S885" s="121"/>
      <c r="T885" s="121"/>
      <c r="U885" s="121"/>
      <c r="V885" s="299"/>
    </row>
    <row r="886" spans="1:22" ht="14.15" customHeight="1">
      <c r="A886" s="301">
        <f t="shared" si="15"/>
        <v>885</v>
      </c>
      <c r="B886" s="311" t="s">
        <v>2105</v>
      </c>
      <c r="C886" s="311">
        <v>1</v>
      </c>
      <c r="D886" s="121"/>
      <c r="E886" s="121" t="s">
        <v>3208</v>
      </c>
      <c r="F886" s="121" t="str">
        <f>IF('確認申請書（建築）入力'!$Y$423="","",TEXT('確認申請書（建築）入力'!$Y$423,"#0.00"))</f>
        <v/>
      </c>
      <c r="G886" s="121"/>
      <c r="H886" s="121"/>
      <c r="I886" s="121"/>
      <c r="J886" s="121"/>
      <c r="K886" s="121"/>
      <c r="L886" s="121"/>
      <c r="M886" s="121"/>
      <c r="N886" s="121"/>
      <c r="O886" s="121"/>
      <c r="P886" s="121"/>
      <c r="Q886" s="121"/>
      <c r="R886" s="121"/>
      <c r="S886" s="121"/>
      <c r="T886" s="121"/>
      <c r="U886" s="121"/>
      <c r="V886" s="299"/>
    </row>
    <row r="887" spans="1:22" ht="14.15" customHeight="1" thickBot="1">
      <c r="A887" s="302">
        <f t="shared" si="15"/>
        <v>886</v>
      </c>
      <c r="B887" s="374" t="s">
        <v>2105</v>
      </c>
      <c r="C887" s="374">
        <v>1</v>
      </c>
      <c r="D887" s="136"/>
      <c r="E887" s="136" t="s">
        <v>3209</v>
      </c>
      <c r="F887" s="136" t="str">
        <f>IF('確認申請書（建築）入力'!$AE$423=0,"",TEXT('確認申請書（建築）入力'!$AE$423,"#0.00"))</f>
        <v/>
      </c>
      <c r="G887" s="136"/>
      <c r="H887" s="136"/>
      <c r="I887" s="136"/>
      <c r="J887" s="136"/>
      <c r="K887" s="136"/>
      <c r="L887" s="136"/>
      <c r="M887" s="136"/>
      <c r="N887" s="136"/>
      <c r="O887" s="136"/>
      <c r="P887" s="136"/>
      <c r="Q887" s="136"/>
      <c r="R887" s="136"/>
      <c r="S887" s="136"/>
      <c r="T887" s="136"/>
      <c r="U887" s="136"/>
      <c r="V887" s="603"/>
    </row>
    <row r="888" spans="1:22" ht="14.15" customHeight="1">
      <c r="A888" s="599">
        <f t="shared" si="15"/>
        <v>887</v>
      </c>
      <c r="B888" s="600" t="s">
        <v>2105</v>
      </c>
      <c r="C888" s="600">
        <v>2</v>
      </c>
      <c r="D888" s="601"/>
      <c r="E888" s="601" t="s">
        <v>3206</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15" customHeight="1">
      <c r="A889" s="301">
        <f t="shared" si="15"/>
        <v>888</v>
      </c>
      <c r="B889" s="311" t="s">
        <v>2105</v>
      </c>
      <c r="C889" s="311">
        <v>2</v>
      </c>
      <c r="D889" s="121"/>
      <c r="E889" s="121" t="s">
        <v>3207</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15" customHeight="1">
      <c r="A890" s="301">
        <f t="shared" si="15"/>
        <v>889</v>
      </c>
      <c r="B890" s="311" t="s">
        <v>2105</v>
      </c>
      <c r="C890" s="311">
        <v>2</v>
      </c>
      <c r="D890" s="121"/>
      <c r="E890" s="121" t="s">
        <v>3208</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15" customHeight="1" thickBot="1">
      <c r="A891" s="302">
        <f t="shared" si="15"/>
        <v>890</v>
      </c>
      <c r="B891" s="374" t="s">
        <v>2105</v>
      </c>
      <c r="C891" s="374">
        <v>2</v>
      </c>
      <c r="D891" s="136"/>
      <c r="E891" s="136" t="s">
        <v>3209</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15" customHeight="1">
      <c r="A892" s="599">
        <f t="shared" si="15"/>
        <v>891</v>
      </c>
      <c r="B892" s="600" t="s">
        <v>2105</v>
      </c>
      <c r="C892" s="600">
        <v>3</v>
      </c>
      <c r="D892" s="601"/>
      <c r="E892" s="601" t="s">
        <v>3206</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15" customHeight="1">
      <c r="A893" s="301">
        <f t="shared" si="15"/>
        <v>892</v>
      </c>
      <c r="B893" s="311" t="s">
        <v>2105</v>
      </c>
      <c r="C893" s="311">
        <v>3</v>
      </c>
      <c r="D893" s="121"/>
      <c r="E893" s="121" t="s">
        <v>3207</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15" customHeight="1">
      <c r="A894" s="301">
        <f t="shared" si="15"/>
        <v>893</v>
      </c>
      <c r="B894" s="311" t="s">
        <v>2105</v>
      </c>
      <c r="C894" s="311">
        <v>3</v>
      </c>
      <c r="D894" s="121"/>
      <c r="E894" s="121" t="s">
        <v>3208</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15" customHeight="1" thickBot="1">
      <c r="A895" s="302">
        <f t="shared" si="15"/>
        <v>894</v>
      </c>
      <c r="B895" s="374" t="s">
        <v>2105</v>
      </c>
      <c r="C895" s="374">
        <v>3</v>
      </c>
      <c r="D895" s="136"/>
      <c r="E895" s="136" t="s">
        <v>3209</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15" customHeight="1">
      <c r="A896" s="309">
        <f t="shared" si="15"/>
        <v>895</v>
      </c>
      <c r="B896" s="348" t="s">
        <v>2106</v>
      </c>
      <c r="C896" s="348">
        <v>1</v>
      </c>
      <c r="D896" s="348">
        <v>8</v>
      </c>
      <c r="E896" s="149" t="s">
        <v>1983</v>
      </c>
      <c r="F896" s="150">
        <f>'確認申請書（建築）入力'!$N$579</f>
        <v>1</v>
      </c>
      <c r="G896" s="150"/>
      <c r="H896" s="138"/>
      <c r="I896" s="138"/>
      <c r="J896" s="138"/>
      <c r="K896" s="138"/>
      <c r="L896" s="138"/>
      <c r="M896" s="138"/>
      <c r="N896" s="138"/>
      <c r="O896" s="138"/>
      <c r="P896" s="138"/>
      <c r="Q896" s="138"/>
      <c r="R896" s="138"/>
      <c r="S896" s="138"/>
      <c r="T896" s="138"/>
      <c r="U896" s="138"/>
      <c r="V896" s="151"/>
    </row>
    <row r="897" spans="1:22" s="119" customFormat="1" ht="14.15" customHeight="1">
      <c r="A897" s="301">
        <f t="shared" si="15"/>
        <v>896</v>
      </c>
      <c r="B897" s="346" t="s">
        <v>2106</v>
      </c>
      <c r="C897" s="346">
        <v>1</v>
      </c>
      <c r="D897" s="346">
        <v>8</v>
      </c>
      <c r="E897" s="121" t="s">
        <v>87</v>
      </c>
      <c r="F897" s="131" t="str">
        <f>IF('確認申請書（建築）入力'!$N$606="","",'確認申請書（建築）入力'!$N$606)</f>
        <v/>
      </c>
      <c r="G897" s="133"/>
      <c r="H897" s="122"/>
      <c r="I897" s="122"/>
      <c r="J897" s="122"/>
      <c r="K897" s="122"/>
      <c r="L897" s="122"/>
      <c r="M897" s="122"/>
      <c r="N897" s="122"/>
      <c r="O897" s="122"/>
      <c r="P897" s="122"/>
      <c r="Q897" s="122"/>
      <c r="R897" s="122"/>
      <c r="S897" s="122"/>
      <c r="T897" s="122"/>
      <c r="U897" s="122"/>
      <c r="V897" s="146"/>
    </row>
    <row r="898" spans="1:22" s="119" customFormat="1" ht="14.15" customHeight="1">
      <c r="A898" s="301">
        <f t="shared" si="15"/>
        <v>897</v>
      </c>
      <c r="B898" s="346" t="s">
        <v>2106</v>
      </c>
      <c r="C898" s="346">
        <v>1</v>
      </c>
      <c r="D898" s="346">
        <v>8</v>
      </c>
      <c r="E898" s="121" t="s">
        <v>2192</v>
      </c>
      <c r="F898" s="131" t="str">
        <f>IF('確認申請書（建築）入力'!$N$607="","",TEXT('確認申請書（建築）入力'!$N$607,"#0.000"))</f>
        <v/>
      </c>
      <c r="G898" s="131"/>
      <c r="H898" s="122"/>
      <c r="I898" s="122"/>
      <c r="J898" s="122"/>
      <c r="K898" s="122"/>
      <c r="L898" s="122"/>
      <c r="M898" s="122"/>
      <c r="N898" s="122"/>
      <c r="O898" s="122"/>
      <c r="P898" s="122"/>
      <c r="Q898" s="122"/>
      <c r="R898" s="122"/>
      <c r="S898" s="122"/>
      <c r="T898" s="122"/>
      <c r="U898" s="122"/>
      <c r="V898" s="146"/>
    </row>
    <row r="899" spans="1:22" s="119" customFormat="1" ht="14.15" customHeight="1">
      <c r="A899" s="301">
        <f t="shared" ref="A899:A962" si="18">A898+1</f>
        <v>898</v>
      </c>
      <c r="B899" s="346" t="s">
        <v>2106</v>
      </c>
      <c r="C899" s="346">
        <v>1</v>
      </c>
      <c r="D899" s="346">
        <v>8</v>
      </c>
      <c r="E899" s="121" t="s">
        <v>2193</v>
      </c>
      <c r="F899" s="131" t="str">
        <f>IF('確認申請書（建築）入力'!$N$608="","",TEXT('確認申請書（建築）入力'!$N$608,"#0.000"))</f>
        <v/>
      </c>
      <c r="G899" s="131"/>
      <c r="H899" s="122"/>
      <c r="I899" s="122"/>
      <c r="J899" s="122"/>
      <c r="K899" s="122"/>
      <c r="L899" s="122"/>
      <c r="M899" s="122"/>
      <c r="N899" s="122"/>
      <c r="O899" s="122"/>
      <c r="P899" s="122"/>
      <c r="Q899" s="122"/>
      <c r="R899" s="122"/>
      <c r="S899" s="122"/>
      <c r="T899" s="122"/>
      <c r="U899" s="122"/>
      <c r="V899" s="146"/>
    </row>
    <row r="900" spans="1:22" s="119" customFormat="1" ht="14.15" customHeight="1">
      <c r="A900" s="301">
        <f t="shared" si="18"/>
        <v>899</v>
      </c>
      <c r="B900" s="346" t="s">
        <v>2106</v>
      </c>
      <c r="C900" s="346">
        <v>1</v>
      </c>
      <c r="D900" s="346">
        <v>8</v>
      </c>
      <c r="E900" s="121" t="s">
        <v>2194</v>
      </c>
      <c r="F900" s="131" t="str">
        <f>IF('確認申請書（建築）入力'!$N$609="","",TEXT('確認申請書（建築）入力'!$N$609,"#0.000"))</f>
        <v/>
      </c>
      <c r="G900" s="131"/>
      <c r="H900" s="122"/>
      <c r="I900" s="122"/>
      <c r="J900" s="122"/>
      <c r="K900" s="122"/>
      <c r="L900" s="122"/>
      <c r="M900" s="122"/>
      <c r="N900" s="122"/>
      <c r="O900" s="122"/>
      <c r="P900" s="122"/>
      <c r="Q900" s="122"/>
      <c r="R900" s="122"/>
      <c r="S900" s="122"/>
      <c r="T900" s="122"/>
      <c r="U900" s="122"/>
      <c r="V900" s="146"/>
    </row>
    <row r="901" spans="1:22" s="119" customFormat="1" ht="14.15" customHeight="1">
      <c r="A901" s="301">
        <f t="shared" si="18"/>
        <v>900</v>
      </c>
      <c r="B901" s="346" t="s">
        <v>2106</v>
      </c>
      <c r="C901" s="346">
        <v>1</v>
      </c>
      <c r="D901" s="346">
        <v>8</v>
      </c>
      <c r="E901" s="121" t="s">
        <v>2195</v>
      </c>
      <c r="F901" s="131" t="str">
        <f>IF('確認申請書（建築）入力'!$N$610="","",TEXT('確認申請書（建築）入力'!$N$610,"#0.000"))</f>
        <v/>
      </c>
      <c r="G901" s="131"/>
      <c r="H901" s="122"/>
      <c r="I901" s="122"/>
      <c r="J901" s="122"/>
      <c r="K901" s="122"/>
      <c r="L901" s="122"/>
      <c r="M901" s="122"/>
      <c r="N901" s="122"/>
      <c r="O901" s="122"/>
      <c r="P901" s="122"/>
      <c r="Q901" s="122"/>
      <c r="R901" s="122"/>
      <c r="S901" s="122"/>
      <c r="T901" s="122"/>
      <c r="U901" s="122"/>
      <c r="V901" s="146"/>
    </row>
    <row r="902" spans="1:22" s="119" customFormat="1" ht="14.15" customHeight="1">
      <c r="A902" s="301">
        <f t="shared" si="18"/>
        <v>901</v>
      </c>
      <c r="B902" s="346" t="s">
        <v>2106</v>
      </c>
      <c r="C902" s="346">
        <v>1</v>
      </c>
      <c r="D902" s="346">
        <v>8</v>
      </c>
      <c r="E902" s="121" t="s">
        <v>2191</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15" customHeight="1">
      <c r="A903" s="301">
        <f t="shared" si="18"/>
        <v>902</v>
      </c>
      <c r="B903" s="346" t="s">
        <v>2106</v>
      </c>
      <c r="C903" s="346">
        <v>1</v>
      </c>
      <c r="D903" s="346">
        <v>8</v>
      </c>
      <c r="E903" s="121" t="s">
        <v>2286</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15" customHeight="1">
      <c r="A904" s="301">
        <f t="shared" si="18"/>
        <v>903</v>
      </c>
      <c r="B904" s="346" t="s">
        <v>2106</v>
      </c>
      <c r="C904" s="346">
        <v>1</v>
      </c>
      <c r="D904" s="346">
        <v>8</v>
      </c>
      <c r="E904" s="121" t="s">
        <v>2287</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15" customHeight="1">
      <c r="A905" s="301">
        <f t="shared" si="18"/>
        <v>904</v>
      </c>
      <c r="B905" s="346" t="s">
        <v>2106</v>
      </c>
      <c r="C905" s="346">
        <v>1</v>
      </c>
      <c r="D905" s="346">
        <v>8</v>
      </c>
      <c r="E905" s="121" t="s">
        <v>2288</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15" customHeight="1">
      <c r="A906" s="301">
        <f t="shared" si="18"/>
        <v>905</v>
      </c>
      <c r="B906" s="346" t="s">
        <v>2106</v>
      </c>
      <c r="C906" s="346">
        <v>1</v>
      </c>
      <c r="D906" s="346">
        <v>8</v>
      </c>
      <c r="E906" s="121" t="s">
        <v>2289</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15" customHeight="1">
      <c r="A907" s="301">
        <f t="shared" si="18"/>
        <v>906</v>
      </c>
      <c r="B907" s="346" t="s">
        <v>2106</v>
      </c>
      <c r="C907" s="346">
        <v>1</v>
      </c>
      <c r="D907" s="346">
        <v>8</v>
      </c>
      <c r="E907" s="121" t="s">
        <v>2290</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15" customHeight="1">
      <c r="A908" s="301">
        <f t="shared" si="18"/>
        <v>907</v>
      </c>
      <c r="B908" s="346" t="s">
        <v>2106</v>
      </c>
      <c r="C908" s="346">
        <v>1</v>
      </c>
      <c r="D908" s="346">
        <v>8</v>
      </c>
      <c r="E908" s="121" t="s">
        <v>2301</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15" customHeight="1">
      <c r="A909" s="301">
        <f t="shared" si="18"/>
        <v>908</v>
      </c>
      <c r="B909" s="346" t="s">
        <v>2106</v>
      </c>
      <c r="C909" s="346">
        <v>1</v>
      </c>
      <c r="D909" s="346">
        <v>8</v>
      </c>
      <c r="E909" s="121" t="s">
        <v>2291</v>
      </c>
      <c r="F909" s="122" t="str">
        <f>IF('確認申請書（建築）入力'!$T$614="","",'確認申請書（建築）入力'!$T$614)</f>
        <v/>
      </c>
      <c r="G909" s="134"/>
      <c r="H909" s="134"/>
      <c r="I909" s="134"/>
      <c r="J909" s="134"/>
      <c r="K909" s="134"/>
      <c r="L909" s="134"/>
      <c r="M909" s="122"/>
      <c r="N909" s="122"/>
      <c r="O909" s="122"/>
      <c r="P909" s="122"/>
      <c r="Q909" s="122"/>
      <c r="R909" s="122"/>
      <c r="S909" s="122"/>
      <c r="T909" s="122"/>
      <c r="U909" s="122"/>
      <c r="V909" s="146"/>
    </row>
    <row r="910" spans="1:22" s="119" customFormat="1" ht="14.15" customHeight="1">
      <c r="A910" s="301">
        <f t="shared" si="18"/>
        <v>909</v>
      </c>
      <c r="B910" s="346" t="s">
        <v>2106</v>
      </c>
      <c r="C910" s="346">
        <v>1</v>
      </c>
      <c r="D910" s="346">
        <v>8</v>
      </c>
      <c r="E910" s="121" t="s">
        <v>2292</v>
      </c>
      <c r="F910" s="122" t="str">
        <f>IF('確認申請書（建築）入力'!$T$615="","",'確認申請書（建築）入力'!$T$615)</f>
        <v/>
      </c>
      <c r="G910" s="122"/>
      <c r="H910" s="122"/>
      <c r="I910" s="122"/>
      <c r="J910" s="122"/>
      <c r="K910" s="122"/>
      <c r="L910" s="122"/>
      <c r="M910" s="122"/>
      <c r="N910" s="122"/>
      <c r="O910" s="122"/>
      <c r="P910" s="122"/>
      <c r="Q910" s="122"/>
      <c r="R910" s="122"/>
      <c r="S910" s="122"/>
      <c r="T910" s="122"/>
      <c r="U910" s="122"/>
      <c r="V910" s="146"/>
    </row>
    <row r="911" spans="1:22" s="119" customFormat="1" ht="14.15" customHeight="1">
      <c r="A911" s="301">
        <f t="shared" si="18"/>
        <v>910</v>
      </c>
      <c r="B911" s="346" t="s">
        <v>2106</v>
      </c>
      <c r="C911" s="346">
        <v>1</v>
      </c>
      <c r="D911" s="346">
        <v>8</v>
      </c>
      <c r="E911" s="121" t="s">
        <v>2295</v>
      </c>
      <c r="F911" s="122" t="str">
        <f>IF('確認申請書（建築）入力'!$T$616="","",'確認申請書（建築）入力'!$T$616)</f>
        <v/>
      </c>
      <c r="G911" s="122"/>
      <c r="H911" s="122"/>
      <c r="I911" s="122"/>
      <c r="J911" s="122"/>
      <c r="K911" s="122"/>
      <c r="L911" s="122"/>
      <c r="M911" s="122"/>
      <c r="N911" s="122"/>
      <c r="O911" s="122"/>
      <c r="P911" s="122"/>
      <c r="Q911" s="122"/>
      <c r="R911" s="122"/>
      <c r="S911" s="122"/>
      <c r="T911" s="122"/>
      <c r="U911" s="122"/>
      <c r="V911" s="146"/>
    </row>
    <row r="912" spans="1:22" s="119" customFormat="1" ht="14.15" customHeight="1">
      <c r="A912" s="301">
        <f t="shared" si="18"/>
        <v>911</v>
      </c>
      <c r="B912" s="346" t="s">
        <v>2106</v>
      </c>
      <c r="C912" s="346">
        <v>1</v>
      </c>
      <c r="D912" s="346">
        <v>8</v>
      </c>
      <c r="E912" s="121" t="s">
        <v>2293</v>
      </c>
      <c r="F912" s="122" t="str">
        <f>IF('確認申請書（建築）入力'!$T$617="","",'確認申請書（建築）入力'!$T$617)</f>
        <v/>
      </c>
      <c r="G912" s="122"/>
      <c r="H912" s="122"/>
      <c r="I912" s="122"/>
      <c r="J912" s="122"/>
      <c r="K912" s="122"/>
      <c r="L912" s="122"/>
      <c r="M912" s="122"/>
      <c r="N912" s="122"/>
      <c r="O912" s="122"/>
      <c r="P912" s="122"/>
      <c r="Q912" s="122"/>
      <c r="R912" s="122"/>
      <c r="S912" s="122"/>
      <c r="T912" s="122"/>
      <c r="U912" s="122"/>
      <c r="V912" s="146"/>
    </row>
    <row r="913" spans="1:22" s="119" customFormat="1" ht="14.15" customHeight="1">
      <c r="A913" s="301">
        <f t="shared" si="18"/>
        <v>912</v>
      </c>
      <c r="B913" s="346" t="s">
        <v>2106</v>
      </c>
      <c r="C913" s="346">
        <v>1</v>
      </c>
      <c r="D913" s="346">
        <v>8</v>
      </c>
      <c r="E913" s="121" t="s">
        <v>2294</v>
      </c>
      <c r="F913" s="122" t="str">
        <f>IF('確認申請書（建築）入力'!$T$618="","",'確認申請書（建築）入力'!$T$618)</f>
        <v/>
      </c>
      <c r="G913" s="122"/>
      <c r="H913" s="122"/>
      <c r="I913" s="122"/>
      <c r="J913" s="122"/>
      <c r="K913" s="122"/>
      <c r="L913" s="122"/>
      <c r="M913" s="122"/>
      <c r="N913" s="122"/>
      <c r="O913" s="122"/>
      <c r="P913" s="122"/>
      <c r="Q913" s="122"/>
      <c r="R913" s="122"/>
      <c r="S913" s="122"/>
      <c r="T913" s="122"/>
      <c r="U913" s="122"/>
      <c r="V913" s="146"/>
    </row>
    <row r="914" spans="1:22" s="119" customFormat="1" ht="14.15" customHeight="1">
      <c r="A914" s="301">
        <f t="shared" si="18"/>
        <v>913</v>
      </c>
      <c r="B914" s="346" t="s">
        <v>2106</v>
      </c>
      <c r="C914" s="346">
        <v>1</v>
      </c>
      <c r="D914" s="346">
        <v>8</v>
      </c>
      <c r="E914" s="121" t="s">
        <v>2302</v>
      </c>
      <c r="F914" s="122" t="str">
        <f>IF('確認申請書（建築）入力'!$T$619="","",'確認申請書（建築）入力'!$T$619)</f>
        <v/>
      </c>
      <c r="G914" s="122"/>
      <c r="H914" s="122"/>
      <c r="I914" s="122"/>
      <c r="J914" s="122"/>
      <c r="K914" s="122"/>
      <c r="L914" s="122"/>
      <c r="M914" s="122"/>
      <c r="N914" s="122"/>
      <c r="O914" s="122"/>
      <c r="P914" s="122"/>
      <c r="Q914" s="122"/>
      <c r="R914" s="122"/>
      <c r="S914" s="122"/>
      <c r="T914" s="122"/>
      <c r="U914" s="122"/>
      <c r="V914" s="146"/>
    </row>
    <row r="915" spans="1:22" s="119" customFormat="1" ht="14.15" customHeight="1">
      <c r="A915" s="301">
        <f t="shared" si="18"/>
        <v>914</v>
      </c>
      <c r="B915" s="346" t="s">
        <v>2106</v>
      </c>
      <c r="C915" s="346">
        <v>1</v>
      </c>
      <c r="D915" s="346">
        <v>8</v>
      </c>
      <c r="E915" s="121" t="s">
        <v>2296</v>
      </c>
      <c r="F915" s="122" t="str">
        <f>IF('確認申請書（建築）入力'!$AE$614="","",TEXT('確認申請書（建築）入力'!$AE$614,"#0.00"))</f>
        <v/>
      </c>
      <c r="G915" s="152"/>
      <c r="H915" s="152"/>
      <c r="I915" s="152"/>
      <c r="J915" s="152"/>
      <c r="K915" s="152"/>
      <c r="L915" s="152"/>
      <c r="M915" s="122"/>
      <c r="N915" s="122"/>
      <c r="O915" s="122"/>
      <c r="P915" s="122"/>
      <c r="Q915" s="122"/>
      <c r="R915" s="122"/>
      <c r="S915" s="122"/>
      <c r="T915" s="122"/>
      <c r="U915" s="122"/>
      <c r="V915" s="146"/>
    </row>
    <row r="916" spans="1:22" s="119" customFormat="1" ht="14.15" customHeight="1">
      <c r="A916" s="301">
        <f t="shared" si="18"/>
        <v>915</v>
      </c>
      <c r="B916" s="346" t="s">
        <v>2106</v>
      </c>
      <c r="C916" s="346">
        <v>1</v>
      </c>
      <c r="D916" s="346">
        <v>8</v>
      </c>
      <c r="E916" s="121" t="s">
        <v>2297</v>
      </c>
      <c r="F916" s="122" t="str">
        <f>IF('確認申請書（建築）入力'!$AE$615="","",TEXT('確認申請書（建築）入力'!$AE$615,"#0.00"))</f>
        <v/>
      </c>
      <c r="G916" s="152"/>
      <c r="H916" s="152"/>
      <c r="I916" s="152"/>
      <c r="J916" s="152"/>
      <c r="K916" s="152"/>
      <c r="L916" s="152"/>
      <c r="M916" s="122"/>
      <c r="N916" s="122"/>
      <c r="O916" s="122"/>
      <c r="P916" s="122"/>
      <c r="Q916" s="122"/>
      <c r="R916" s="122"/>
      <c r="S916" s="122"/>
      <c r="T916" s="122"/>
      <c r="U916" s="122"/>
      <c r="V916" s="146"/>
    </row>
    <row r="917" spans="1:22" s="119" customFormat="1" ht="14.15" customHeight="1">
      <c r="A917" s="301">
        <f t="shared" si="18"/>
        <v>916</v>
      </c>
      <c r="B917" s="346" t="s">
        <v>2106</v>
      </c>
      <c r="C917" s="346">
        <v>1</v>
      </c>
      <c r="D917" s="346">
        <v>8</v>
      </c>
      <c r="E917" s="121" t="s">
        <v>2298</v>
      </c>
      <c r="F917" s="122" t="str">
        <f>IF('確認申請書（建築）入力'!$AE$616="","",TEXT('確認申請書（建築）入力'!$AE$616,"#0.00"))</f>
        <v/>
      </c>
      <c r="G917" s="152"/>
      <c r="H917" s="152"/>
      <c r="I917" s="152"/>
      <c r="J917" s="152"/>
      <c r="K917" s="152"/>
      <c r="L917" s="152"/>
      <c r="M917" s="122"/>
      <c r="N917" s="122"/>
      <c r="O917" s="122"/>
      <c r="P917" s="122"/>
      <c r="Q917" s="122"/>
      <c r="R917" s="122"/>
      <c r="S917" s="122"/>
      <c r="T917" s="122"/>
      <c r="U917" s="122"/>
      <c r="V917" s="146"/>
    </row>
    <row r="918" spans="1:22" s="119" customFormat="1" ht="14.15" customHeight="1">
      <c r="A918" s="301">
        <f t="shared" si="18"/>
        <v>917</v>
      </c>
      <c r="B918" s="346" t="s">
        <v>2106</v>
      </c>
      <c r="C918" s="346">
        <v>1</v>
      </c>
      <c r="D918" s="346">
        <v>8</v>
      </c>
      <c r="E918" s="121" t="s">
        <v>2299</v>
      </c>
      <c r="F918" s="122" t="str">
        <f>IF('確認申請書（建築）入力'!$AE$617="","",TEXT('確認申請書（建築）入力'!$AE$617,"#0.00"))</f>
        <v/>
      </c>
      <c r="G918" s="152"/>
      <c r="H918" s="152"/>
      <c r="I918" s="152"/>
      <c r="J918" s="152"/>
      <c r="K918" s="152"/>
      <c r="L918" s="152"/>
      <c r="M918" s="122"/>
      <c r="N918" s="122"/>
      <c r="O918" s="122"/>
      <c r="P918" s="122"/>
      <c r="Q918" s="122"/>
      <c r="R918" s="122"/>
      <c r="S918" s="122"/>
      <c r="T918" s="122"/>
      <c r="U918" s="122"/>
      <c r="V918" s="146"/>
    </row>
    <row r="919" spans="1:22" s="119" customFormat="1" ht="14.15" customHeight="1">
      <c r="A919" s="301">
        <f t="shared" si="18"/>
        <v>918</v>
      </c>
      <c r="B919" s="346" t="s">
        <v>2106</v>
      </c>
      <c r="C919" s="346">
        <v>1</v>
      </c>
      <c r="D919" s="346">
        <v>8</v>
      </c>
      <c r="E919" s="121" t="s">
        <v>2300</v>
      </c>
      <c r="F919" s="122" t="str">
        <f>IF('確認申請書（建築）入力'!$AE$618="","",TEXT('確認申請書（建築）入力'!$AE$618,"#0.00"))</f>
        <v/>
      </c>
      <c r="G919" s="152"/>
      <c r="H919" s="152"/>
      <c r="I919" s="152"/>
      <c r="J919" s="152"/>
      <c r="K919" s="152"/>
      <c r="L919" s="152"/>
      <c r="M919" s="122"/>
      <c r="N919" s="122"/>
      <c r="O919" s="122"/>
      <c r="P919" s="122"/>
      <c r="Q919" s="122"/>
      <c r="R919" s="122"/>
      <c r="S919" s="122"/>
      <c r="T919" s="122"/>
      <c r="U919" s="122"/>
      <c r="V919" s="146"/>
    </row>
    <row r="920" spans="1:22" s="119" customFormat="1" ht="14.15" customHeight="1">
      <c r="A920" s="301">
        <f t="shared" si="18"/>
        <v>919</v>
      </c>
      <c r="B920" s="346" t="s">
        <v>2106</v>
      </c>
      <c r="C920" s="346">
        <v>1</v>
      </c>
      <c r="D920" s="346">
        <v>8</v>
      </c>
      <c r="E920" s="121" t="s">
        <v>2303</v>
      </c>
      <c r="F920" s="122" t="str">
        <f>IF('確認申請書（建築）入力'!$AE$619="","",TEXT('確認申請書（建築）入力'!$AE$619,"#0.00"))</f>
        <v/>
      </c>
      <c r="G920" s="152"/>
      <c r="H920" s="152"/>
      <c r="I920" s="152"/>
      <c r="J920" s="152"/>
      <c r="K920" s="152"/>
      <c r="L920" s="152"/>
      <c r="M920" s="122"/>
      <c r="N920" s="122"/>
      <c r="O920" s="122"/>
      <c r="P920" s="122"/>
      <c r="Q920" s="122"/>
      <c r="R920" s="122"/>
      <c r="S920" s="122"/>
      <c r="T920" s="122"/>
      <c r="U920" s="122"/>
      <c r="V920" s="146"/>
    </row>
    <row r="921" spans="1:22" s="119" customFormat="1" ht="14.15" customHeight="1">
      <c r="A921" s="301">
        <f t="shared" si="18"/>
        <v>920</v>
      </c>
      <c r="B921" s="346" t="s">
        <v>2106</v>
      </c>
      <c r="C921" s="346">
        <v>1</v>
      </c>
      <c r="D921" s="346">
        <v>8</v>
      </c>
      <c r="E921" s="121" t="s">
        <v>1631</v>
      </c>
      <c r="F921" s="122" t="str">
        <f>IF('確認申請書（建築）入力'!$N$621="","",'確認申請書（建築）入力'!$N$621)</f>
        <v/>
      </c>
      <c r="G921" s="122"/>
      <c r="H921" s="122"/>
      <c r="I921" s="122"/>
      <c r="J921" s="122"/>
      <c r="K921" s="122"/>
      <c r="L921" s="122"/>
      <c r="M921" s="122"/>
      <c r="N921" s="122"/>
      <c r="O921" s="122"/>
      <c r="P921" s="122"/>
      <c r="Q921" s="122"/>
      <c r="R921" s="122"/>
      <c r="S921" s="122"/>
      <c r="T921" s="122"/>
      <c r="U921" s="122"/>
      <c r="V921" s="146"/>
    </row>
    <row r="922" spans="1:22" s="119" customFormat="1" ht="14.15" customHeight="1" thickBot="1">
      <c r="A922" s="302">
        <f t="shared" si="18"/>
        <v>921</v>
      </c>
      <c r="B922" s="347" t="s">
        <v>2106</v>
      </c>
      <c r="C922" s="347">
        <v>1</v>
      </c>
      <c r="D922" s="347">
        <v>8</v>
      </c>
      <c r="E922" s="136" t="s">
        <v>1630</v>
      </c>
      <c r="F922" s="137" t="str">
        <f>IF('確認申請書（建築）入力'!$N$624="","",'確認申請書（建築）入力'!$N$624)</f>
        <v/>
      </c>
      <c r="G922" s="137"/>
      <c r="H922" s="137"/>
      <c r="I922" s="137"/>
      <c r="J922" s="137"/>
      <c r="K922" s="137"/>
      <c r="L922" s="137"/>
      <c r="M922" s="137"/>
      <c r="N922" s="137"/>
      <c r="O922" s="137"/>
      <c r="P922" s="137"/>
      <c r="Q922" s="137"/>
      <c r="R922" s="137"/>
      <c r="S922" s="137"/>
      <c r="T922" s="137"/>
      <c r="U922" s="137"/>
      <c r="V922" s="153"/>
    </row>
    <row r="923" spans="1:22" s="119" customFormat="1" ht="14.15" customHeight="1">
      <c r="A923" s="309">
        <f t="shared" si="18"/>
        <v>922</v>
      </c>
      <c r="B923" s="348" t="s">
        <v>2106</v>
      </c>
      <c r="C923" s="348">
        <v>2</v>
      </c>
      <c r="D923" s="348">
        <v>8</v>
      </c>
      <c r="E923" s="147" t="s">
        <v>1983</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15" customHeight="1">
      <c r="A924" s="301">
        <f t="shared" si="18"/>
        <v>923</v>
      </c>
      <c r="B924" s="346" t="s">
        <v>2106</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15" customHeight="1">
      <c r="A925" s="301">
        <f t="shared" si="18"/>
        <v>924</v>
      </c>
      <c r="B925" s="346" t="s">
        <v>2106</v>
      </c>
      <c r="C925" s="346">
        <v>2</v>
      </c>
      <c r="D925" s="346">
        <v>8</v>
      </c>
      <c r="E925" s="121" t="s">
        <v>2192</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15" customHeight="1">
      <c r="A926" s="301">
        <f t="shared" si="18"/>
        <v>925</v>
      </c>
      <c r="B926" s="346" t="s">
        <v>2106</v>
      </c>
      <c r="C926" s="346">
        <v>2</v>
      </c>
      <c r="D926" s="346">
        <v>8</v>
      </c>
      <c r="E926" s="121" t="s">
        <v>2193</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15" customHeight="1">
      <c r="A927" s="301">
        <f t="shared" si="18"/>
        <v>926</v>
      </c>
      <c r="B927" s="346" t="s">
        <v>2106</v>
      </c>
      <c r="C927" s="346">
        <v>2</v>
      </c>
      <c r="D927" s="346">
        <v>8</v>
      </c>
      <c r="E927" s="121" t="s">
        <v>2194</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15" customHeight="1">
      <c r="A928" s="301">
        <f t="shared" si="18"/>
        <v>927</v>
      </c>
      <c r="B928" s="346" t="s">
        <v>2106</v>
      </c>
      <c r="C928" s="346">
        <v>2</v>
      </c>
      <c r="D928" s="346">
        <v>8</v>
      </c>
      <c r="E928" s="121" t="s">
        <v>2195</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15" customHeight="1">
      <c r="A929" s="301">
        <f t="shared" si="18"/>
        <v>928</v>
      </c>
      <c r="B929" s="346" t="s">
        <v>2106</v>
      </c>
      <c r="C929" s="346">
        <v>2</v>
      </c>
      <c r="D929" s="346">
        <v>8</v>
      </c>
      <c r="E929" s="121" t="s">
        <v>2191</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15" customHeight="1">
      <c r="A930" s="301">
        <f t="shared" si="18"/>
        <v>929</v>
      </c>
      <c r="B930" s="346" t="s">
        <v>2106</v>
      </c>
      <c r="C930" s="346">
        <v>2</v>
      </c>
      <c r="D930" s="346">
        <v>8</v>
      </c>
      <c r="E930" s="121" t="s">
        <v>2286</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15" customHeight="1">
      <c r="A931" s="301">
        <f t="shared" si="18"/>
        <v>930</v>
      </c>
      <c r="B931" s="346" t="s">
        <v>2106</v>
      </c>
      <c r="C931" s="346">
        <v>2</v>
      </c>
      <c r="D931" s="346">
        <v>8</v>
      </c>
      <c r="E931" s="121" t="s">
        <v>2287</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15" customHeight="1">
      <c r="A932" s="301">
        <f t="shared" si="18"/>
        <v>931</v>
      </c>
      <c r="B932" s="346" t="s">
        <v>2106</v>
      </c>
      <c r="C932" s="346">
        <v>2</v>
      </c>
      <c r="D932" s="346">
        <v>8</v>
      </c>
      <c r="E932" s="121" t="s">
        <v>2288</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15" customHeight="1">
      <c r="A933" s="301">
        <f t="shared" si="18"/>
        <v>932</v>
      </c>
      <c r="B933" s="346" t="s">
        <v>2106</v>
      </c>
      <c r="C933" s="346">
        <v>2</v>
      </c>
      <c r="D933" s="346">
        <v>8</v>
      </c>
      <c r="E933" s="121" t="s">
        <v>2289</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15" customHeight="1">
      <c r="A934" s="301">
        <f t="shared" si="18"/>
        <v>933</v>
      </c>
      <c r="B934" s="346" t="s">
        <v>2106</v>
      </c>
      <c r="C934" s="346">
        <v>2</v>
      </c>
      <c r="D934" s="346">
        <v>8</v>
      </c>
      <c r="E934" s="121" t="s">
        <v>2290</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15" customHeight="1">
      <c r="A935" s="301">
        <f t="shared" si="18"/>
        <v>934</v>
      </c>
      <c r="B935" s="346" t="s">
        <v>2106</v>
      </c>
      <c r="C935" s="346">
        <v>2</v>
      </c>
      <c r="D935" s="346">
        <v>8</v>
      </c>
      <c r="E935" s="121" t="s">
        <v>2301</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15" customHeight="1">
      <c r="A936" s="301">
        <f t="shared" si="18"/>
        <v>935</v>
      </c>
      <c r="B936" s="346" t="s">
        <v>2106</v>
      </c>
      <c r="C936" s="346">
        <v>2</v>
      </c>
      <c r="D936" s="346">
        <v>8</v>
      </c>
      <c r="E936" s="121" t="s">
        <v>2291</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15" customHeight="1">
      <c r="A937" s="301">
        <f t="shared" si="18"/>
        <v>936</v>
      </c>
      <c r="B937" s="346" t="s">
        <v>2106</v>
      </c>
      <c r="C937" s="346">
        <v>2</v>
      </c>
      <c r="D937" s="346">
        <v>8</v>
      </c>
      <c r="E937" s="121" t="s">
        <v>2292</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15" customHeight="1">
      <c r="A938" s="301">
        <f t="shared" si="18"/>
        <v>937</v>
      </c>
      <c r="B938" s="346" t="s">
        <v>2106</v>
      </c>
      <c r="C938" s="346">
        <v>2</v>
      </c>
      <c r="D938" s="346">
        <v>8</v>
      </c>
      <c r="E938" s="121" t="s">
        <v>2295</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15" customHeight="1">
      <c r="A939" s="301">
        <f t="shared" si="18"/>
        <v>938</v>
      </c>
      <c r="B939" s="346" t="s">
        <v>2106</v>
      </c>
      <c r="C939" s="346">
        <v>2</v>
      </c>
      <c r="D939" s="346">
        <v>8</v>
      </c>
      <c r="E939" s="121" t="s">
        <v>2293</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15" customHeight="1">
      <c r="A940" s="301">
        <f t="shared" si="18"/>
        <v>939</v>
      </c>
      <c r="B940" s="346" t="s">
        <v>2106</v>
      </c>
      <c r="C940" s="346">
        <v>2</v>
      </c>
      <c r="D940" s="346">
        <v>8</v>
      </c>
      <c r="E940" s="121" t="s">
        <v>2294</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15" customHeight="1">
      <c r="A941" s="301">
        <f t="shared" si="18"/>
        <v>940</v>
      </c>
      <c r="B941" s="346" t="s">
        <v>2106</v>
      </c>
      <c r="C941" s="346">
        <v>2</v>
      </c>
      <c r="D941" s="346">
        <v>8</v>
      </c>
      <c r="E941" s="121" t="s">
        <v>2302</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15" customHeight="1">
      <c r="A942" s="301">
        <f t="shared" si="18"/>
        <v>941</v>
      </c>
      <c r="B942" s="346" t="s">
        <v>2106</v>
      </c>
      <c r="C942" s="346">
        <v>2</v>
      </c>
      <c r="D942" s="346">
        <v>8</v>
      </c>
      <c r="E942" s="121" t="s">
        <v>2296</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15" customHeight="1">
      <c r="A943" s="301">
        <f t="shared" si="18"/>
        <v>942</v>
      </c>
      <c r="B943" s="346" t="s">
        <v>2106</v>
      </c>
      <c r="C943" s="346">
        <v>2</v>
      </c>
      <c r="D943" s="346">
        <v>8</v>
      </c>
      <c r="E943" s="121" t="s">
        <v>2297</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15" customHeight="1">
      <c r="A944" s="301">
        <f t="shared" si="18"/>
        <v>943</v>
      </c>
      <c r="B944" s="346" t="s">
        <v>2106</v>
      </c>
      <c r="C944" s="346">
        <v>2</v>
      </c>
      <c r="D944" s="346">
        <v>8</v>
      </c>
      <c r="E944" s="121" t="s">
        <v>2298</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15" customHeight="1">
      <c r="A945" s="301">
        <f t="shared" si="18"/>
        <v>944</v>
      </c>
      <c r="B945" s="346" t="s">
        <v>2106</v>
      </c>
      <c r="C945" s="346">
        <v>2</v>
      </c>
      <c r="D945" s="346">
        <v>8</v>
      </c>
      <c r="E945" s="121" t="s">
        <v>2299</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15" customHeight="1">
      <c r="A946" s="301">
        <f t="shared" si="18"/>
        <v>945</v>
      </c>
      <c r="B946" s="346" t="s">
        <v>2106</v>
      </c>
      <c r="C946" s="346">
        <v>2</v>
      </c>
      <c r="D946" s="346">
        <v>8</v>
      </c>
      <c r="E946" s="121" t="s">
        <v>2300</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15" customHeight="1">
      <c r="A947" s="301">
        <f t="shared" si="18"/>
        <v>946</v>
      </c>
      <c r="B947" s="346" t="s">
        <v>2106</v>
      </c>
      <c r="C947" s="346">
        <v>2</v>
      </c>
      <c r="D947" s="346">
        <v>8</v>
      </c>
      <c r="E947" s="121" t="s">
        <v>2303</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15" customHeight="1">
      <c r="A948" s="301">
        <f t="shared" si="18"/>
        <v>947</v>
      </c>
      <c r="B948" s="346" t="s">
        <v>2106</v>
      </c>
      <c r="C948" s="346">
        <v>2</v>
      </c>
      <c r="D948" s="346">
        <v>8</v>
      </c>
      <c r="E948" s="121" t="s">
        <v>1631</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15" customHeight="1" thickBot="1">
      <c r="A949" s="302">
        <f t="shared" si="18"/>
        <v>948</v>
      </c>
      <c r="B949" s="347" t="s">
        <v>2106</v>
      </c>
      <c r="C949" s="347">
        <v>2</v>
      </c>
      <c r="D949" s="347">
        <v>8</v>
      </c>
      <c r="E949" s="136" t="s">
        <v>1630</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15" customHeight="1">
      <c r="A950" s="309">
        <f t="shared" si="18"/>
        <v>949</v>
      </c>
      <c r="B950" s="348" t="s">
        <v>2106</v>
      </c>
      <c r="C950" s="348">
        <v>3</v>
      </c>
      <c r="D950" s="348">
        <v>8</v>
      </c>
      <c r="E950" s="147" t="s">
        <v>1983</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15" customHeight="1">
      <c r="A951" s="301">
        <f t="shared" si="18"/>
        <v>950</v>
      </c>
      <c r="B951" s="346" t="s">
        <v>2106</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15" customHeight="1">
      <c r="A952" s="301">
        <f t="shared" si="18"/>
        <v>951</v>
      </c>
      <c r="B952" s="346" t="s">
        <v>2106</v>
      </c>
      <c r="C952" s="346">
        <v>3</v>
      </c>
      <c r="D952" s="346">
        <v>8</v>
      </c>
      <c r="E952" s="121" t="s">
        <v>2192</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15" customHeight="1">
      <c r="A953" s="301">
        <f t="shared" si="18"/>
        <v>952</v>
      </c>
      <c r="B953" s="346" t="s">
        <v>2106</v>
      </c>
      <c r="C953" s="346">
        <v>3</v>
      </c>
      <c r="D953" s="346">
        <v>8</v>
      </c>
      <c r="E953" s="121" t="s">
        <v>2193</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15" customHeight="1">
      <c r="A954" s="301">
        <f t="shared" si="18"/>
        <v>953</v>
      </c>
      <c r="B954" s="346" t="s">
        <v>2106</v>
      </c>
      <c r="C954" s="346">
        <v>3</v>
      </c>
      <c r="D954" s="346">
        <v>8</v>
      </c>
      <c r="E954" s="121" t="s">
        <v>2194</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15" customHeight="1">
      <c r="A955" s="301">
        <f t="shared" si="18"/>
        <v>954</v>
      </c>
      <c r="B955" s="346" t="s">
        <v>2106</v>
      </c>
      <c r="C955" s="346">
        <v>3</v>
      </c>
      <c r="D955" s="346">
        <v>8</v>
      </c>
      <c r="E955" s="121" t="s">
        <v>2195</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15" customHeight="1">
      <c r="A956" s="301">
        <f t="shared" si="18"/>
        <v>955</v>
      </c>
      <c r="B956" s="346" t="s">
        <v>2106</v>
      </c>
      <c r="C956" s="346">
        <v>3</v>
      </c>
      <c r="D956" s="346">
        <v>8</v>
      </c>
      <c r="E956" s="121" t="s">
        <v>2191</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15" customHeight="1">
      <c r="A957" s="301">
        <f t="shared" si="18"/>
        <v>956</v>
      </c>
      <c r="B957" s="346" t="s">
        <v>2106</v>
      </c>
      <c r="C957" s="346">
        <v>3</v>
      </c>
      <c r="D957" s="346">
        <v>8</v>
      </c>
      <c r="E957" s="121" t="s">
        <v>2286</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15" customHeight="1">
      <c r="A958" s="301">
        <f t="shared" si="18"/>
        <v>957</v>
      </c>
      <c r="B958" s="346" t="s">
        <v>2106</v>
      </c>
      <c r="C958" s="346">
        <v>3</v>
      </c>
      <c r="D958" s="346">
        <v>8</v>
      </c>
      <c r="E958" s="121" t="s">
        <v>2287</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15" customHeight="1">
      <c r="A959" s="301">
        <f t="shared" si="18"/>
        <v>958</v>
      </c>
      <c r="B959" s="346" t="s">
        <v>2106</v>
      </c>
      <c r="C959" s="346">
        <v>3</v>
      </c>
      <c r="D959" s="346">
        <v>8</v>
      </c>
      <c r="E959" s="121" t="s">
        <v>2288</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15" customHeight="1">
      <c r="A960" s="301">
        <f t="shared" si="18"/>
        <v>959</v>
      </c>
      <c r="B960" s="346" t="s">
        <v>2106</v>
      </c>
      <c r="C960" s="346">
        <v>3</v>
      </c>
      <c r="D960" s="346">
        <v>8</v>
      </c>
      <c r="E960" s="121" t="s">
        <v>2289</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15" customHeight="1">
      <c r="A961" s="301">
        <f t="shared" si="18"/>
        <v>960</v>
      </c>
      <c r="B961" s="346" t="s">
        <v>2106</v>
      </c>
      <c r="C961" s="346">
        <v>3</v>
      </c>
      <c r="D961" s="346">
        <v>8</v>
      </c>
      <c r="E961" s="121" t="s">
        <v>2290</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15" customHeight="1">
      <c r="A962" s="301">
        <f t="shared" si="18"/>
        <v>961</v>
      </c>
      <c r="B962" s="346" t="s">
        <v>2106</v>
      </c>
      <c r="C962" s="346">
        <v>3</v>
      </c>
      <c r="D962" s="346">
        <v>8</v>
      </c>
      <c r="E962" s="121" t="s">
        <v>2301</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15" customHeight="1">
      <c r="A963" s="301">
        <f t="shared" ref="A963:A988" si="19">A962+1</f>
        <v>962</v>
      </c>
      <c r="B963" s="346" t="s">
        <v>2106</v>
      </c>
      <c r="C963" s="346">
        <v>3</v>
      </c>
      <c r="D963" s="346">
        <v>8</v>
      </c>
      <c r="E963" s="121" t="s">
        <v>2291</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15" customHeight="1">
      <c r="A964" s="301">
        <f t="shared" si="19"/>
        <v>963</v>
      </c>
      <c r="B964" s="346" t="s">
        <v>2106</v>
      </c>
      <c r="C964" s="346">
        <v>3</v>
      </c>
      <c r="D964" s="346">
        <v>8</v>
      </c>
      <c r="E964" s="121" t="s">
        <v>2292</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15" customHeight="1">
      <c r="A965" s="301">
        <f t="shared" si="19"/>
        <v>964</v>
      </c>
      <c r="B965" s="346" t="s">
        <v>2106</v>
      </c>
      <c r="C965" s="346">
        <v>3</v>
      </c>
      <c r="D965" s="346">
        <v>8</v>
      </c>
      <c r="E965" s="121" t="s">
        <v>2295</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15" customHeight="1">
      <c r="A966" s="301">
        <f t="shared" si="19"/>
        <v>965</v>
      </c>
      <c r="B966" s="346" t="s">
        <v>2106</v>
      </c>
      <c r="C966" s="346">
        <v>3</v>
      </c>
      <c r="D966" s="346">
        <v>8</v>
      </c>
      <c r="E966" s="121" t="s">
        <v>2293</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15" customHeight="1">
      <c r="A967" s="301">
        <f t="shared" si="19"/>
        <v>966</v>
      </c>
      <c r="B967" s="346" t="s">
        <v>2106</v>
      </c>
      <c r="C967" s="346">
        <v>3</v>
      </c>
      <c r="D967" s="346">
        <v>8</v>
      </c>
      <c r="E967" s="121" t="s">
        <v>2294</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15" customHeight="1">
      <c r="A968" s="301">
        <f t="shared" si="19"/>
        <v>967</v>
      </c>
      <c r="B968" s="346" t="s">
        <v>2106</v>
      </c>
      <c r="C968" s="346">
        <v>3</v>
      </c>
      <c r="D968" s="346">
        <v>8</v>
      </c>
      <c r="E968" s="121" t="s">
        <v>2302</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15" customHeight="1">
      <c r="A969" s="301">
        <f t="shared" si="19"/>
        <v>968</v>
      </c>
      <c r="B969" s="346" t="s">
        <v>2106</v>
      </c>
      <c r="C969" s="346">
        <v>3</v>
      </c>
      <c r="D969" s="346">
        <v>8</v>
      </c>
      <c r="E969" s="121" t="s">
        <v>2296</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15" customHeight="1">
      <c r="A970" s="301">
        <f t="shared" si="19"/>
        <v>969</v>
      </c>
      <c r="B970" s="346" t="s">
        <v>2106</v>
      </c>
      <c r="C970" s="346">
        <v>3</v>
      </c>
      <c r="D970" s="346">
        <v>8</v>
      </c>
      <c r="E970" s="121" t="s">
        <v>2297</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15" customHeight="1">
      <c r="A971" s="301">
        <f t="shared" si="19"/>
        <v>970</v>
      </c>
      <c r="B971" s="346" t="s">
        <v>2106</v>
      </c>
      <c r="C971" s="346">
        <v>3</v>
      </c>
      <c r="D971" s="346">
        <v>8</v>
      </c>
      <c r="E971" s="121" t="s">
        <v>2298</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15" customHeight="1">
      <c r="A972" s="301">
        <f t="shared" si="19"/>
        <v>971</v>
      </c>
      <c r="B972" s="346" t="s">
        <v>2106</v>
      </c>
      <c r="C972" s="346">
        <v>3</v>
      </c>
      <c r="D972" s="346">
        <v>8</v>
      </c>
      <c r="E972" s="121" t="s">
        <v>2299</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15" customHeight="1">
      <c r="A973" s="301">
        <f t="shared" si="19"/>
        <v>972</v>
      </c>
      <c r="B973" s="346" t="s">
        <v>2106</v>
      </c>
      <c r="C973" s="346">
        <v>3</v>
      </c>
      <c r="D973" s="346">
        <v>8</v>
      </c>
      <c r="E973" s="121" t="s">
        <v>2300</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15" customHeight="1">
      <c r="A974" s="301">
        <f t="shared" si="19"/>
        <v>973</v>
      </c>
      <c r="B974" s="346" t="s">
        <v>2106</v>
      </c>
      <c r="C974" s="346">
        <v>3</v>
      </c>
      <c r="D974" s="346">
        <v>8</v>
      </c>
      <c r="E974" s="121" t="s">
        <v>2303</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15" customHeight="1">
      <c r="A975" s="301">
        <f t="shared" si="19"/>
        <v>974</v>
      </c>
      <c r="B975" s="346" t="s">
        <v>2106</v>
      </c>
      <c r="C975" s="346">
        <v>3</v>
      </c>
      <c r="D975" s="346">
        <v>8</v>
      </c>
      <c r="E975" s="121" t="s">
        <v>1631</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15" customHeight="1" thickBot="1">
      <c r="A976" s="302">
        <f t="shared" si="19"/>
        <v>975</v>
      </c>
      <c r="B976" s="347" t="s">
        <v>2106</v>
      </c>
      <c r="C976" s="347">
        <v>3</v>
      </c>
      <c r="D976" s="347">
        <v>8</v>
      </c>
      <c r="E976" s="136" t="s">
        <v>1630</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15" customHeight="1">
      <c r="A977" s="360">
        <f t="shared" si="19"/>
        <v>976</v>
      </c>
      <c r="B977" s="360" t="s">
        <v>3617</v>
      </c>
      <c r="C977" s="360">
        <v>1</v>
      </c>
      <c r="D977" s="360"/>
      <c r="E977" s="149" t="s">
        <v>3650</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15" customHeight="1">
      <c r="A978" s="360">
        <f t="shared" si="19"/>
        <v>977</v>
      </c>
      <c r="B978" s="360" t="s">
        <v>3617</v>
      </c>
      <c r="C978" s="360">
        <v>1</v>
      </c>
      <c r="D978" s="360"/>
      <c r="E978" s="149" t="s">
        <v>3651</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15" customHeight="1">
      <c r="A979" s="360">
        <f t="shared" si="19"/>
        <v>978</v>
      </c>
      <c r="B979" s="311" t="s">
        <v>3617</v>
      </c>
      <c r="C979" s="311">
        <v>1</v>
      </c>
      <c r="D979" s="311"/>
      <c r="E979" s="121" t="s">
        <v>3652</v>
      </c>
      <c r="F979" s="618" t="str">
        <f>IF('確認申請書（建築）入力'!$G$400="","",'確認申請書（建築）入力'!$G$400)</f>
        <v/>
      </c>
      <c r="G979" s="121"/>
      <c r="H979" s="121"/>
      <c r="I979" s="121"/>
      <c r="J979" s="121"/>
      <c r="K979" s="121"/>
      <c r="L979" s="121"/>
      <c r="M979" s="121"/>
      <c r="N979" s="121"/>
      <c r="O979" s="121"/>
      <c r="P979" s="121"/>
      <c r="Q979" s="121"/>
      <c r="R979" s="121"/>
      <c r="S979" s="121"/>
      <c r="T979" s="121"/>
      <c r="U979" s="121"/>
      <c r="V979" s="299"/>
    </row>
    <row r="980" spans="1:22" ht="14.15" customHeight="1">
      <c r="A980" s="360">
        <f t="shared" si="19"/>
        <v>979</v>
      </c>
      <c r="B980" s="311" t="s">
        <v>3617</v>
      </c>
      <c r="C980" s="311">
        <v>1</v>
      </c>
      <c r="D980" s="311"/>
      <c r="E980" s="121" t="s">
        <v>3653</v>
      </c>
      <c r="F980" s="618" t="str">
        <f>IF('確認申請書（建築）入力'!$M$401="","",'確認申請書（建築）入力'!$M$401)</f>
        <v/>
      </c>
      <c r="G980" s="121"/>
      <c r="H980" s="121"/>
      <c r="I980" s="121"/>
      <c r="J980" s="121"/>
      <c r="K980" s="121"/>
      <c r="L980" s="121"/>
      <c r="M980" s="121"/>
      <c r="N980" s="121"/>
      <c r="O980" s="121"/>
      <c r="P980" s="121"/>
      <c r="Q980" s="121"/>
      <c r="R980" s="121"/>
      <c r="S980" s="121"/>
      <c r="T980" s="121"/>
      <c r="U980" s="121"/>
      <c r="V980" s="299"/>
    </row>
    <row r="981" spans="1:22" ht="14.15" customHeight="1">
      <c r="A981" s="360">
        <f t="shared" si="19"/>
        <v>980</v>
      </c>
      <c r="B981" s="360" t="s">
        <v>3617</v>
      </c>
      <c r="C981" s="360">
        <v>2</v>
      </c>
      <c r="D981" s="360"/>
      <c r="E981" s="149" t="s">
        <v>3650</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15" customHeight="1">
      <c r="A982" s="360">
        <f t="shared" si="19"/>
        <v>981</v>
      </c>
      <c r="B982" s="360" t="s">
        <v>3617</v>
      </c>
      <c r="C982" s="360">
        <v>2</v>
      </c>
      <c r="D982" s="360"/>
      <c r="E982" s="149" t="s">
        <v>3651</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15" customHeight="1">
      <c r="A983" s="360">
        <f t="shared" si="19"/>
        <v>982</v>
      </c>
      <c r="B983" s="311" t="s">
        <v>3617</v>
      </c>
      <c r="C983" s="311">
        <v>2</v>
      </c>
      <c r="D983" s="311"/>
      <c r="E983" s="121" t="s">
        <v>3652</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15" customHeight="1">
      <c r="A984" s="360">
        <f t="shared" si="19"/>
        <v>983</v>
      </c>
      <c r="B984" s="311" t="s">
        <v>3617</v>
      </c>
      <c r="C984" s="311">
        <v>2</v>
      </c>
      <c r="D984" s="311"/>
      <c r="E984" s="121" t="s">
        <v>3653</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15" customHeight="1">
      <c r="A985" s="360">
        <f t="shared" si="19"/>
        <v>984</v>
      </c>
      <c r="B985" s="360" t="s">
        <v>3617</v>
      </c>
      <c r="C985" s="360">
        <v>3</v>
      </c>
      <c r="D985" s="360"/>
      <c r="E985" s="149" t="s">
        <v>3650</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15" customHeight="1">
      <c r="A986" s="360">
        <f t="shared" si="19"/>
        <v>985</v>
      </c>
      <c r="B986" s="360" t="s">
        <v>3617</v>
      </c>
      <c r="C986" s="360">
        <v>3</v>
      </c>
      <c r="D986" s="360"/>
      <c r="E986" s="149" t="s">
        <v>3651</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15" customHeight="1">
      <c r="A987" s="360">
        <f t="shared" si="19"/>
        <v>986</v>
      </c>
      <c r="B987" s="311" t="s">
        <v>3617</v>
      </c>
      <c r="C987" s="311">
        <v>3</v>
      </c>
      <c r="D987" s="311"/>
      <c r="E987" s="121" t="s">
        <v>3652</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15" customHeight="1" thickBot="1">
      <c r="A988" s="374">
        <f t="shared" si="19"/>
        <v>987</v>
      </c>
      <c r="B988" s="374" t="s">
        <v>3617</v>
      </c>
      <c r="C988" s="374">
        <v>3</v>
      </c>
      <c r="D988" s="374"/>
      <c r="E988" s="136" t="s">
        <v>3653</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1">
    <pageSetUpPr fitToPage="1"/>
  </sheetPr>
  <dimension ref="A1:AH237"/>
  <sheetViews>
    <sheetView workbookViewId="0">
      <selection activeCell="G1" sqref="G1:J1"/>
    </sheetView>
  </sheetViews>
  <sheetFormatPr defaultColWidth="2.83203125" defaultRowHeight="18" customHeight="1"/>
  <cols>
    <col min="1" max="1" width="10.58203125" style="447" customWidth="1"/>
    <col min="2" max="16384" width="2.83203125" style="96"/>
  </cols>
  <sheetData>
    <row r="1" spans="1:19" s="110" customFormat="1" ht="24" customHeight="1" thickBot="1">
      <c r="A1" s="446" t="s">
        <v>1900</v>
      </c>
      <c r="G1" s="2437" t="s">
        <v>64</v>
      </c>
      <c r="H1" s="2437"/>
      <c r="I1" s="2437"/>
      <c r="J1" s="2437"/>
      <c r="S1" s="114"/>
    </row>
    <row r="2" spans="1:19" ht="18" customHeight="1" thickTop="1">
      <c r="A2" s="447" t="s">
        <v>1899</v>
      </c>
    </row>
    <row r="3" spans="1:19" ht="18" customHeight="1">
      <c r="A3" s="447">
        <v>38875</v>
      </c>
      <c r="B3" s="96" t="s">
        <v>1898</v>
      </c>
    </row>
    <row r="4" spans="1:19" ht="18" customHeight="1">
      <c r="A4" s="447">
        <v>38882</v>
      </c>
      <c r="B4" s="96" t="s">
        <v>1897</v>
      </c>
    </row>
    <row r="5" spans="1:19" ht="18" customHeight="1">
      <c r="B5" s="96" t="s">
        <v>1896</v>
      </c>
    </row>
    <row r="6" spans="1:19" ht="18" customHeight="1">
      <c r="A6" s="447">
        <v>38979</v>
      </c>
      <c r="B6" s="96" t="s">
        <v>1895</v>
      </c>
    </row>
    <row r="7" spans="1:19" ht="18" customHeight="1">
      <c r="A7" s="447">
        <v>39000</v>
      </c>
      <c r="B7" s="96" t="s">
        <v>1894</v>
      </c>
    </row>
    <row r="8" spans="1:19" ht="18" customHeight="1">
      <c r="A8" s="447">
        <v>39017</v>
      </c>
      <c r="B8" s="96" t="s">
        <v>1893</v>
      </c>
    </row>
    <row r="9" spans="1:19" ht="18" customHeight="1">
      <c r="A9" s="447">
        <v>39052</v>
      </c>
      <c r="B9" s="96" t="s">
        <v>1892</v>
      </c>
    </row>
    <row r="11" spans="1:19" ht="18" customHeight="1">
      <c r="A11" s="447" t="s">
        <v>1891</v>
      </c>
    </row>
    <row r="12" spans="1:19" ht="18" customHeight="1">
      <c r="A12" s="447">
        <v>39105</v>
      </c>
      <c r="B12" s="96" t="s">
        <v>1890</v>
      </c>
    </row>
    <row r="13" spans="1:19" ht="18" customHeight="1">
      <c r="B13" s="96" t="s">
        <v>1889</v>
      </c>
    </row>
    <row r="14" spans="1:19" ht="18" customHeight="1">
      <c r="B14" s="96" t="s">
        <v>1888</v>
      </c>
    </row>
    <row r="15" spans="1:19" ht="18" customHeight="1">
      <c r="B15" s="96" t="s">
        <v>1887</v>
      </c>
    </row>
    <row r="16" spans="1:19" ht="18" customHeight="1">
      <c r="B16" s="96" t="s">
        <v>1886</v>
      </c>
    </row>
    <row r="17" spans="1:2" ht="18" customHeight="1">
      <c r="B17" s="96" t="s">
        <v>1885</v>
      </c>
    </row>
    <row r="18" spans="1:2" ht="18" customHeight="1">
      <c r="B18" s="96" t="s">
        <v>1884</v>
      </c>
    </row>
    <row r="19" spans="1:2" ht="18" customHeight="1">
      <c r="A19" s="447">
        <v>39122</v>
      </c>
      <c r="B19" s="96" t="s">
        <v>1883</v>
      </c>
    </row>
    <row r="20" spans="1:2" ht="18" customHeight="1">
      <c r="A20" s="447">
        <v>39139</v>
      </c>
      <c r="B20" s="96" t="s">
        <v>1882</v>
      </c>
    </row>
    <row r="21" spans="1:2" ht="18" customHeight="1">
      <c r="B21" s="96" t="s">
        <v>1881</v>
      </c>
    </row>
    <row r="22" spans="1:2" ht="18" customHeight="1">
      <c r="B22" s="96" t="s">
        <v>1880</v>
      </c>
    </row>
    <row r="23" spans="1:2" ht="18" customHeight="1">
      <c r="B23" s="96" t="s">
        <v>1879</v>
      </c>
    </row>
    <row r="24" spans="1:2" ht="18" customHeight="1">
      <c r="B24" s="96" t="s">
        <v>1878</v>
      </c>
    </row>
    <row r="25" spans="1:2" ht="18" customHeight="1">
      <c r="A25" s="447">
        <v>39173</v>
      </c>
      <c r="B25" s="96" t="s">
        <v>1877</v>
      </c>
    </row>
    <row r="26" spans="1:2" ht="18" customHeight="1">
      <c r="A26" s="447">
        <v>39245</v>
      </c>
      <c r="B26" s="96" t="s">
        <v>1876</v>
      </c>
    </row>
    <row r="27" spans="1:2" ht="18" customHeight="1">
      <c r="A27" s="447">
        <v>39252</v>
      </c>
      <c r="B27" s="96" t="s">
        <v>1875</v>
      </c>
    </row>
    <row r="28" spans="1:2" ht="18" customHeight="1">
      <c r="A28" s="447">
        <v>39266</v>
      </c>
      <c r="B28" s="96" t="s">
        <v>1874</v>
      </c>
    </row>
    <row r="29" spans="1:2" ht="18" customHeight="1">
      <c r="A29" s="447">
        <v>39269</v>
      </c>
      <c r="B29" s="96" t="s">
        <v>1873</v>
      </c>
    </row>
    <row r="30" spans="1:2" ht="18" customHeight="1">
      <c r="A30" s="447">
        <v>39275</v>
      </c>
      <c r="B30" s="96" t="s">
        <v>1872</v>
      </c>
    </row>
    <row r="31" spans="1:2" ht="18" customHeight="1">
      <c r="B31" s="96" t="s">
        <v>1871</v>
      </c>
    </row>
    <row r="32" spans="1:2" ht="18" customHeight="1">
      <c r="A32" s="447">
        <v>39296</v>
      </c>
      <c r="B32" s="96" t="s">
        <v>1870</v>
      </c>
    </row>
    <row r="33" spans="1:2" ht="18" customHeight="1">
      <c r="B33" s="96" t="s">
        <v>1869</v>
      </c>
    </row>
    <row r="34" spans="1:2" ht="18" customHeight="1">
      <c r="B34" s="96" t="s">
        <v>1868</v>
      </c>
    </row>
    <row r="35" spans="1:2" ht="18" customHeight="1">
      <c r="B35" s="96" t="s">
        <v>1867</v>
      </c>
    </row>
    <row r="36" spans="1:2" ht="18" customHeight="1">
      <c r="B36" s="96" t="s">
        <v>1866</v>
      </c>
    </row>
    <row r="37" spans="1:2" ht="18" customHeight="1">
      <c r="A37" s="447">
        <v>39300</v>
      </c>
      <c r="B37" s="96" t="s">
        <v>1865</v>
      </c>
    </row>
    <row r="38" spans="1:2" ht="18" customHeight="1">
      <c r="B38" s="96" t="s">
        <v>1864</v>
      </c>
    </row>
    <row r="39" spans="1:2" ht="18" customHeight="1">
      <c r="A39" s="447">
        <v>39321</v>
      </c>
      <c r="B39" s="96" t="s">
        <v>1863</v>
      </c>
    </row>
    <row r="40" spans="1:2" ht="18" customHeight="1">
      <c r="A40" s="447">
        <v>39343</v>
      </c>
      <c r="B40" s="96" t="s">
        <v>1862</v>
      </c>
    </row>
    <row r="41" spans="1:2" ht="18" customHeight="1">
      <c r="A41" s="447">
        <v>39360</v>
      </c>
      <c r="B41" s="96" t="s">
        <v>1861</v>
      </c>
    </row>
    <row r="42" spans="1:2" ht="18" customHeight="1">
      <c r="A42" s="447">
        <v>39400</v>
      </c>
      <c r="B42" s="96" t="s">
        <v>1860</v>
      </c>
    </row>
    <row r="44" spans="1:2" ht="18" customHeight="1">
      <c r="A44" s="447" t="s">
        <v>1859</v>
      </c>
    </row>
    <row r="45" spans="1:2" ht="18" customHeight="1">
      <c r="A45" s="447">
        <v>39552</v>
      </c>
      <c r="B45" s="96" t="s">
        <v>1858</v>
      </c>
    </row>
    <row r="46" spans="1:2" ht="18" customHeight="1">
      <c r="A46" s="447">
        <v>39560</v>
      </c>
      <c r="B46" s="96" t="s">
        <v>1857</v>
      </c>
    </row>
    <row r="47" spans="1:2" ht="18" customHeight="1">
      <c r="A47" s="447">
        <v>39619</v>
      </c>
      <c r="B47" s="96" t="s">
        <v>1856</v>
      </c>
    </row>
    <row r="48" spans="1:2" ht="18" customHeight="1">
      <c r="B48" s="96" t="s">
        <v>1855</v>
      </c>
    </row>
    <row r="49" spans="1:8" ht="18" customHeight="1">
      <c r="B49" s="96" t="s">
        <v>1854</v>
      </c>
    </row>
    <row r="50" spans="1:8" ht="18" customHeight="1">
      <c r="B50" s="96" t="s">
        <v>1853</v>
      </c>
    </row>
    <row r="51" spans="1:8" ht="18" customHeight="1">
      <c r="B51" s="96" t="s">
        <v>1852</v>
      </c>
    </row>
    <row r="52" spans="1:8" ht="18" customHeight="1">
      <c r="B52" s="96" t="s">
        <v>1851</v>
      </c>
    </row>
    <row r="53" spans="1:8" ht="18" customHeight="1">
      <c r="B53" s="96" t="s">
        <v>1845</v>
      </c>
    </row>
    <row r="54" spans="1:8" ht="18" customHeight="1">
      <c r="B54" s="96" t="s">
        <v>1850</v>
      </c>
    </row>
    <row r="55" spans="1:8" ht="18" customHeight="1">
      <c r="B55" s="96" t="s">
        <v>1849</v>
      </c>
    </row>
    <row r="56" spans="1:8" ht="18" customHeight="1">
      <c r="B56" s="96" t="s">
        <v>1848</v>
      </c>
    </row>
    <row r="57" spans="1:8" ht="18" customHeight="1">
      <c r="B57" s="96" t="s">
        <v>1847</v>
      </c>
      <c r="H57" s="96" t="s">
        <v>1846</v>
      </c>
    </row>
    <row r="58" spans="1:8" ht="18" customHeight="1">
      <c r="A58" s="447">
        <v>39645</v>
      </c>
      <c r="B58" s="96" t="s">
        <v>1845</v>
      </c>
      <c r="H58" s="96" t="s">
        <v>1844</v>
      </c>
    </row>
    <row r="59" spans="1:8" ht="18" customHeight="1">
      <c r="A59" s="447" t="s">
        <v>1843</v>
      </c>
    </row>
    <row r="60" spans="1:8" ht="18" customHeight="1">
      <c r="A60" s="447">
        <v>39819</v>
      </c>
      <c r="B60" s="96" t="s">
        <v>1839</v>
      </c>
    </row>
    <row r="61" spans="1:8" ht="18" customHeight="1">
      <c r="B61" s="96" t="s">
        <v>1842</v>
      </c>
    </row>
    <row r="62" spans="1:8" ht="18" customHeight="1">
      <c r="A62" s="447">
        <v>39868</v>
      </c>
      <c r="B62" s="96" t="s">
        <v>1841</v>
      </c>
    </row>
    <row r="63" spans="1:8" ht="18" customHeight="1">
      <c r="B63" s="96" t="s">
        <v>1840</v>
      </c>
    </row>
    <row r="64" spans="1:8" ht="18" customHeight="1">
      <c r="A64" s="447">
        <v>40127</v>
      </c>
      <c r="B64" s="96" t="s">
        <v>1839</v>
      </c>
    </row>
    <row r="65" spans="1:2" ht="18" customHeight="1">
      <c r="B65" s="96" t="s">
        <v>1827</v>
      </c>
    </row>
    <row r="66" spans="1:2" ht="18" customHeight="1">
      <c r="B66" s="96" t="s">
        <v>1838</v>
      </c>
    </row>
    <row r="67" spans="1:2" ht="18" customHeight="1">
      <c r="A67" s="447" t="s">
        <v>1837</v>
      </c>
    </row>
    <row r="68" spans="1:2" ht="18" customHeight="1">
      <c r="A68" s="447">
        <v>40240</v>
      </c>
      <c r="B68" s="96" t="s">
        <v>1836</v>
      </c>
    </row>
    <row r="69" spans="1:2" ht="18" customHeight="1">
      <c r="A69" s="447">
        <v>40323</v>
      </c>
      <c r="B69" s="96" t="s">
        <v>1835</v>
      </c>
    </row>
    <row r="70" spans="1:2" ht="18" customHeight="1">
      <c r="B70" s="96" t="s">
        <v>1823</v>
      </c>
    </row>
    <row r="71" spans="1:2" ht="18" customHeight="1">
      <c r="B71" s="96" t="s">
        <v>1822</v>
      </c>
    </row>
    <row r="72" spans="1:2" ht="18" customHeight="1">
      <c r="A72" s="447">
        <v>40328</v>
      </c>
      <c r="B72" s="96" t="s">
        <v>1834</v>
      </c>
    </row>
    <row r="73" spans="1:2" ht="18" customHeight="1">
      <c r="A73" s="447" t="s">
        <v>1833</v>
      </c>
    </row>
    <row r="74" spans="1:2" ht="18" customHeight="1">
      <c r="A74" s="447">
        <v>40948</v>
      </c>
      <c r="B74" s="96" t="s">
        <v>1832</v>
      </c>
    </row>
    <row r="75" spans="1:2" ht="18" customHeight="1">
      <c r="A75" s="447">
        <v>41172</v>
      </c>
      <c r="B75" s="96" t="s">
        <v>1831</v>
      </c>
    </row>
    <row r="76" spans="1:2" ht="18" customHeight="1">
      <c r="B76" s="96" t="s">
        <v>1830</v>
      </c>
    </row>
    <row r="77" spans="1:2" ht="18" customHeight="1">
      <c r="A77" s="447" t="s">
        <v>1829</v>
      </c>
    </row>
    <row r="78" spans="1:2" ht="18" customHeight="1">
      <c r="A78" s="447" t="s">
        <v>1828</v>
      </c>
    </row>
    <row r="79" spans="1:2" ht="18" customHeight="1">
      <c r="A79" s="447">
        <v>41730</v>
      </c>
      <c r="B79" s="96" t="s">
        <v>1827</v>
      </c>
    </row>
    <row r="80" spans="1:2" ht="18" customHeight="1">
      <c r="B80" s="96" t="s">
        <v>1826</v>
      </c>
    </row>
    <row r="81" spans="1:25" ht="18" customHeight="1">
      <c r="B81" s="96" t="s">
        <v>1825</v>
      </c>
    </row>
    <row r="82" spans="1:25" ht="18" customHeight="1">
      <c r="B82" s="96" t="s">
        <v>1824</v>
      </c>
    </row>
    <row r="83" spans="1:25" ht="18" customHeight="1">
      <c r="B83" s="96" t="s">
        <v>1823</v>
      </c>
    </row>
    <row r="84" spans="1:25" ht="18" customHeight="1">
      <c r="B84" s="96" t="s">
        <v>1822</v>
      </c>
    </row>
    <row r="85" spans="1:25" ht="18" customHeight="1">
      <c r="A85" s="447">
        <v>41821</v>
      </c>
      <c r="B85" s="115" t="s">
        <v>1931</v>
      </c>
    </row>
    <row r="86" spans="1:25" ht="18" customHeight="1">
      <c r="B86" s="115" t="s">
        <v>1821</v>
      </c>
    </row>
    <row r="87" spans="1:25" ht="18" customHeight="1">
      <c r="A87" s="447">
        <v>41852</v>
      </c>
      <c r="B87" s="115" t="s">
        <v>1820</v>
      </c>
    </row>
    <row r="88" spans="1:25" ht="18" customHeight="1">
      <c r="A88" s="447">
        <v>41992</v>
      </c>
      <c r="B88" s="96" t="s">
        <v>1960</v>
      </c>
    </row>
    <row r="89" spans="1:25" ht="18" customHeight="1">
      <c r="B89" s="96" t="s">
        <v>1961</v>
      </c>
    </row>
    <row r="90" spans="1:25" ht="18" customHeight="1">
      <c r="A90" s="447" t="s">
        <v>2168</v>
      </c>
    </row>
    <row r="91" spans="1:25" ht="18" customHeight="1">
      <c r="A91" s="447">
        <v>42156</v>
      </c>
      <c r="B91" s="96" t="s">
        <v>2183</v>
      </c>
    </row>
    <row r="92" spans="1:25" ht="18" customHeight="1">
      <c r="C92" s="96" t="s">
        <v>2170</v>
      </c>
      <c r="F92" s="96" t="s">
        <v>2171</v>
      </c>
      <c r="N92" s="96" t="s">
        <v>2169</v>
      </c>
    </row>
    <row r="93" spans="1:25" ht="18" customHeight="1">
      <c r="C93" s="96" t="s">
        <v>2172</v>
      </c>
      <c r="F93" s="369" t="s">
        <v>2173</v>
      </c>
    </row>
    <row r="94" spans="1:25" ht="18" customHeight="1">
      <c r="G94" s="96" t="s">
        <v>2174</v>
      </c>
      <c r="Y94" s="96" t="s">
        <v>2176</v>
      </c>
    </row>
    <row r="95" spans="1:25" ht="18" customHeight="1">
      <c r="G95" s="96" t="s">
        <v>2175</v>
      </c>
      <c r="U95" s="96" t="s">
        <v>2169</v>
      </c>
    </row>
    <row r="96" spans="1:25" ht="18" customHeight="1">
      <c r="C96" s="96" t="s">
        <v>2179</v>
      </c>
      <c r="F96" s="96" t="s">
        <v>2180</v>
      </c>
      <c r="K96" s="96" t="s">
        <v>2176</v>
      </c>
    </row>
    <row r="97" spans="1:34" ht="18" customHeight="1">
      <c r="F97" s="96" t="s">
        <v>2181</v>
      </c>
    </row>
    <row r="98" spans="1:34" ht="18" customHeight="1">
      <c r="G98" s="96" t="s">
        <v>2283</v>
      </c>
      <c r="AH98" s="96" t="s">
        <v>2182</v>
      </c>
    </row>
    <row r="99" spans="1:34" ht="18" customHeight="1">
      <c r="G99" s="96" t="s">
        <v>2282</v>
      </c>
      <c r="J99" s="96" t="s">
        <v>2176</v>
      </c>
    </row>
    <row r="100" spans="1:34" ht="18" customHeight="1">
      <c r="C100" s="96" t="s">
        <v>2177</v>
      </c>
      <c r="F100" s="96" t="s">
        <v>2178</v>
      </c>
    </row>
    <row r="101" spans="1:34" ht="18" customHeight="1">
      <c r="B101" s="96" t="s">
        <v>2184</v>
      </c>
      <c r="D101" s="96" t="s">
        <v>2185</v>
      </c>
    </row>
    <row r="102" spans="1:34" ht="18" customHeight="1">
      <c r="D102" s="96" t="s">
        <v>2186</v>
      </c>
    </row>
    <row r="103" spans="1:34" ht="18" customHeight="1">
      <c r="D103" s="96" t="s">
        <v>2187</v>
      </c>
    </row>
    <row r="104" spans="1:34" ht="18" customHeight="1">
      <c r="D104" s="96" t="s">
        <v>2188</v>
      </c>
    </row>
    <row r="105" spans="1:34" ht="18" customHeight="1">
      <c r="B105" s="96" t="s">
        <v>2279</v>
      </c>
      <c r="I105" s="96" t="s">
        <v>2280</v>
      </c>
    </row>
    <row r="107" spans="1:34" ht="18" customHeight="1">
      <c r="A107" s="447">
        <v>42257</v>
      </c>
      <c r="B107" s="96" t="s">
        <v>2310</v>
      </c>
    </row>
    <row r="108" spans="1:34" ht="18" customHeight="1">
      <c r="A108" s="447">
        <v>42278</v>
      </c>
      <c r="B108" s="96" t="s">
        <v>2311</v>
      </c>
    </row>
    <row r="109" spans="1:34" ht="18" customHeight="1">
      <c r="A109" s="447" t="s">
        <v>2312</v>
      </c>
    </row>
    <row r="110" spans="1:34" ht="18" customHeight="1">
      <c r="A110" s="447">
        <v>42370</v>
      </c>
      <c r="B110" s="96" t="s">
        <v>2313</v>
      </c>
    </row>
    <row r="111" spans="1:34" ht="18" customHeight="1">
      <c r="B111" s="96" t="s">
        <v>2314</v>
      </c>
    </row>
    <row r="112" spans="1:34" ht="18" customHeight="1">
      <c r="A112" s="447">
        <v>42430</v>
      </c>
      <c r="B112" s="96" t="s">
        <v>2315</v>
      </c>
      <c r="E112" s="96" t="s">
        <v>2316</v>
      </c>
      <c r="F112" s="96" t="s">
        <v>2317</v>
      </c>
    </row>
    <row r="113" spans="1:11" ht="18" customHeight="1">
      <c r="B113" s="96" t="s">
        <v>2318</v>
      </c>
    </row>
    <row r="114" spans="1:11" ht="18" customHeight="1">
      <c r="B114" s="96" t="s">
        <v>2319</v>
      </c>
      <c r="E114" s="96" t="s">
        <v>2320</v>
      </c>
    </row>
    <row r="115" spans="1:11" ht="18" customHeight="1">
      <c r="B115" s="96" t="s">
        <v>2321</v>
      </c>
    </row>
    <row r="116" spans="1:11" ht="18" customHeight="1">
      <c r="A116" s="447">
        <v>42522</v>
      </c>
      <c r="B116" s="96" t="s">
        <v>2333</v>
      </c>
      <c r="E116" s="96" t="s">
        <v>2334</v>
      </c>
    </row>
    <row r="117" spans="1:11" ht="18" customHeight="1">
      <c r="B117" s="96" t="s">
        <v>2335</v>
      </c>
      <c r="C117" s="96" t="s">
        <v>2336</v>
      </c>
    </row>
    <row r="118" spans="1:11" ht="18" customHeight="1">
      <c r="B118" s="96" t="s">
        <v>2337</v>
      </c>
      <c r="D118" s="96" t="s">
        <v>2338</v>
      </c>
    </row>
    <row r="119" spans="1:11" ht="18" customHeight="1">
      <c r="B119" s="96" t="s">
        <v>2339</v>
      </c>
      <c r="C119" s="96" t="s">
        <v>2340</v>
      </c>
    </row>
    <row r="120" spans="1:11" ht="18" customHeight="1">
      <c r="C120" s="96" t="s">
        <v>2341</v>
      </c>
    </row>
    <row r="121" spans="1:11" ht="18" customHeight="1">
      <c r="B121" s="96" t="s">
        <v>2342</v>
      </c>
    </row>
    <row r="122" spans="1:11" ht="18" customHeight="1">
      <c r="C122" s="96" t="s">
        <v>2343</v>
      </c>
    </row>
    <row r="123" spans="1:11" ht="18" customHeight="1">
      <c r="A123" s="447">
        <v>42541</v>
      </c>
      <c r="B123" s="96" t="s">
        <v>2356</v>
      </c>
    </row>
    <row r="124" spans="1:11" ht="18" customHeight="1">
      <c r="C124" s="96" t="s">
        <v>2357</v>
      </c>
      <c r="G124" s="96" t="s">
        <v>2358</v>
      </c>
      <c r="H124" s="96" t="s">
        <v>2359</v>
      </c>
    </row>
    <row r="125" spans="1:11" ht="18" customHeight="1">
      <c r="A125" s="447">
        <v>42583</v>
      </c>
      <c r="B125" s="96" t="s">
        <v>2360</v>
      </c>
      <c r="G125" s="369" t="s">
        <v>2361</v>
      </c>
    </row>
    <row r="126" spans="1:11" ht="18" customHeight="1">
      <c r="A126" s="447">
        <v>42644</v>
      </c>
      <c r="B126" s="96" t="s">
        <v>2395</v>
      </c>
      <c r="K126" s="96" t="s">
        <v>2399</v>
      </c>
    </row>
    <row r="127" spans="1:11" ht="18" customHeight="1">
      <c r="B127" s="447"/>
      <c r="C127" s="96" t="s">
        <v>2400</v>
      </c>
    </row>
    <row r="128" spans="1:11" ht="18" customHeight="1">
      <c r="B128" s="447"/>
      <c r="C128" s="96" t="s">
        <v>2396</v>
      </c>
    </row>
    <row r="129" spans="1:3" ht="18" customHeight="1">
      <c r="B129" s="447"/>
      <c r="C129" s="96" t="s">
        <v>2401</v>
      </c>
    </row>
    <row r="130" spans="1:3" ht="18" customHeight="1">
      <c r="B130" s="447"/>
      <c r="C130" s="96" t="s">
        <v>2397</v>
      </c>
    </row>
    <row r="131" spans="1:3" ht="18" customHeight="1">
      <c r="B131" s="447"/>
      <c r="C131" s="96" t="s">
        <v>2398</v>
      </c>
    </row>
    <row r="132" spans="1:3" ht="18" customHeight="1">
      <c r="A132" s="475">
        <v>42675</v>
      </c>
      <c r="B132" s="96" t="s">
        <v>2380</v>
      </c>
    </row>
    <row r="133" spans="1:3" ht="18" customHeight="1">
      <c r="B133" s="447"/>
      <c r="C133" s="96" t="s">
        <v>2382</v>
      </c>
    </row>
    <row r="134" spans="1:3" ht="18" customHeight="1">
      <c r="B134" s="447"/>
      <c r="C134" s="96" t="s">
        <v>2381</v>
      </c>
    </row>
    <row r="135" spans="1:3" ht="18" customHeight="1">
      <c r="B135" s="447"/>
      <c r="C135" s="96" t="s">
        <v>2385</v>
      </c>
    </row>
    <row r="136" spans="1:3" ht="18" customHeight="1">
      <c r="B136" s="447"/>
      <c r="C136" s="96" t="s">
        <v>2383</v>
      </c>
    </row>
    <row r="137" spans="1:3" ht="18" customHeight="1">
      <c r="B137" s="447"/>
      <c r="C137" s="96" t="s">
        <v>2384</v>
      </c>
    </row>
    <row r="138" spans="1:3" ht="18" customHeight="1">
      <c r="B138" s="447"/>
      <c r="C138" s="96" t="s">
        <v>2386</v>
      </c>
    </row>
    <row r="139" spans="1:3" ht="18" customHeight="1">
      <c r="B139" s="447"/>
      <c r="C139" s="96" t="s">
        <v>2387</v>
      </c>
    </row>
    <row r="140" spans="1:3" ht="18" customHeight="1">
      <c r="B140" s="447"/>
      <c r="C140" s="96" t="s">
        <v>2388</v>
      </c>
    </row>
    <row r="141" spans="1:3" ht="18" customHeight="1">
      <c r="B141" s="447"/>
      <c r="C141" s="96" t="s">
        <v>2389</v>
      </c>
    </row>
    <row r="142" spans="1:3" ht="18" customHeight="1">
      <c r="B142" s="447"/>
      <c r="C142" s="96" t="s">
        <v>2390</v>
      </c>
    </row>
    <row r="143" spans="1:3" ht="18" customHeight="1">
      <c r="B143" s="447"/>
      <c r="C143" s="96" t="s">
        <v>2391</v>
      </c>
    </row>
    <row r="144" spans="1:3" ht="18" customHeight="1">
      <c r="B144" s="447"/>
      <c r="C144" s="96" t="s">
        <v>2392</v>
      </c>
    </row>
    <row r="145" spans="1:3" ht="18" customHeight="1">
      <c r="B145" s="96" t="s">
        <v>2410</v>
      </c>
    </row>
    <row r="146" spans="1:3" ht="18" customHeight="1">
      <c r="A146" s="447" t="s">
        <v>2637</v>
      </c>
    </row>
    <row r="147" spans="1:3" ht="18" customHeight="1">
      <c r="A147" s="447">
        <v>42736</v>
      </c>
      <c r="B147" s="96" t="s">
        <v>2638</v>
      </c>
    </row>
    <row r="148" spans="1:3" ht="18" customHeight="1">
      <c r="A148" s="447">
        <v>42795</v>
      </c>
      <c r="B148" s="96" t="s">
        <v>2746</v>
      </c>
    </row>
    <row r="149" spans="1:3" ht="18" customHeight="1">
      <c r="C149" s="96" t="s">
        <v>2747</v>
      </c>
    </row>
    <row r="150" spans="1:3" ht="18" customHeight="1">
      <c r="A150" s="447">
        <v>43040</v>
      </c>
      <c r="B150" s="96" t="s">
        <v>2765</v>
      </c>
    </row>
    <row r="151" spans="1:3" ht="18" customHeight="1">
      <c r="A151" s="447" t="s">
        <v>2769</v>
      </c>
    </row>
    <row r="152" spans="1:3" ht="18" customHeight="1">
      <c r="A152" s="447">
        <v>43252</v>
      </c>
      <c r="B152" s="96" t="s">
        <v>2770</v>
      </c>
    </row>
    <row r="153" spans="1:3" ht="18" customHeight="1">
      <c r="A153" s="447">
        <v>43368</v>
      </c>
      <c r="B153" s="96" t="s">
        <v>2787</v>
      </c>
    </row>
    <row r="154" spans="1:3" ht="18" customHeight="1">
      <c r="C154" s="96" t="s">
        <v>2788</v>
      </c>
    </row>
    <row r="155" spans="1:3" ht="18" customHeight="1">
      <c r="C155" s="96" t="s">
        <v>2789</v>
      </c>
    </row>
    <row r="156" spans="1:3" ht="18" customHeight="1">
      <c r="C156" s="96" t="s">
        <v>2187</v>
      </c>
    </row>
    <row r="157" spans="1:3" ht="18" customHeight="1">
      <c r="C157" s="96" t="s">
        <v>2790</v>
      </c>
    </row>
    <row r="158" spans="1:3" ht="18" customHeight="1">
      <c r="A158" s="447" t="s">
        <v>2802</v>
      </c>
    </row>
    <row r="159" spans="1:3" ht="18" customHeight="1">
      <c r="A159" s="447">
        <v>43586</v>
      </c>
      <c r="B159" s="96" t="s">
        <v>2803</v>
      </c>
    </row>
    <row r="160" spans="1:3" ht="18" customHeight="1">
      <c r="A160" s="447">
        <v>43641</v>
      </c>
      <c r="B160" s="96" t="s">
        <v>2826</v>
      </c>
    </row>
    <row r="161" spans="1:14" ht="18" customHeight="1">
      <c r="B161" s="447"/>
      <c r="C161" s="96" t="s">
        <v>2825</v>
      </c>
    </row>
    <row r="162" spans="1:14" ht="18" customHeight="1">
      <c r="B162" s="447"/>
      <c r="C162" s="96" t="s">
        <v>2887</v>
      </c>
    </row>
    <row r="163" spans="1:14" ht="18" customHeight="1">
      <c r="C163" s="96" t="s">
        <v>2907</v>
      </c>
    </row>
    <row r="164" spans="1:14" ht="18" customHeight="1">
      <c r="C164" s="96" t="s">
        <v>2908</v>
      </c>
    </row>
    <row r="165" spans="1:14" ht="18" customHeight="1">
      <c r="A165" s="447" t="s">
        <v>2915</v>
      </c>
    </row>
    <row r="166" spans="1:14" ht="18" customHeight="1">
      <c r="A166" s="447">
        <v>43922</v>
      </c>
      <c r="B166" s="96" t="s">
        <v>2916</v>
      </c>
      <c r="H166" s="96" t="s">
        <v>2917</v>
      </c>
    </row>
    <row r="167" spans="1:14" ht="18" customHeight="1">
      <c r="B167" s="96" t="s">
        <v>2934</v>
      </c>
      <c r="G167" s="96" t="s">
        <v>2935</v>
      </c>
    </row>
    <row r="168" spans="1:14" ht="18" customHeight="1">
      <c r="B168" s="96" t="s">
        <v>2936</v>
      </c>
      <c r="G168" s="96" t="s">
        <v>2938</v>
      </c>
    </row>
    <row r="169" spans="1:14" ht="18" customHeight="1">
      <c r="B169" s="96" t="s">
        <v>2389</v>
      </c>
      <c r="G169" s="96" t="s">
        <v>2939</v>
      </c>
    </row>
    <row r="170" spans="1:14" ht="18" customHeight="1">
      <c r="B170" s="96" t="s">
        <v>2937</v>
      </c>
      <c r="G170" s="96" t="s">
        <v>2940</v>
      </c>
    </row>
    <row r="171" spans="1:14" ht="18" customHeight="1">
      <c r="A171" s="447">
        <v>43997</v>
      </c>
      <c r="B171" s="96" t="s">
        <v>2953</v>
      </c>
      <c r="G171" s="96" t="s">
        <v>2954</v>
      </c>
    </row>
    <row r="172" spans="1:14" ht="18" customHeight="1">
      <c r="A172" s="447">
        <v>44075</v>
      </c>
      <c r="B172" s="96" t="s">
        <v>2994</v>
      </c>
      <c r="I172" s="96" t="s">
        <v>2954</v>
      </c>
    </row>
    <row r="173" spans="1:14" ht="18" customHeight="1">
      <c r="B173" s="96" t="s">
        <v>2995</v>
      </c>
      <c r="I173" s="96" t="s">
        <v>2954</v>
      </c>
    </row>
    <row r="174" spans="1:14" ht="18" customHeight="1">
      <c r="B174" s="96" t="s">
        <v>2996</v>
      </c>
      <c r="I174" s="96" t="s">
        <v>2954</v>
      </c>
    </row>
    <row r="175" spans="1:14" ht="18" customHeight="1">
      <c r="B175" s="96" t="s">
        <v>2997</v>
      </c>
      <c r="I175" s="96" t="s">
        <v>2954</v>
      </c>
    </row>
    <row r="176" spans="1:14" ht="18" customHeight="1">
      <c r="B176" s="96" t="s">
        <v>3006</v>
      </c>
      <c r="E176" s="96" t="s">
        <v>3007</v>
      </c>
      <c r="H176" s="96" t="s">
        <v>3008</v>
      </c>
      <c r="L176" s="96" t="s">
        <v>3009</v>
      </c>
      <c r="N176" s="96" t="s">
        <v>3010</v>
      </c>
    </row>
    <row r="177" spans="1:14" ht="18" customHeight="1">
      <c r="H177" s="96" t="s">
        <v>3011</v>
      </c>
      <c r="M177" s="96" t="s">
        <v>3012</v>
      </c>
      <c r="N177" s="96" t="s">
        <v>3013</v>
      </c>
    </row>
    <row r="178" spans="1:14" ht="18" customHeight="1">
      <c r="H178" s="96" t="s">
        <v>3014</v>
      </c>
      <c r="M178" s="96" t="s">
        <v>3015</v>
      </c>
      <c r="N178" s="96" t="s">
        <v>3013</v>
      </c>
    </row>
    <row r="179" spans="1:14" ht="18" customHeight="1">
      <c r="A179" s="447">
        <v>44081</v>
      </c>
      <c r="B179" s="96" t="s">
        <v>3021</v>
      </c>
      <c r="H179" s="96" t="s">
        <v>2954</v>
      </c>
    </row>
    <row r="180" spans="1:14" ht="18" customHeight="1">
      <c r="B180" s="96" t="s">
        <v>3022</v>
      </c>
      <c r="H180" s="96" t="s">
        <v>2954</v>
      </c>
    </row>
    <row r="181" spans="1:14" ht="18" customHeight="1">
      <c r="A181" s="447" t="s">
        <v>3041</v>
      </c>
    </row>
    <row r="182" spans="1:14" ht="18" customHeight="1">
      <c r="A182" s="447">
        <v>44188</v>
      </c>
      <c r="B182" s="96" t="s">
        <v>3029</v>
      </c>
    </row>
    <row r="183" spans="1:14" ht="18" customHeight="1">
      <c r="B183" s="96" t="s">
        <v>3028</v>
      </c>
    </row>
    <row r="184" spans="1:14" ht="18" customHeight="1">
      <c r="B184" s="96" t="s">
        <v>2397</v>
      </c>
    </row>
    <row r="185" spans="1:14" ht="18" customHeight="1">
      <c r="B185" s="96" t="s">
        <v>2398</v>
      </c>
    </row>
    <row r="186" spans="1:14" ht="18" customHeight="1">
      <c r="B186" s="96" t="s">
        <v>3030</v>
      </c>
    </row>
    <row r="187" spans="1:14" ht="18" customHeight="1">
      <c r="B187" s="96" t="s">
        <v>3031</v>
      </c>
    </row>
    <row r="188" spans="1:14" ht="18" customHeight="1">
      <c r="B188" s="96" t="s">
        <v>3032</v>
      </c>
    </row>
    <row r="189" spans="1:14" ht="18" customHeight="1">
      <c r="A189" s="447">
        <v>44214</v>
      </c>
      <c r="B189" s="96" t="s">
        <v>3043</v>
      </c>
    </row>
    <row r="190" spans="1:14" ht="18" customHeight="1">
      <c r="B190" s="96" t="s">
        <v>3044</v>
      </c>
    </row>
    <row r="191" spans="1:14" ht="18" customHeight="1">
      <c r="B191" s="96" t="s">
        <v>2381</v>
      </c>
    </row>
    <row r="192" spans="1:14" ht="18" customHeight="1">
      <c r="B192" s="96" t="s">
        <v>2360</v>
      </c>
    </row>
    <row r="193" spans="1:2" ht="18" customHeight="1">
      <c r="B193" s="96" t="s">
        <v>2389</v>
      </c>
    </row>
    <row r="194" spans="1:2" ht="18" customHeight="1">
      <c r="B194" s="96" t="s">
        <v>2390</v>
      </c>
    </row>
    <row r="195" spans="1:2" ht="18" customHeight="1">
      <c r="B195" s="96" t="s">
        <v>3045</v>
      </c>
    </row>
    <row r="196" spans="1:2" ht="18" customHeight="1">
      <c r="B196" s="96" t="s">
        <v>2994</v>
      </c>
    </row>
    <row r="197" spans="1:2" ht="18" customHeight="1">
      <c r="B197" s="96" t="s">
        <v>3046</v>
      </c>
    </row>
    <row r="198" spans="1:2" ht="18" customHeight="1">
      <c r="B198" s="96" t="s">
        <v>2386</v>
      </c>
    </row>
    <row r="199" spans="1:2" ht="18" customHeight="1">
      <c r="B199" s="96" t="s">
        <v>2387</v>
      </c>
    </row>
    <row r="200" spans="1:2" ht="18" customHeight="1">
      <c r="B200" s="96" t="s">
        <v>3048</v>
      </c>
    </row>
    <row r="201" spans="1:2" ht="18" customHeight="1">
      <c r="B201" s="96" t="s">
        <v>3049</v>
      </c>
    </row>
    <row r="202" spans="1:2" ht="18" customHeight="1">
      <c r="B202" s="96" t="s">
        <v>3050</v>
      </c>
    </row>
    <row r="203" spans="1:2" ht="18" customHeight="1">
      <c r="A203" s="447">
        <v>44287</v>
      </c>
      <c r="B203" s="96" t="s">
        <v>3058</v>
      </c>
    </row>
    <row r="204" spans="1:2" ht="18" customHeight="1">
      <c r="B204" s="96" t="s">
        <v>3054</v>
      </c>
    </row>
    <row r="205" spans="1:2" ht="18" customHeight="1">
      <c r="B205" s="96" t="s">
        <v>3055</v>
      </c>
    </row>
    <row r="206" spans="1:2" ht="18" customHeight="1">
      <c r="B206" s="96" t="s">
        <v>3056</v>
      </c>
    </row>
    <row r="207" spans="1:2" ht="18" customHeight="1">
      <c r="B207" s="96" t="s">
        <v>3057</v>
      </c>
    </row>
    <row r="208" spans="1:2" ht="18" customHeight="1">
      <c r="A208" s="447">
        <v>44378</v>
      </c>
      <c r="B208" s="96" t="s">
        <v>3059</v>
      </c>
    </row>
    <row r="209" spans="1:2" ht="18" customHeight="1">
      <c r="B209" s="96" t="s">
        <v>2994</v>
      </c>
    </row>
    <row r="210" spans="1:2" ht="18" customHeight="1">
      <c r="B210" s="96" t="s">
        <v>2383</v>
      </c>
    </row>
    <row r="211" spans="1:2" ht="18" customHeight="1">
      <c r="A211" s="447">
        <v>44409</v>
      </c>
      <c r="B211" s="96" t="s">
        <v>3059</v>
      </c>
    </row>
    <row r="212" spans="1:2" ht="18" customHeight="1">
      <c r="B212" s="96" t="s">
        <v>3065</v>
      </c>
    </row>
    <row r="213" spans="1:2" ht="18" customHeight="1">
      <c r="A213" s="447" t="s">
        <v>3090</v>
      </c>
    </row>
    <row r="214" spans="1:2" ht="18" customHeight="1">
      <c r="A214" s="447">
        <v>44652</v>
      </c>
      <c r="B214" s="96" t="s">
        <v>3059</v>
      </c>
    </row>
    <row r="215" spans="1:2" ht="18" customHeight="1">
      <c r="B215" s="96" t="s">
        <v>2934</v>
      </c>
    </row>
    <row r="216" spans="1:2" ht="18" customHeight="1">
      <c r="B216" s="96" t="s">
        <v>3030</v>
      </c>
    </row>
    <row r="217" spans="1:2" ht="18" customHeight="1">
      <c r="A217" s="447" t="s">
        <v>3167</v>
      </c>
    </row>
    <row r="218" spans="1:2" ht="18" customHeight="1">
      <c r="A218" s="447">
        <v>45017</v>
      </c>
      <c r="B218" s="96" t="s">
        <v>3059</v>
      </c>
    </row>
    <row r="219" spans="1:2" ht="18" customHeight="1">
      <c r="B219" s="96" t="s">
        <v>2185</v>
      </c>
    </row>
    <row r="220" spans="1:2" ht="18" customHeight="1">
      <c r="B220" s="96" t="s">
        <v>2186</v>
      </c>
    </row>
    <row r="221" spans="1:2" ht="18" customHeight="1">
      <c r="B221" s="96" t="s">
        <v>2934</v>
      </c>
    </row>
    <row r="222" spans="1:2" ht="18" customHeight="1">
      <c r="A222" s="447">
        <v>45078</v>
      </c>
      <c r="B222" s="96" t="s">
        <v>3188</v>
      </c>
    </row>
    <row r="223" spans="1:2" ht="18" customHeight="1">
      <c r="B223" s="96" t="s">
        <v>3189</v>
      </c>
    </row>
    <row r="224" spans="1:2" ht="18" customHeight="1">
      <c r="A224" s="447" t="s">
        <v>3190</v>
      </c>
    </row>
    <row r="225" spans="1:4" ht="18" customHeight="1">
      <c r="A225" s="447">
        <v>45383</v>
      </c>
      <c r="B225" s="96" t="s">
        <v>2105</v>
      </c>
      <c r="D225" s="96" t="s">
        <v>3191</v>
      </c>
    </row>
    <row r="226" spans="1:4" ht="18" customHeight="1">
      <c r="D226" s="96" t="s">
        <v>3192</v>
      </c>
    </row>
    <row r="227" spans="1:4" ht="18" customHeight="1">
      <c r="A227" s="447">
        <v>45566</v>
      </c>
      <c r="B227" s="96" t="s">
        <v>3578</v>
      </c>
    </row>
    <row r="228" spans="1:4" ht="18" customHeight="1">
      <c r="B228" s="96" t="s">
        <v>3579</v>
      </c>
    </row>
    <row r="229" spans="1:4" ht="18" customHeight="1">
      <c r="B229" s="96" t="s">
        <v>3580</v>
      </c>
    </row>
    <row r="230" spans="1:4" ht="18" customHeight="1">
      <c r="A230" s="447" t="s">
        <v>3691</v>
      </c>
    </row>
    <row r="231" spans="1:4" ht="18" customHeight="1">
      <c r="A231" s="447">
        <v>45383</v>
      </c>
      <c r="B231" s="96" t="s">
        <v>3692</v>
      </c>
      <c r="D231" s="96" t="s">
        <v>3693</v>
      </c>
    </row>
    <row r="232" spans="1:4" ht="18" customHeight="1">
      <c r="B232" s="96" t="s">
        <v>3694</v>
      </c>
      <c r="D232" s="96" t="s">
        <v>3695</v>
      </c>
    </row>
    <row r="233" spans="1:4" ht="18" customHeight="1">
      <c r="D233" s="96" t="s">
        <v>3696</v>
      </c>
    </row>
    <row r="234" spans="1:4" ht="18" customHeight="1">
      <c r="B234" s="96" t="s">
        <v>2105</v>
      </c>
      <c r="D234" s="96" t="s">
        <v>3697</v>
      </c>
    </row>
    <row r="235" spans="1:4" ht="18" customHeight="1">
      <c r="B235" s="96" t="s">
        <v>3698</v>
      </c>
    </row>
    <row r="236" spans="1:4" ht="18" customHeight="1">
      <c r="B236" s="96" t="s">
        <v>3699</v>
      </c>
    </row>
    <row r="237" spans="1:4" ht="18" customHeight="1">
      <c r="B237" s="96" t="s">
        <v>3700</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3.5"/>
  <cols>
    <col min="1" max="1" width="4.58203125" style="297" customWidth="1"/>
    <col min="2" max="2" width="29.5" style="284" bestFit="1" customWidth="1"/>
    <col min="3" max="3" width="9" style="284" customWidth="1"/>
    <col min="4" max="16384" width="9" style="285"/>
  </cols>
  <sheetData>
    <row r="1" spans="1:25" s="294" customFormat="1" ht="38.25" customHeight="1" thickBot="1">
      <c r="A1" s="296" t="s">
        <v>1920</v>
      </c>
      <c r="B1" s="293"/>
      <c r="C1" s="293"/>
      <c r="G1" s="113" t="s">
        <v>64</v>
      </c>
      <c r="H1" s="113"/>
      <c r="I1" s="113"/>
      <c r="J1" s="113"/>
      <c r="S1" s="295"/>
      <c r="T1" s="110" t="s">
        <v>549</v>
      </c>
    </row>
    <row r="2" spans="1:25" ht="14.25" customHeight="1" thickTop="1">
      <c r="A2" s="285"/>
    </row>
    <row r="3" spans="1:25" ht="14.25" customHeight="1">
      <c r="A3" s="285" t="s">
        <v>1919</v>
      </c>
    </row>
    <row r="4" spans="1:25" ht="14.25" customHeight="1"/>
    <row r="5" spans="1:25" ht="14.25" customHeight="1">
      <c r="B5" s="285" t="s">
        <v>60</v>
      </c>
      <c r="C5" s="284" t="s">
        <v>1902</v>
      </c>
      <c r="D5" s="284"/>
      <c r="J5" s="86"/>
      <c r="K5" s="86"/>
      <c r="L5" s="86"/>
      <c r="M5" s="86"/>
      <c r="N5" s="86"/>
      <c r="O5" s="86"/>
      <c r="P5" s="86"/>
      <c r="Q5" s="86"/>
      <c r="R5" s="86"/>
      <c r="S5" s="86"/>
      <c r="T5" s="86"/>
      <c r="U5" s="86"/>
      <c r="V5" s="86"/>
      <c r="W5" s="86"/>
      <c r="X5" s="86"/>
      <c r="Y5" s="86"/>
    </row>
    <row r="6" spans="1:25" ht="14.25" customHeight="1">
      <c r="B6" s="285" t="s">
        <v>58</v>
      </c>
      <c r="C6" s="284" t="s">
        <v>1902</v>
      </c>
      <c r="D6" s="284"/>
      <c r="K6" s="86"/>
      <c r="L6" s="86"/>
      <c r="M6" s="86"/>
      <c r="N6" s="86"/>
      <c r="O6" s="86"/>
      <c r="P6" s="86"/>
      <c r="Q6" s="86"/>
      <c r="R6" s="86"/>
      <c r="S6" s="86"/>
      <c r="T6" s="86"/>
      <c r="U6" s="86"/>
      <c r="V6" s="86"/>
      <c r="W6" s="86"/>
      <c r="X6" s="86"/>
      <c r="Y6" s="86"/>
    </row>
    <row r="7" spans="1:25" ht="14.25" customHeight="1">
      <c r="B7" s="285" t="s">
        <v>1918</v>
      </c>
      <c r="D7" s="284"/>
      <c r="E7" s="284" t="s">
        <v>1914</v>
      </c>
      <c r="K7" s="86"/>
      <c r="L7" s="86"/>
      <c r="M7" s="86"/>
      <c r="N7" s="86"/>
      <c r="O7" s="86"/>
      <c r="P7" s="86"/>
      <c r="Q7" s="86"/>
      <c r="R7" s="86"/>
      <c r="S7" s="86"/>
      <c r="T7" s="86"/>
      <c r="U7" s="86"/>
      <c r="V7" s="86"/>
      <c r="W7" s="86"/>
      <c r="X7" s="86"/>
      <c r="Y7" s="86"/>
    </row>
    <row r="8" spans="1:25" ht="14.25" customHeight="1">
      <c r="B8" s="285" t="s">
        <v>59</v>
      </c>
      <c r="C8" s="284" t="s">
        <v>1902</v>
      </c>
      <c r="D8" s="284" t="s">
        <v>1901</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1937</v>
      </c>
      <c r="B10" s="285" t="s">
        <v>1917</v>
      </c>
      <c r="C10" s="284" t="s">
        <v>1902</v>
      </c>
      <c r="D10" s="284" t="s">
        <v>1901</v>
      </c>
      <c r="E10" s="284" t="s">
        <v>1914</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1902</v>
      </c>
      <c r="D12" s="284" t="s">
        <v>1901</v>
      </c>
      <c r="E12" s="284" t="s">
        <v>1914</v>
      </c>
      <c r="G12" s="86"/>
      <c r="H12" s="86"/>
      <c r="I12" s="86"/>
      <c r="J12" s="86"/>
      <c r="P12" s="86"/>
      <c r="Q12" s="86"/>
      <c r="R12" s="86"/>
      <c r="S12" s="86"/>
    </row>
    <row r="13" spans="1:25" ht="14.25" customHeight="1">
      <c r="B13" s="285" t="s">
        <v>40</v>
      </c>
      <c r="C13" s="284" t="s">
        <v>1902</v>
      </c>
      <c r="D13" s="284" t="s">
        <v>1901</v>
      </c>
      <c r="G13" s="86"/>
      <c r="H13" s="86"/>
      <c r="I13" s="86"/>
      <c r="J13" s="86"/>
      <c r="P13" s="86"/>
      <c r="Q13" s="86"/>
      <c r="R13" s="86"/>
      <c r="S13" s="86"/>
    </row>
    <row r="14" spans="1:25" ht="14.25" customHeight="1">
      <c r="B14" s="285" t="s">
        <v>1915</v>
      </c>
      <c r="D14" s="284"/>
      <c r="E14" s="284" t="s">
        <v>1914</v>
      </c>
      <c r="G14" s="86"/>
      <c r="H14" s="86"/>
      <c r="I14" s="86"/>
      <c r="J14" s="86"/>
      <c r="P14" s="86"/>
      <c r="Q14" s="86"/>
      <c r="R14" s="86"/>
      <c r="S14" s="86"/>
    </row>
    <row r="15" spans="1:25" ht="14.25" customHeight="1">
      <c r="A15" s="298" t="s">
        <v>823</v>
      </c>
      <c r="B15" s="285" t="s">
        <v>43</v>
      </c>
      <c r="C15" s="284" t="s">
        <v>1902</v>
      </c>
      <c r="D15" s="284" t="s">
        <v>1901</v>
      </c>
      <c r="H15" s="86"/>
      <c r="I15" s="86"/>
      <c r="J15" s="86"/>
      <c r="P15" s="86"/>
      <c r="Q15" s="86"/>
      <c r="R15" s="86"/>
      <c r="S15" s="86"/>
    </row>
    <row r="16" spans="1:25" ht="14.25" customHeight="1">
      <c r="B16" s="285" t="s">
        <v>34</v>
      </c>
      <c r="C16" s="284" t="s">
        <v>1902</v>
      </c>
      <c r="D16" s="284" t="s">
        <v>1901</v>
      </c>
      <c r="G16" s="86"/>
      <c r="H16" s="86"/>
      <c r="I16" s="86"/>
      <c r="J16" s="86"/>
      <c r="P16" s="86"/>
      <c r="Q16" s="86"/>
      <c r="R16" s="86"/>
      <c r="S16" s="86"/>
    </row>
    <row r="17" spans="1:25" ht="14.25" customHeight="1">
      <c r="A17" s="298" t="s">
        <v>821</v>
      </c>
      <c r="B17" s="285" t="s">
        <v>38</v>
      </c>
      <c r="C17" s="284" t="s">
        <v>1902</v>
      </c>
      <c r="D17" s="284" t="s">
        <v>1901</v>
      </c>
      <c r="G17" s="287"/>
      <c r="H17" s="86"/>
      <c r="I17" s="86"/>
      <c r="J17" s="86"/>
      <c r="O17" s="86"/>
      <c r="P17" s="86"/>
      <c r="Q17" s="86"/>
      <c r="R17" s="86"/>
      <c r="S17" s="86"/>
    </row>
    <row r="18" spans="1:25" ht="14.25" customHeight="1">
      <c r="B18" s="285" t="s">
        <v>34</v>
      </c>
      <c r="C18" s="284" t="s">
        <v>1902</v>
      </c>
      <c r="D18" s="284" t="s">
        <v>1901</v>
      </c>
      <c r="G18" s="86"/>
      <c r="H18" s="86"/>
      <c r="I18" s="86"/>
      <c r="J18" s="86"/>
      <c r="O18" s="86"/>
      <c r="P18" s="86"/>
      <c r="Q18" s="86"/>
      <c r="R18" s="86"/>
      <c r="S18" s="86"/>
      <c r="W18" s="86"/>
    </row>
    <row r="19" spans="1:25" ht="14.25" customHeight="1">
      <c r="A19" s="298" t="s">
        <v>820</v>
      </c>
      <c r="B19" s="285" t="s">
        <v>32</v>
      </c>
      <c r="C19" s="284" t="s">
        <v>1902</v>
      </c>
      <c r="D19" s="284" t="s">
        <v>1901</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1902</v>
      </c>
      <c r="D21" s="284" t="s">
        <v>1901</v>
      </c>
      <c r="G21" s="86"/>
      <c r="H21" s="86"/>
      <c r="I21" s="86"/>
      <c r="J21" s="86"/>
      <c r="O21" s="86"/>
      <c r="P21" s="86"/>
      <c r="Q21" s="86"/>
      <c r="R21" s="86"/>
      <c r="S21" s="86"/>
    </row>
    <row r="22" spans="1:25" ht="14.25" customHeight="1">
      <c r="A22" s="298" t="s">
        <v>818</v>
      </c>
      <c r="B22" s="285" t="s">
        <v>24</v>
      </c>
      <c r="C22" s="284" t="s">
        <v>1902</v>
      </c>
      <c r="D22" s="284" t="s">
        <v>1901</v>
      </c>
      <c r="H22" s="86"/>
      <c r="I22" s="86"/>
      <c r="J22" s="86"/>
      <c r="R22" s="86"/>
      <c r="S22" s="86"/>
    </row>
    <row r="23" spans="1:25" ht="14.25" customHeight="1">
      <c r="B23" s="62" t="s">
        <v>1916</v>
      </c>
      <c r="D23" s="291"/>
      <c r="E23" s="62"/>
      <c r="F23" s="62"/>
      <c r="G23" s="86"/>
      <c r="H23" s="86"/>
      <c r="I23" s="86"/>
      <c r="J23" s="86"/>
      <c r="R23" s="86"/>
      <c r="S23" s="86"/>
    </row>
    <row r="24" spans="1:25" ht="14.25" customHeight="1">
      <c r="B24" s="285" t="s">
        <v>12</v>
      </c>
      <c r="C24" s="284" t="s">
        <v>1902</v>
      </c>
      <c r="D24" s="284" t="s">
        <v>1901</v>
      </c>
      <c r="G24" s="86"/>
      <c r="H24" s="86"/>
      <c r="I24" s="86"/>
      <c r="J24" s="86"/>
      <c r="L24" s="86"/>
      <c r="M24" s="86"/>
      <c r="N24" s="86"/>
      <c r="O24" s="86"/>
      <c r="P24" s="86"/>
      <c r="Q24" s="86"/>
      <c r="R24" s="86"/>
      <c r="S24" s="86"/>
    </row>
    <row r="25" spans="1:25" ht="14.25" customHeight="1">
      <c r="A25" s="298" t="s">
        <v>1938</v>
      </c>
      <c r="B25" s="285" t="s">
        <v>52</v>
      </c>
      <c r="C25" s="284" t="s">
        <v>1902</v>
      </c>
      <c r="D25" s="284" t="s">
        <v>1901</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1902</v>
      </c>
      <c r="D27" s="284" t="s">
        <v>1901</v>
      </c>
      <c r="E27" s="86"/>
      <c r="F27" s="86"/>
      <c r="G27" s="86"/>
      <c r="H27" s="86"/>
      <c r="I27" s="86"/>
      <c r="J27" s="86"/>
      <c r="K27" s="292"/>
      <c r="L27" s="87"/>
      <c r="M27" s="87"/>
      <c r="N27" s="87"/>
      <c r="O27" s="87"/>
      <c r="P27" s="87"/>
      <c r="Q27" s="87"/>
      <c r="R27" s="87"/>
      <c r="S27" s="86"/>
    </row>
    <row r="28" spans="1:25" ht="14.25" customHeight="1">
      <c r="B28" s="285" t="s">
        <v>40</v>
      </c>
      <c r="C28" s="284" t="s">
        <v>1902</v>
      </c>
      <c r="D28" s="284" t="s">
        <v>1901</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1939</v>
      </c>
      <c r="B29" s="285" t="s">
        <v>15</v>
      </c>
      <c r="C29" s="284" t="s">
        <v>1902</v>
      </c>
      <c r="D29" s="284" t="s">
        <v>1901</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1902</v>
      </c>
      <c r="D31" s="284" t="s">
        <v>1901</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1902</v>
      </c>
      <c r="D32" s="284" t="s">
        <v>1901</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1940</v>
      </c>
      <c r="B33" s="285" t="s">
        <v>46</v>
      </c>
      <c r="C33" s="284" t="s">
        <v>1902</v>
      </c>
      <c r="D33" s="284" t="s">
        <v>1901</v>
      </c>
      <c r="E33" s="284" t="s">
        <v>1914</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1902</v>
      </c>
      <c r="D35" s="284" t="s">
        <v>1901</v>
      </c>
      <c r="E35" s="284" t="s">
        <v>1914</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1915</v>
      </c>
      <c r="D36" s="284"/>
      <c r="E36" s="284" t="s">
        <v>1914</v>
      </c>
      <c r="G36" s="86"/>
      <c r="H36" s="86"/>
      <c r="I36" s="86"/>
      <c r="J36" s="86"/>
      <c r="P36" s="86"/>
      <c r="Q36" s="86"/>
      <c r="R36" s="86"/>
      <c r="S36" s="86"/>
    </row>
    <row r="37" spans="1:25" ht="14.25" customHeight="1">
      <c r="A37" s="298" t="s">
        <v>1941</v>
      </c>
      <c r="B37" s="285" t="s">
        <v>36</v>
      </c>
      <c r="C37" s="284" t="s">
        <v>1902</v>
      </c>
      <c r="D37" s="284" t="s">
        <v>1901</v>
      </c>
      <c r="E37" s="284"/>
    </row>
    <row r="38" spans="1:25" ht="14.25" customHeight="1">
      <c r="A38" s="298" t="s">
        <v>1942</v>
      </c>
      <c r="B38" s="285" t="s">
        <v>28</v>
      </c>
      <c r="C38" s="284" t="s">
        <v>1902</v>
      </c>
      <c r="D38" s="284" t="s">
        <v>1901</v>
      </c>
    </row>
    <row r="39" spans="1:25" ht="14.25" customHeight="1">
      <c r="B39" s="62" t="s">
        <v>26</v>
      </c>
      <c r="D39" s="284"/>
    </row>
    <row r="40" spans="1:25" ht="14.25" customHeight="1">
      <c r="A40" s="298" t="s">
        <v>1943</v>
      </c>
      <c r="B40" s="285" t="s">
        <v>23</v>
      </c>
      <c r="C40" s="284" t="s">
        <v>1902</v>
      </c>
      <c r="D40" s="284" t="s">
        <v>1901</v>
      </c>
    </row>
    <row r="41" spans="1:25" ht="14.25" customHeight="1">
      <c r="A41" s="298" t="s">
        <v>1944</v>
      </c>
      <c r="B41" s="285" t="s">
        <v>20</v>
      </c>
      <c r="C41" s="284" t="s">
        <v>1902</v>
      </c>
      <c r="D41" s="284" t="s">
        <v>1901</v>
      </c>
    </row>
    <row r="42" spans="1:25" ht="14.25" customHeight="1">
      <c r="A42" s="298" t="s">
        <v>1945</v>
      </c>
      <c r="B42" s="285" t="s">
        <v>51</v>
      </c>
      <c r="C42" s="284" t="s">
        <v>1913</v>
      </c>
      <c r="D42" s="284" t="s">
        <v>1901</v>
      </c>
    </row>
    <row r="43" spans="1:25" ht="14.25" customHeight="1">
      <c r="B43" s="285" t="s">
        <v>50</v>
      </c>
      <c r="D43" s="284"/>
    </row>
    <row r="44" spans="1:25" ht="14.25" customHeight="1">
      <c r="B44" s="285" t="s">
        <v>49</v>
      </c>
      <c r="C44" s="284" t="s">
        <v>1913</v>
      </c>
      <c r="D44" s="284" t="s">
        <v>1901</v>
      </c>
    </row>
    <row r="45" spans="1:25" ht="14.25" customHeight="1">
      <c r="A45" s="298" t="s">
        <v>1946</v>
      </c>
      <c r="B45" s="285" t="s">
        <v>45</v>
      </c>
      <c r="C45" s="284" t="s">
        <v>1913</v>
      </c>
      <c r="D45" s="284" t="s">
        <v>1901</v>
      </c>
      <c r="E45" s="284" t="s">
        <v>1912</v>
      </c>
    </row>
    <row r="46" spans="1:25" ht="14.25" customHeight="1">
      <c r="B46" s="285" t="s">
        <v>50</v>
      </c>
      <c r="D46" s="284"/>
    </row>
    <row r="47" spans="1:25" ht="14.25" customHeight="1">
      <c r="B47" s="285" t="s">
        <v>49</v>
      </c>
      <c r="C47" s="284" t="s">
        <v>1913</v>
      </c>
      <c r="D47" s="284" t="s">
        <v>1901</v>
      </c>
      <c r="E47" s="284" t="s">
        <v>1912</v>
      </c>
    </row>
    <row r="48" spans="1:25" ht="14.25" customHeight="1">
      <c r="A48" s="298" t="s">
        <v>1947</v>
      </c>
      <c r="B48" s="285" t="s">
        <v>35</v>
      </c>
      <c r="C48" s="284" t="s">
        <v>1902</v>
      </c>
      <c r="D48" s="284" t="s">
        <v>1901</v>
      </c>
    </row>
    <row r="49" spans="1:6" ht="14.25" customHeight="1">
      <c r="A49" s="298" t="s">
        <v>1948</v>
      </c>
      <c r="B49" s="285" t="s">
        <v>1911</v>
      </c>
      <c r="D49" s="284"/>
      <c r="E49" s="284" t="s">
        <v>1910</v>
      </c>
    </row>
    <row r="50" spans="1:6" ht="14.25" customHeight="1">
      <c r="A50" s="298" t="s">
        <v>1949</v>
      </c>
      <c r="B50" s="285" t="s">
        <v>33</v>
      </c>
      <c r="C50" s="284" t="s">
        <v>1902</v>
      </c>
      <c r="D50" s="284" t="s">
        <v>1901</v>
      </c>
    </row>
    <row r="51" spans="1:6" ht="14.25" customHeight="1">
      <c r="A51" s="298" t="s">
        <v>1950</v>
      </c>
      <c r="B51" s="285" t="s">
        <v>30</v>
      </c>
      <c r="C51" s="284" t="s">
        <v>1902</v>
      </c>
      <c r="D51" s="284" t="s">
        <v>1901</v>
      </c>
    </row>
    <row r="52" spans="1:6" ht="14.25" customHeight="1">
      <c r="A52" s="298" t="s">
        <v>1951</v>
      </c>
      <c r="B52" s="285" t="s">
        <v>27</v>
      </c>
      <c r="C52" s="284" t="s">
        <v>1902</v>
      </c>
      <c r="D52" s="284" t="s">
        <v>1901</v>
      </c>
    </row>
    <row r="53" spans="1:6" ht="14.25" customHeight="1">
      <c r="A53" s="298" t="s">
        <v>1952</v>
      </c>
      <c r="B53" s="285" t="s">
        <v>25</v>
      </c>
      <c r="C53" s="284" t="s">
        <v>1902</v>
      </c>
      <c r="D53" s="284" t="s">
        <v>1901</v>
      </c>
    </row>
    <row r="54" spans="1:6" ht="14.25" customHeight="1">
      <c r="A54" s="298" t="s">
        <v>1953</v>
      </c>
      <c r="B54" s="285" t="s">
        <v>1909</v>
      </c>
      <c r="C54" s="284" t="s">
        <v>1902</v>
      </c>
      <c r="D54" s="284" t="s">
        <v>1901</v>
      </c>
    </row>
    <row r="55" spans="1:6" ht="14.25" customHeight="1">
      <c r="A55" s="298" t="s">
        <v>1954</v>
      </c>
      <c r="B55" s="285" t="s">
        <v>1908</v>
      </c>
      <c r="C55" s="284" t="s">
        <v>1902</v>
      </c>
      <c r="D55" s="284" t="s">
        <v>1901</v>
      </c>
    </row>
    <row r="56" spans="1:6" ht="14.25" customHeight="1">
      <c r="A56" s="298" t="s">
        <v>1955</v>
      </c>
      <c r="B56" s="285" t="s">
        <v>21</v>
      </c>
      <c r="C56" s="284" t="s">
        <v>1902</v>
      </c>
      <c r="D56" s="284" t="s">
        <v>1901</v>
      </c>
    </row>
    <row r="57" spans="1:6" ht="14.25" customHeight="1">
      <c r="A57" s="298" t="s">
        <v>1956</v>
      </c>
      <c r="B57" s="285" t="s">
        <v>19</v>
      </c>
      <c r="C57" s="284" t="s">
        <v>1902</v>
      </c>
      <c r="D57" s="284" t="s">
        <v>1901</v>
      </c>
    </row>
    <row r="58" spans="1:6" ht="14.25" customHeight="1">
      <c r="A58" s="298" t="s">
        <v>1957</v>
      </c>
      <c r="B58" s="285" t="s">
        <v>18</v>
      </c>
      <c r="D58" s="284"/>
      <c r="E58" s="284" t="s">
        <v>1906</v>
      </c>
      <c r="F58" s="284" t="s">
        <v>1907</v>
      </c>
    </row>
    <row r="59" spans="1:6" ht="14.25" customHeight="1">
      <c r="A59" s="298" t="s">
        <v>1958</v>
      </c>
      <c r="B59" s="285" t="s">
        <v>16</v>
      </c>
      <c r="D59" s="284"/>
      <c r="E59" s="284" t="s">
        <v>1906</v>
      </c>
    </row>
    <row r="60" spans="1:6" ht="14.25" customHeight="1">
      <c r="A60" s="298" t="s">
        <v>1959</v>
      </c>
      <c r="B60" s="285" t="s">
        <v>1905</v>
      </c>
      <c r="D60" s="284"/>
      <c r="E60" s="284" t="s">
        <v>1904</v>
      </c>
    </row>
    <row r="61" spans="1:6" ht="14.25" customHeight="1">
      <c r="B61" s="283"/>
      <c r="D61" s="284"/>
    </row>
    <row r="62" spans="1:6" ht="14.25" customHeight="1">
      <c r="B62" s="285" t="s">
        <v>8</v>
      </c>
      <c r="C62" s="284" t="s">
        <v>1903</v>
      </c>
      <c r="D62" s="284" t="s">
        <v>1901</v>
      </c>
    </row>
    <row r="63" spans="1:6" ht="14.25" customHeight="1">
      <c r="B63" s="285" t="s">
        <v>7</v>
      </c>
      <c r="C63" s="284" t="s">
        <v>1902</v>
      </c>
      <c r="D63" s="284" t="s">
        <v>1901</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BB645"/>
  <sheetViews>
    <sheetView workbookViewId="0">
      <selection activeCell="W1" sqref="W1"/>
    </sheetView>
  </sheetViews>
  <sheetFormatPr defaultColWidth="3.33203125" defaultRowHeight="13"/>
  <cols>
    <col min="1" max="28" width="3.33203125" style="904"/>
    <col min="29" max="29" width="3.58203125" style="903" customWidth="1"/>
    <col min="30" max="35" width="3.33203125" style="904"/>
    <col min="36" max="36" width="0" style="904" hidden="1" customWidth="1"/>
    <col min="37" max="16384" width="3.33203125" style="904"/>
  </cols>
  <sheetData>
    <row r="1" spans="1:31" s="897" customFormat="1" ht="38.25" customHeight="1" thickBot="1">
      <c r="A1" s="896" t="s">
        <v>3197</v>
      </c>
      <c r="V1" s="898" t="s">
        <v>64</v>
      </c>
      <c r="W1" s="898"/>
      <c r="X1" s="898"/>
      <c r="Y1" s="898"/>
      <c r="AC1" s="899"/>
      <c r="AD1" s="899"/>
      <c r="AE1" s="900" t="s">
        <v>487</v>
      </c>
    </row>
    <row r="2" spans="1:31" ht="18" customHeight="1" thickTop="1">
      <c r="A2" s="901"/>
      <c r="B2" s="902" t="str">
        <f>IF(作業メニュー!AM13=TRUE, "第四十二号様式（第八条の二の二及び第八条の二の六関係）　(A4)", "第二号様式（第一条の三、第三条、第三条の三関係）")</f>
        <v>第二号様式（第一条の三、第三条、第三条の三関係）</v>
      </c>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1" ht="18" customHeight="1">
      <c r="A3" s="901"/>
      <c r="B3" s="902"/>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18" customHeight="1">
      <c r="A4" s="901"/>
      <c r="B4" s="902"/>
      <c r="C4" s="902"/>
      <c r="D4" s="902"/>
      <c r="E4" s="902"/>
      <c r="F4" s="903"/>
      <c r="G4" s="903"/>
      <c r="H4" s="905" t="str">
        <f>IF(作業メニュー!AM13=TRUE, "建築基準法第18条第２項又は第４項の規定による ", "")</f>
        <v/>
      </c>
      <c r="J4" s="903"/>
      <c r="K4" s="903"/>
      <c r="L4" s="903"/>
      <c r="M4" s="903"/>
      <c r="N4" s="903"/>
      <c r="O4" s="903"/>
      <c r="P4" s="903"/>
      <c r="Q4" s="903"/>
      <c r="R4" s="903"/>
      <c r="S4" s="903"/>
      <c r="T4" s="903"/>
      <c r="U4" s="903"/>
      <c r="V4" s="903"/>
      <c r="W4" s="903"/>
      <c r="X4" s="903"/>
      <c r="Y4" s="903"/>
      <c r="Z4" s="903"/>
      <c r="AA4" s="903"/>
    </row>
    <row r="5" spans="1:31" ht="18" customHeight="1">
      <c r="A5" s="903"/>
      <c r="B5" s="1697" t="str">
        <f>IF(作業メニュー!AM13=TRUE, "計画通知書　（建築物）", "確認申請書　（建築物）")</f>
        <v>確認申請書　（建築物）</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row>
    <row r="6" spans="1:31" ht="18" customHeight="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ht="18" customHeight="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ht="18" customHeight="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ht="18" customHeight="1">
      <c r="A9" s="903"/>
      <c r="B9" s="903"/>
      <c r="C9" s="903"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1" ht="18" customHeight="1">
      <c r="A10" s="903"/>
      <c r="B10" s="903"/>
      <c r="C10" s="903" t="str">
        <f>IF(作業メニュー!AM13=TRUE, "", " この申請書及び添付図書に記載の事項は、事実に相違ありません。")</f>
        <v xml:space="preserve"> この申請書及び添付図書に記載の事項は、事実に相違ありません。</v>
      </c>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row>
    <row r="11" spans="1:31" ht="18" customHeight="1">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1" ht="18" customHeight="1">
      <c r="A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 customHeight="1">
      <c r="A13" s="903"/>
      <c r="B13" s="1718" t="str">
        <f>IF('確認申請書（建築）入力'!$M$4=0,"",'確認申請書（建築）入力'!$M$4)</f>
        <v>指定確認検査機関
　株式会社東日本住宅評価センター　様</v>
      </c>
      <c r="C13" s="1718"/>
      <c r="D13" s="1718"/>
      <c r="E13" s="1718"/>
      <c r="F13" s="1718"/>
      <c r="G13" s="1718"/>
      <c r="H13" s="1718"/>
      <c r="I13" s="1718"/>
      <c r="J13" s="1718"/>
      <c r="K13" s="1718"/>
      <c r="L13" s="1718"/>
      <c r="M13" s="1718"/>
      <c r="N13" s="1718"/>
      <c r="O13" s="1718"/>
      <c r="P13" s="1718"/>
      <c r="Q13" s="1718"/>
      <c r="R13" s="903"/>
      <c r="S13" s="903"/>
      <c r="T13" s="903"/>
      <c r="U13" s="903"/>
      <c r="V13" s="903"/>
      <c r="W13" s="903"/>
      <c r="X13" s="903"/>
      <c r="Y13" s="903"/>
      <c r="Z13" s="903"/>
      <c r="AA13" s="903"/>
    </row>
    <row r="14" spans="1:31" ht="18" customHeight="1">
      <c r="A14" s="903"/>
      <c r="B14" s="1718"/>
      <c r="C14" s="1718"/>
      <c r="D14" s="1718"/>
      <c r="E14" s="1718"/>
      <c r="F14" s="1718"/>
      <c r="G14" s="1718"/>
      <c r="H14" s="1718"/>
      <c r="I14" s="1718"/>
      <c r="J14" s="1718"/>
      <c r="K14" s="1718"/>
      <c r="L14" s="1718"/>
      <c r="M14" s="1718"/>
      <c r="N14" s="1718"/>
      <c r="O14" s="1718"/>
      <c r="P14" s="1718"/>
      <c r="Q14" s="1718"/>
      <c r="R14" s="903"/>
      <c r="S14" s="903"/>
      <c r="T14" s="903"/>
      <c r="U14" s="903"/>
      <c r="V14" s="903"/>
      <c r="W14" s="903"/>
      <c r="X14" s="903"/>
      <c r="Y14" s="903"/>
      <c r="Z14" s="903"/>
      <c r="AA14" s="903"/>
    </row>
    <row r="15" spans="1:31" ht="18" customHeight="1">
      <c r="A15" s="903"/>
      <c r="B15" s="903"/>
      <c r="C15" s="903"/>
      <c r="D15" s="903"/>
      <c r="E15" s="903"/>
      <c r="F15" s="903"/>
      <c r="G15" s="903"/>
      <c r="H15" s="903"/>
      <c r="I15" s="903"/>
      <c r="J15" s="903"/>
      <c r="K15" s="903"/>
      <c r="L15" s="903"/>
      <c r="M15" s="903"/>
      <c r="N15" s="903"/>
      <c r="O15" s="903"/>
      <c r="P15" s="907"/>
      <c r="Q15" s="907"/>
      <c r="R15" s="907"/>
      <c r="S15" s="907"/>
      <c r="T15" s="907"/>
      <c r="U15" s="907"/>
      <c r="V15" s="908" t="str">
        <f>IF(作業メニュー!AM13=TRUE, "第", "")</f>
        <v/>
      </c>
      <c r="W15" s="1754"/>
      <c r="X15" s="1754"/>
      <c r="Y15" s="1754"/>
      <c r="Z15" s="1754"/>
      <c r="AA15" s="1754"/>
      <c r="AB15" s="907" t="str">
        <f>IF(作業メニュー!AM13=TRUE, "号", "")</f>
        <v/>
      </c>
    </row>
    <row r="16" spans="1:31" ht="18" customHeight="1">
      <c r="A16" s="903"/>
      <c r="B16" s="909"/>
      <c r="C16" s="909"/>
      <c r="D16" s="909"/>
      <c r="E16" s="909"/>
      <c r="F16" s="909"/>
      <c r="G16" s="909"/>
      <c r="H16" s="909"/>
      <c r="I16" s="909"/>
      <c r="J16" s="909"/>
      <c r="K16" s="909"/>
      <c r="L16" s="909"/>
      <c r="M16" s="909"/>
      <c r="N16" s="909"/>
      <c r="O16" s="909"/>
      <c r="P16" s="909"/>
      <c r="Q16" s="909"/>
      <c r="R16" s="903"/>
      <c r="S16" s="903"/>
      <c r="T16" s="1706" t="str">
        <f>IF(OR(項目一覧!$C$168=0,項目一覧!$C$168=""),"　　　　　年　　　　月　　　　日",IF(項目一覧!$C$168&gt;=DATE(2019,5,1),"令和"&amp;IF(YEAR(項目一覧!$C$168)-2018=1,"元",YEAR(項目一覧!$C$168)-2018)&amp;"年"&amp;MONTH(項目一覧!$C$168)&amp;"月"&amp;DAY(項目一覧!$C$168)&amp;"日",項目一覧!$C$168))</f>
        <v>　　　　　年　　　　月　　　　日</v>
      </c>
      <c r="U16" s="1706"/>
      <c r="V16" s="1706"/>
      <c r="W16" s="1706"/>
      <c r="X16" s="1706"/>
      <c r="Y16" s="1706"/>
      <c r="Z16" s="1706"/>
      <c r="AA16" s="1706"/>
      <c r="AB16" s="1706"/>
    </row>
    <row r="17" spans="1:36" ht="18" customHeight="1">
      <c r="A17" s="903"/>
      <c r="B17" s="909"/>
      <c r="C17" s="909"/>
      <c r="D17" s="909"/>
      <c r="E17" s="909"/>
      <c r="F17" s="909"/>
      <c r="G17" s="909"/>
      <c r="H17" s="909"/>
      <c r="I17" s="909"/>
      <c r="J17" s="909"/>
      <c r="K17" s="909"/>
      <c r="L17" s="909"/>
      <c r="M17" s="909"/>
      <c r="N17" s="909"/>
      <c r="O17" s="909"/>
      <c r="P17" s="909"/>
      <c r="Q17" s="909"/>
      <c r="R17" s="903"/>
      <c r="S17" s="903"/>
      <c r="T17" s="903"/>
      <c r="U17" s="910"/>
      <c r="AB17" s="910"/>
    </row>
    <row r="18" spans="1:36" ht="18"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36" ht="18" customHeight="1">
      <c r="A19" s="903"/>
      <c r="B19" s="903"/>
      <c r="C19" s="903"/>
      <c r="D19" s="903"/>
      <c r="E19" s="903"/>
      <c r="F19" s="903"/>
      <c r="G19" s="903"/>
      <c r="H19" s="903"/>
      <c r="I19" s="903"/>
      <c r="K19" s="903"/>
      <c r="L19" s="903"/>
      <c r="M19" s="903"/>
      <c r="N19" s="903"/>
      <c r="O19" s="903"/>
      <c r="P19" s="911" t="str">
        <f>項目一覧!$C$183</f>
        <v/>
      </c>
      <c r="Q19" s="907"/>
      <c r="R19" s="907"/>
      <c r="S19" s="907"/>
      <c r="T19" s="907"/>
      <c r="U19" s="907"/>
      <c r="V19" s="907"/>
      <c r="W19" s="907"/>
      <c r="X19" s="907"/>
      <c r="Y19" s="907"/>
      <c r="Z19" s="907"/>
      <c r="AA19" s="907"/>
      <c r="AB19" s="903"/>
    </row>
    <row r="20" spans="1:36" ht="18" customHeight="1">
      <c r="A20" s="903"/>
      <c r="B20" s="903"/>
      <c r="C20" s="903"/>
      <c r="D20" s="903"/>
      <c r="E20" s="903"/>
      <c r="F20" s="903"/>
      <c r="G20" s="903"/>
      <c r="H20" s="903"/>
      <c r="I20" s="903"/>
      <c r="J20" s="903" t="str">
        <f>IF(作業メニュー!AM13=TRUE, "　通　知　者　官　職", "　申　請　者　　氏　　名")</f>
        <v>　申　請　者　　氏　　名</v>
      </c>
      <c r="P20" s="911" t="str">
        <f>項目一覧!$C$4</f>
        <v/>
      </c>
      <c r="Q20" s="903"/>
      <c r="R20" s="903"/>
      <c r="S20" s="903"/>
      <c r="T20" s="903"/>
      <c r="U20" s="903"/>
      <c r="V20" s="903"/>
      <c r="W20" s="903"/>
      <c r="X20" s="903"/>
      <c r="AA20" s="903"/>
    </row>
    <row r="21" spans="1:36" ht="18" customHeight="1">
      <c r="A21" s="903"/>
      <c r="B21" s="903"/>
      <c r="C21" s="903"/>
      <c r="D21" s="903"/>
      <c r="E21" s="903"/>
      <c r="F21" s="903"/>
      <c r="G21" s="903"/>
      <c r="H21" s="903"/>
      <c r="I21" s="903"/>
      <c r="J21" s="1755"/>
      <c r="K21" s="1755"/>
      <c r="L21" s="1755"/>
      <c r="M21" s="1755"/>
      <c r="N21" s="1755"/>
      <c r="O21" s="1755"/>
      <c r="P21" s="907"/>
      <c r="Q21" s="907"/>
      <c r="R21" s="907"/>
      <c r="S21" s="907"/>
      <c r="T21" s="907"/>
      <c r="U21" s="907"/>
      <c r="V21" s="907"/>
      <c r="W21" s="907"/>
      <c r="X21" s="907"/>
      <c r="Y21" s="907"/>
      <c r="Z21" s="907"/>
      <c r="AA21" s="907"/>
      <c r="AB21" s="907"/>
    </row>
    <row r="22" spans="1:36" ht="18" customHeight="1">
      <c r="A22" s="903"/>
      <c r="B22" s="903"/>
      <c r="C22" s="903"/>
      <c r="D22" s="903"/>
      <c r="E22" s="903"/>
      <c r="F22" s="903"/>
      <c r="G22" s="903"/>
      <c r="H22" s="903"/>
      <c r="I22" s="903"/>
      <c r="J22" s="903"/>
      <c r="K22" s="903"/>
      <c r="L22" s="903"/>
      <c r="M22" s="1755" t="str">
        <f>IF(AJ22=TRUE,"氏名　","")</f>
        <v/>
      </c>
      <c r="N22" s="1755"/>
      <c r="O22" s="1755"/>
      <c r="P22" s="911" t="str">
        <f>IF(AJ22=TRUE,項目一覧!$C$173,"")</f>
        <v/>
      </c>
      <c r="Q22" s="903"/>
      <c r="R22" s="903"/>
      <c r="S22" s="903"/>
      <c r="T22" s="903"/>
      <c r="U22" s="903"/>
      <c r="V22" s="903"/>
      <c r="W22" s="903"/>
      <c r="X22" s="903"/>
      <c r="AA22" s="903"/>
      <c r="AE22" s="903"/>
      <c r="AJ22" s="901" t="b">
        <v>0</v>
      </c>
    </row>
    <row r="23" spans="1:36" ht="18" customHeight="1">
      <c r="A23" s="903"/>
      <c r="B23" s="903"/>
      <c r="C23" s="903"/>
      <c r="D23" s="903"/>
      <c r="E23" s="903"/>
      <c r="F23" s="903"/>
      <c r="G23" s="903"/>
      <c r="H23" s="903"/>
      <c r="I23" s="903"/>
      <c r="P23" s="907"/>
      <c r="Q23" s="907"/>
      <c r="R23" s="907"/>
      <c r="S23" s="907"/>
      <c r="T23" s="907"/>
      <c r="U23" s="907"/>
      <c r="V23" s="907"/>
      <c r="W23" s="907"/>
      <c r="X23" s="907"/>
      <c r="Y23" s="907"/>
      <c r="Z23" s="907"/>
      <c r="AA23" s="907"/>
      <c r="AB23" s="907"/>
    </row>
    <row r="24" spans="1:36" ht="18" customHeight="1">
      <c r="A24" s="903"/>
      <c r="B24" s="903"/>
      <c r="C24" s="903"/>
      <c r="D24" s="903"/>
      <c r="E24" s="903"/>
      <c r="F24" s="903"/>
      <c r="G24" s="903"/>
      <c r="H24" s="903"/>
      <c r="I24" s="903"/>
      <c r="J24" s="903"/>
      <c r="K24" s="903"/>
      <c r="L24" s="903"/>
      <c r="M24" s="1755" t="str">
        <f>IF(AJ24=TRUE,"氏名　","")</f>
        <v/>
      </c>
      <c r="N24" s="1755"/>
      <c r="O24" s="1755"/>
      <c r="P24" s="903" t="str">
        <f>IF(AJ24=TRUE,項目一覧!$C$178,"")</f>
        <v/>
      </c>
      <c r="Q24" s="903"/>
      <c r="R24" s="903"/>
      <c r="S24" s="903"/>
      <c r="T24" s="903"/>
      <c r="U24" s="903"/>
      <c r="V24" s="903"/>
      <c r="W24" s="903"/>
      <c r="X24" s="903"/>
      <c r="AA24" s="903"/>
      <c r="AJ24" s="913" t="b">
        <v>0</v>
      </c>
    </row>
    <row r="25" spans="1:36" ht="18" customHeight="1">
      <c r="A25" s="903"/>
      <c r="B25" s="903"/>
      <c r="C25" s="903"/>
      <c r="D25" s="903"/>
      <c r="E25" s="903"/>
      <c r="F25" s="903"/>
      <c r="G25" s="903"/>
      <c r="H25" s="903"/>
      <c r="I25" s="903"/>
      <c r="J25" s="903"/>
      <c r="K25" s="903"/>
      <c r="L25" s="903"/>
      <c r="M25" s="903"/>
      <c r="N25" s="903"/>
      <c r="O25" s="903"/>
      <c r="P25" s="907"/>
      <c r="Q25" s="907"/>
      <c r="R25" s="907"/>
      <c r="S25" s="907"/>
      <c r="T25" s="907"/>
      <c r="U25" s="907"/>
      <c r="V25" s="907"/>
      <c r="W25" s="907"/>
      <c r="X25" s="907"/>
      <c r="Y25" s="907"/>
      <c r="Z25" s="907"/>
      <c r="AA25" s="907"/>
      <c r="AB25" s="907"/>
    </row>
    <row r="26" spans="1:36" ht="18" customHeight="1">
      <c r="A26" s="903"/>
      <c r="B26" s="903"/>
      <c r="C26" s="903"/>
      <c r="D26" s="903"/>
      <c r="E26" s="903"/>
      <c r="F26" s="903"/>
      <c r="G26" s="903"/>
      <c r="H26" s="903"/>
      <c r="I26" s="903"/>
      <c r="J26" s="903"/>
      <c r="K26" s="903"/>
      <c r="L26" s="903"/>
      <c r="M26" s="1755" t="str">
        <f>IF(AJ26=TRUE,"氏名　","")</f>
        <v/>
      </c>
      <c r="N26" s="1755"/>
      <c r="O26" s="1755"/>
      <c r="P26" s="903" t="str">
        <f>IF(AJ26=TRUE,項目一覧!$C$184,"")</f>
        <v/>
      </c>
      <c r="Q26" s="903"/>
      <c r="R26" s="903"/>
      <c r="S26" s="903"/>
      <c r="T26" s="903"/>
      <c r="U26" s="903"/>
      <c r="V26" s="903"/>
      <c r="W26" s="903"/>
      <c r="X26" s="903"/>
      <c r="AA26" s="903"/>
      <c r="AJ26" s="913" t="b">
        <v>0</v>
      </c>
    </row>
    <row r="27" spans="1:36" ht="18" customHeight="1">
      <c r="A27" s="903"/>
      <c r="B27" s="903"/>
      <c r="C27" s="903"/>
      <c r="D27" s="903"/>
      <c r="E27" s="903"/>
      <c r="F27" s="903"/>
      <c r="G27" s="903"/>
      <c r="H27" s="903"/>
      <c r="I27" s="903"/>
      <c r="J27" s="903"/>
      <c r="K27" s="903"/>
      <c r="L27" s="903"/>
      <c r="M27" s="912"/>
      <c r="N27" s="912"/>
      <c r="O27" s="912"/>
      <c r="P27" s="903"/>
      <c r="Q27" s="903"/>
      <c r="R27" s="903"/>
      <c r="S27" s="903"/>
      <c r="T27" s="903"/>
      <c r="U27" s="903"/>
      <c r="V27" s="903"/>
      <c r="W27" s="903"/>
      <c r="X27" s="903"/>
      <c r="AA27" s="903"/>
      <c r="AJ27" s="913"/>
    </row>
    <row r="28" spans="1:36" ht="18" customHeight="1">
      <c r="A28" s="903"/>
      <c r="B28" s="903"/>
      <c r="C28" s="903"/>
      <c r="D28" s="903"/>
      <c r="E28" s="903"/>
      <c r="F28" s="903"/>
      <c r="G28" s="903"/>
      <c r="H28" s="903"/>
      <c r="I28" s="903"/>
      <c r="P28" s="907"/>
      <c r="Q28" s="907"/>
      <c r="R28" s="907"/>
      <c r="S28" s="907"/>
      <c r="T28" s="907"/>
      <c r="U28" s="907"/>
      <c r="V28" s="907"/>
      <c r="W28" s="907"/>
      <c r="X28" s="907"/>
      <c r="Y28" s="907"/>
      <c r="Z28" s="907"/>
      <c r="AA28" s="907"/>
      <c r="AB28" s="907"/>
    </row>
    <row r="29" spans="1:36" ht="18" customHeight="1">
      <c r="A29" s="914"/>
      <c r="B29" s="914"/>
      <c r="C29" s="914"/>
      <c r="D29" s="914"/>
      <c r="E29" s="914"/>
      <c r="F29" s="914"/>
      <c r="G29" s="914"/>
      <c r="H29" s="914"/>
      <c r="I29" s="914"/>
      <c r="J29" s="914"/>
      <c r="K29" s="914"/>
      <c r="L29" s="914"/>
      <c r="M29" s="914"/>
      <c r="N29" s="914"/>
      <c r="O29" s="914"/>
      <c r="P29" s="915"/>
      <c r="Q29" s="915"/>
      <c r="R29" s="915"/>
      <c r="S29" s="915"/>
      <c r="T29" s="915"/>
      <c r="U29" s="915"/>
      <c r="V29" s="915"/>
      <c r="W29" s="915"/>
      <c r="X29" s="915"/>
      <c r="Y29" s="915"/>
      <c r="Z29" s="915"/>
      <c r="AA29" s="915"/>
      <c r="AB29" s="916"/>
    </row>
    <row r="30" spans="1:36" ht="18" customHeight="1">
      <c r="A30" s="903"/>
      <c r="B30" s="903"/>
      <c r="C30" s="903"/>
      <c r="D30" s="903"/>
      <c r="E30" s="903"/>
      <c r="F30" s="903"/>
      <c r="G30" s="903"/>
      <c r="H30" s="903"/>
      <c r="I30" s="903"/>
      <c r="J30" s="903"/>
      <c r="K30" s="903"/>
      <c r="L30" s="903"/>
      <c r="M30" s="903"/>
      <c r="N30" s="903"/>
      <c r="O30" s="903"/>
      <c r="P30" s="911" t="str">
        <f>項目一覧!$C$30</f>
        <v/>
      </c>
      <c r="Q30" s="907"/>
      <c r="R30" s="907"/>
      <c r="S30" s="907"/>
      <c r="T30" s="907"/>
      <c r="U30" s="907"/>
      <c r="V30" s="907"/>
      <c r="W30" s="907"/>
      <c r="X30" s="907"/>
      <c r="Y30" s="907"/>
      <c r="Z30" s="907"/>
      <c r="AA30" s="907"/>
    </row>
    <row r="31" spans="1:36" ht="18" customHeight="1">
      <c r="A31" s="903"/>
      <c r="B31" s="903"/>
      <c r="C31" s="903"/>
      <c r="D31" s="903"/>
      <c r="E31" s="903"/>
      <c r="F31" s="903"/>
      <c r="G31" s="903"/>
      <c r="H31" s="903"/>
      <c r="I31" s="903"/>
      <c r="J31" s="903" t="s">
        <v>439</v>
      </c>
      <c r="K31" s="903"/>
      <c r="L31" s="903"/>
      <c r="M31" s="903"/>
      <c r="N31" s="903"/>
      <c r="O31" s="903"/>
      <c r="P31" s="911" t="str">
        <f>項目一覧!$C$25</f>
        <v/>
      </c>
      <c r="Q31" s="903"/>
      <c r="R31" s="903"/>
      <c r="S31" s="903"/>
      <c r="T31" s="903"/>
      <c r="U31" s="903"/>
      <c r="V31" s="903"/>
      <c r="W31" s="903"/>
      <c r="X31" s="903"/>
      <c r="AA31" s="903"/>
    </row>
    <row r="32" spans="1:36" ht="18" customHeight="1">
      <c r="A32" s="903"/>
      <c r="B32" s="903"/>
      <c r="C32" s="903"/>
      <c r="D32" s="903"/>
      <c r="E32" s="903"/>
      <c r="F32" s="903"/>
      <c r="G32" s="903"/>
      <c r="H32" s="903"/>
      <c r="I32" s="903"/>
      <c r="J32" s="903"/>
      <c r="K32" s="903"/>
      <c r="L32" s="903"/>
      <c r="M32" s="903"/>
      <c r="N32" s="903"/>
      <c r="O32" s="903"/>
      <c r="P32" s="903"/>
      <c r="Q32" s="903"/>
      <c r="R32" s="903"/>
      <c r="S32" s="903"/>
      <c r="T32" s="903"/>
      <c r="U32" s="903"/>
      <c r="V32" s="903"/>
      <c r="W32" s="903"/>
      <c r="X32" s="903"/>
      <c r="AA32" s="903"/>
    </row>
    <row r="33" spans="1:28" ht="18"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AA33" s="903"/>
    </row>
    <row r="34" spans="1:28" ht="18"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AA34" s="903"/>
    </row>
    <row r="35" spans="1:28" ht="18"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AA35" s="903"/>
    </row>
    <row r="36" spans="1:28" ht="18"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AA36" s="903"/>
    </row>
    <row r="37" spans="1:28" ht="18" customHeight="1">
      <c r="A37" s="903"/>
      <c r="B37" s="903"/>
      <c r="C37" s="903"/>
      <c r="D37" s="903"/>
      <c r="E37" s="903"/>
      <c r="F37" s="903"/>
      <c r="G37" s="903"/>
      <c r="H37" s="903"/>
      <c r="I37" s="917"/>
      <c r="J37" s="903"/>
      <c r="K37" s="903"/>
      <c r="L37" s="903"/>
      <c r="M37" s="903"/>
      <c r="N37" s="903"/>
      <c r="O37" s="903"/>
      <c r="P37" s="918"/>
      <c r="Q37" s="918"/>
      <c r="R37" s="918"/>
      <c r="S37" s="918"/>
      <c r="T37" s="918"/>
      <c r="U37" s="918"/>
      <c r="V37" s="918"/>
      <c r="W37" s="918"/>
      <c r="X37" s="918"/>
      <c r="Y37" s="918"/>
      <c r="Z37" s="918"/>
      <c r="AA37" s="918"/>
      <c r="AB37" s="903"/>
    </row>
    <row r="38" spans="1:28" ht="24" customHeight="1">
      <c r="A38" s="903"/>
      <c r="B38" s="1711" t="s">
        <v>438</v>
      </c>
      <c r="C38" s="1712"/>
      <c r="D38" s="1712"/>
      <c r="E38" s="1712"/>
      <c r="F38" s="1712"/>
      <c r="G38" s="1712"/>
      <c r="H38" s="1713"/>
      <c r="I38" s="920" t="str">
        <f>IF(作業メニュー!AM13=TRUE, "※　消防関係通知欄", "※　消防関係同意欄")</f>
        <v>※　消防関係同意欄</v>
      </c>
      <c r="J38" s="921"/>
      <c r="K38" s="922"/>
      <c r="L38" s="922"/>
      <c r="M38" s="922"/>
      <c r="N38" s="923"/>
      <c r="O38" s="1711" t="s">
        <v>437</v>
      </c>
      <c r="P38" s="1712"/>
      <c r="Q38" s="1712"/>
      <c r="R38" s="1712"/>
      <c r="S38" s="1712"/>
      <c r="T38" s="1713"/>
      <c r="U38" s="1711" t="s">
        <v>436</v>
      </c>
      <c r="V38" s="1712"/>
      <c r="W38" s="1712"/>
      <c r="X38" s="1712"/>
      <c r="Y38" s="1712"/>
      <c r="Z38" s="1712"/>
      <c r="AA38" s="1712"/>
      <c r="AB38" s="1713"/>
    </row>
    <row r="39" spans="1:28" ht="24" customHeight="1">
      <c r="A39" s="903"/>
      <c r="B39" s="1708"/>
      <c r="C39" s="1709"/>
      <c r="D39" s="1709"/>
      <c r="E39" s="1709"/>
      <c r="F39" s="1709"/>
      <c r="G39" s="1709"/>
      <c r="H39" s="1710"/>
      <c r="I39" s="924"/>
      <c r="J39" s="903"/>
      <c r="K39" s="903"/>
      <c r="L39" s="903"/>
      <c r="M39" s="903"/>
      <c r="N39" s="925"/>
      <c r="O39" s="1738" t="s">
        <v>435</v>
      </c>
      <c r="P39" s="1739"/>
      <c r="Q39" s="1739"/>
      <c r="R39" s="1739"/>
      <c r="S39" s="1739"/>
      <c r="T39" s="1740"/>
      <c r="U39" s="1711" t="s">
        <v>2806</v>
      </c>
      <c r="V39" s="1712"/>
      <c r="W39" s="1712"/>
      <c r="X39" s="1712"/>
      <c r="Y39" s="1712"/>
      <c r="Z39" s="1712"/>
      <c r="AA39" s="1712"/>
      <c r="AB39" s="1713"/>
    </row>
    <row r="40" spans="1:28" ht="24" customHeight="1">
      <c r="A40" s="903"/>
      <c r="B40" s="926"/>
      <c r="C40" s="903"/>
      <c r="D40" s="903"/>
      <c r="E40" s="903"/>
      <c r="F40" s="903"/>
      <c r="G40" s="903"/>
      <c r="H40" s="927"/>
      <c r="I40" s="903"/>
      <c r="J40" s="903"/>
      <c r="K40" s="903"/>
      <c r="L40" s="903"/>
      <c r="M40" s="903"/>
      <c r="N40" s="925"/>
      <c r="O40" s="1699"/>
      <c r="P40" s="1700"/>
      <c r="Q40" s="1700"/>
      <c r="R40" s="1700"/>
      <c r="S40" s="1700"/>
      <c r="T40" s="1701"/>
      <c r="U40" s="1720" t="s">
        <v>2780</v>
      </c>
      <c r="V40" s="1721"/>
      <c r="W40" s="1721"/>
      <c r="X40" s="1721"/>
      <c r="Y40" s="1721"/>
      <c r="Z40" s="1721"/>
      <c r="AA40" s="1721"/>
      <c r="AB40" s="1722"/>
    </row>
    <row r="41" spans="1:28" ht="24" customHeight="1">
      <c r="A41" s="903"/>
      <c r="B41" s="926"/>
      <c r="C41" s="903"/>
      <c r="D41" s="903"/>
      <c r="E41" s="903"/>
      <c r="F41" s="903"/>
      <c r="G41" s="903"/>
      <c r="H41" s="927"/>
      <c r="I41" s="903"/>
      <c r="J41" s="903"/>
      <c r="K41" s="903"/>
      <c r="L41" s="903"/>
      <c r="M41" s="903"/>
      <c r="N41" s="925"/>
      <c r="O41" s="1699"/>
      <c r="P41" s="1700"/>
      <c r="Q41" s="1700"/>
      <c r="R41" s="1700"/>
      <c r="S41" s="1700"/>
      <c r="T41" s="1701"/>
      <c r="U41" s="1723"/>
      <c r="V41" s="1724"/>
      <c r="W41" s="1724"/>
      <c r="X41" s="1724"/>
      <c r="Y41" s="1724"/>
      <c r="Z41" s="1724"/>
      <c r="AA41" s="1724"/>
      <c r="AB41" s="1725"/>
    </row>
    <row r="42" spans="1:28" ht="18" customHeight="1">
      <c r="A42" s="903"/>
      <c r="B42" s="926"/>
      <c r="C42" s="903"/>
      <c r="D42" s="903"/>
      <c r="E42" s="903"/>
      <c r="F42" s="903"/>
      <c r="G42" s="903"/>
      <c r="H42" s="927"/>
      <c r="I42" s="903"/>
      <c r="J42" s="903"/>
      <c r="K42" s="903"/>
      <c r="L42" s="903"/>
      <c r="M42" s="903"/>
      <c r="N42" s="925"/>
      <c r="O42" s="1699"/>
      <c r="P42" s="1700"/>
      <c r="Q42" s="1700"/>
      <c r="R42" s="1700"/>
      <c r="S42" s="1700"/>
      <c r="T42" s="1701"/>
      <c r="U42" s="928"/>
      <c r="V42" s="929"/>
      <c r="W42" s="929"/>
      <c r="X42" s="929"/>
      <c r="Y42" s="929"/>
      <c r="Z42" s="929"/>
      <c r="AA42" s="929"/>
      <c r="AB42" s="930"/>
    </row>
    <row r="43" spans="1:28" ht="18" customHeight="1">
      <c r="A43" s="903"/>
      <c r="B43" s="926"/>
      <c r="C43" s="903"/>
      <c r="D43" s="903"/>
      <c r="E43" s="903"/>
      <c r="F43" s="903"/>
      <c r="G43" s="903"/>
      <c r="H43" s="927"/>
      <c r="I43" s="903"/>
      <c r="J43" s="903"/>
      <c r="K43" s="903"/>
      <c r="L43" s="903"/>
      <c r="M43" s="903"/>
      <c r="N43" s="925"/>
      <c r="O43" s="1699"/>
      <c r="P43" s="1700"/>
      <c r="Q43" s="1700"/>
      <c r="R43" s="1700"/>
      <c r="S43" s="1700"/>
      <c r="T43" s="1701"/>
      <c r="U43" s="1699" t="s">
        <v>2394</v>
      </c>
      <c r="V43" s="1700"/>
      <c r="W43" s="1700"/>
      <c r="X43" s="1700"/>
      <c r="Y43" s="1700"/>
      <c r="Z43" s="1700"/>
      <c r="AA43" s="1700"/>
      <c r="AB43" s="1701"/>
    </row>
    <row r="44" spans="1:28" ht="18" customHeight="1">
      <c r="A44" s="903"/>
      <c r="B44" s="931"/>
      <c r="C44" s="932"/>
      <c r="D44" s="932"/>
      <c r="E44" s="932"/>
      <c r="F44" s="932"/>
      <c r="G44" s="932"/>
      <c r="H44" s="933"/>
      <c r="I44" s="932"/>
      <c r="J44" s="932"/>
      <c r="K44" s="932"/>
      <c r="L44" s="932"/>
      <c r="M44" s="932"/>
      <c r="N44" s="933"/>
      <c r="O44" s="1702"/>
      <c r="P44" s="1703"/>
      <c r="Q44" s="1703"/>
      <c r="R44" s="1703"/>
      <c r="S44" s="1703"/>
      <c r="T44" s="1704"/>
      <c r="U44" s="1702"/>
      <c r="V44" s="1703"/>
      <c r="W44" s="1703"/>
      <c r="X44" s="1703"/>
      <c r="Y44" s="1703"/>
      <c r="Z44" s="1703"/>
      <c r="AA44" s="1703"/>
      <c r="AB44" s="1704"/>
    </row>
    <row r="45" spans="1:28" ht="18" customHeight="1">
      <c r="A45" s="903"/>
      <c r="B45" s="903"/>
      <c r="C45" s="903"/>
      <c r="D45" s="903"/>
      <c r="E45" s="903"/>
      <c r="F45" s="903"/>
      <c r="G45" s="903"/>
      <c r="H45" s="903"/>
      <c r="I45" s="903"/>
      <c r="J45" s="903"/>
      <c r="K45" s="903"/>
      <c r="L45" s="903"/>
      <c r="M45" s="903"/>
      <c r="N45" s="903"/>
      <c r="O45" s="903"/>
      <c r="P45" s="903"/>
      <c r="Q45" s="903"/>
      <c r="R45" s="903"/>
      <c r="S45" s="903"/>
      <c r="T45" s="903"/>
      <c r="U45" s="909"/>
      <c r="V45" s="909"/>
      <c r="W45" s="909"/>
      <c r="X45" s="909"/>
      <c r="Y45" s="909"/>
      <c r="Z45" s="909"/>
      <c r="AA45" s="909"/>
      <c r="AB45" s="909"/>
    </row>
    <row r="46" spans="1:28" ht="18" customHeight="1">
      <c r="A46" s="903"/>
      <c r="B46" s="903"/>
      <c r="C46" s="903"/>
      <c r="D46" s="903"/>
      <c r="E46" s="903"/>
      <c r="F46" s="903"/>
      <c r="G46" s="903"/>
      <c r="H46" s="903"/>
      <c r="I46" s="903"/>
      <c r="J46" s="903"/>
      <c r="K46" s="903"/>
      <c r="L46" s="903"/>
      <c r="M46" s="903"/>
      <c r="N46" s="903"/>
      <c r="O46" s="903"/>
      <c r="P46" s="903"/>
      <c r="Q46" s="903"/>
      <c r="R46" s="903"/>
      <c r="S46" s="903"/>
      <c r="T46" s="903"/>
      <c r="U46" s="909"/>
      <c r="V46" s="909"/>
      <c r="W46" s="909"/>
      <c r="X46" s="909"/>
      <c r="Y46" s="909"/>
      <c r="Z46" s="909"/>
      <c r="AA46" s="909"/>
      <c r="AB46" s="909"/>
    </row>
    <row r="47" spans="1:28" ht="18" customHeight="1">
      <c r="A47" s="903"/>
      <c r="B47" s="903"/>
      <c r="C47" s="903"/>
      <c r="D47" s="903"/>
      <c r="E47" s="903"/>
      <c r="F47" s="903"/>
      <c r="G47" s="903"/>
      <c r="H47" s="903"/>
      <c r="I47" s="903"/>
      <c r="J47" s="903"/>
      <c r="K47" s="903"/>
      <c r="L47" s="903"/>
      <c r="M47" s="903"/>
      <c r="N47" s="903"/>
      <c r="O47" s="903"/>
      <c r="P47" s="903"/>
      <c r="Q47" s="903"/>
      <c r="R47" s="903"/>
      <c r="S47" s="903"/>
      <c r="T47" s="903"/>
      <c r="U47" s="909"/>
      <c r="V47" s="909"/>
      <c r="W47" s="909"/>
      <c r="X47" s="909"/>
      <c r="Y47" s="909"/>
      <c r="Z47" s="909"/>
      <c r="AA47" s="909"/>
      <c r="AB47" s="909"/>
    </row>
    <row r="48" spans="1:28" ht="16" customHeight="1">
      <c r="A48" s="903"/>
      <c r="B48" s="903"/>
      <c r="C48" s="903"/>
      <c r="D48" s="903"/>
      <c r="E48" s="903"/>
      <c r="F48" s="903"/>
      <c r="G48" s="903"/>
      <c r="H48" s="903"/>
      <c r="I48" s="903"/>
      <c r="J48" s="903"/>
      <c r="K48" s="903"/>
      <c r="L48" s="903"/>
      <c r="M48" s="903"/>
      <c r="N48" s="903"/>
      <c r="O48" s="903"/>
      <c r="P48" s="903"/>
      <c r="Q48" s="903"/>
      <c r="R48" s="903"/>
      <c r="S48" s="903"/>
      <c r="T48" s="903"/>
      <c r="U48" s="909"/>
      <c r="V48" s="909"/>
      <c r="W48" s="909"/>
      <c r="X48" s="909"/>
      <c r="Y48" s="909"/>
      <c r="Z48" s="909"/>
      <c r="AA48" s="909"/>
      <c r="AB48" s="909"/>
    </row>
    <row r="49" spans="1:28" ht="16" customHeight="1">
      <c r="A49" s="1698" t="s">
        <v>434</v>
      </c>
      <c r="B49" s="1698"/>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row>
    <row r="50" spans="1:28" ht="16" customHeight="1">
      <c r="A50" s="935"/>
      <c r="B50" s="935" t="s">
        <v>433</v>
      </c>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row>
    <row r="51" spans="1:28" ht="16" customHeight="1">
      <c r="A51" s="936" t="s">
        <v>200</v>
      </c>
      <c r="B51" s="906" t="s">
        <v>432</v>
      </c>
      <c r="C51" s="906"/>
      <c r="D51" s="906"/>
      <c r="E51" s="906"/>
      <c r="F51" s="906"/>
      <c r="G51" s="906"/>
      <c r="H51" s="906"/>
      <c r="I51" s="906"/>
      <c r="J51" s="906"/>
      <c r="K51" s="906"/>
      <c r="L51" s="906"/>
      <c r="M51" s="906"/>
      <c r="N51" s="906"/>
      <c r="O51" s="906"/>
      <c r="P51" s="906"/>
      <c r="Q51" s="906"/>
      <c r="R51" s="906"/>
      <c r="S51" s="906"/>
      <c r="T51" s="906"/>
      <c r="U51" s="937"/>
      <c r="V51" s="937"/>
      <c r="W51" s="937"/>
      <c r="X51" s="937"/>
      <c r="Y51" s="937"/>
      <c r="Z51" s="937"/>
      <c r="AA51" s="937"/>
    </row>
    <row r="52" spans="1:28" ht="18" customHeight="1">
      <c r="A52" s="936"/>
      <c r="B52" s="906" t="s">
        <v>431</v>
      </c>
      <c r="C52" s="906"/>
      <c r="D52" s="906"/>
      <c r="E52" s="906"/>
      <c r="F52" s="906"/>
      <c r="G52" s="906"/>
      <c r="H52" s="906" t="str">
        <f>IF(項目一覧!$C$21=0,"",項目一覧!$C$21&amp;"  ")&amp;IF(項目一覧!$C$5=0,"",項目一覧!$C$5)</f>
        <v xml:space="preserve">  </v>
      </c>
      <c r="J52" s="906"/>
      <c r="K52" s="906"/>
      <c r="L52" s="906"/>
      <c r="M52" s="906"/>
      <c r="N52" s="906"/>
      <c r="O52" s="906"/>
      <c r="P52" s="906"/>
      <c r="Q52" s="906"/>
      <c r="R52" s="906"/>
      <c r="S52" s="906"/>
      <c r="T52" s="906"/>
      <c r="U52" s="906"/>
      <c r="V52" s="906"/>
      <c r="W52" s="906"/>
      <c r="X52" s="906"/>
      <c r="Y52" s="906"/>
      <c r="Z52" s="906"/>
      <c r="AA52" s="906"/>
    </row>
    <row r="53" spans="1:28" ht="18" customHeight="1">
      <c r="A53" s="936"/>
      <c r="B53" s="906" t="s">
        <v>408</v>
      </c>
      <c r="C53" s="906"/>
      <c r="D53" s="906"/>
      <c r="E53" s="906"/>
      <c r="F53" s="906"/>
      <c r="G53" s="906"/>
      <c r="H53" s="906" t="str">
        <f>IF(項目一覧!$C$183=0,"",項目一覧!$C$183&amp;"  ")&amp;IF(項目一覧!$C$4=0,"",項目一覧!$C$4)</f>
        <v xml:space="preserve">  </v>
      </c>
      <c r="J53" s="906"/>
      <c r="K53" s="906"/>
      <c r="L53" s="906"/>
      <c r="M53" s="906"/>
      <c r="N53" s="906"/>
      <c r="O53" s="906"/>
      <c r="P53" s="906"/>
      <c r="Q53" s="906"/>
      <c r="R53" s="906"/>
      <c r="S53" s="906"/>
      <c r="T53" s="906"/>
      <c r="U53" s="906"/>
      <c r="V53" s="906"/>
      <c r="W53" s="906"/>
      <c r="X53" s="906"/>
      <c r="Y53" s="906"/>
      <c r="Z53" s="906"/>
      <c r="AA53" s="906"/>
    </row>
    <row r="54" spans="1:28" ht="18" customHeight="1">
      <c r="A54" s="936"/>
      <c r="B54" s="906" t="s">
        <v>399</v>
      </c>
      <c r="C54" s="906"/>
      <c r="D54" s="906"/>
      <c r="E54" s="906"/>
      <c r="F54" s="906"/>
      <c r="G54" s="906"/>
      <c r="H54" s="938" t="str">
        <f>項目一覧!$C$6</f>
        <v/>
      </c>
      <c r="I54" s="939"/>
      <c r="J54" s="938"/>
      <c r="K54" s="938"/>
      <c r="L54" s="938"/>
      <c r="M54" s="938"/>
      <c r="N54" s="938"/>
      <c r="O54" s="938"/>
      <c r="P54" s="938"/>
      <c r="Q54" s="938"/>
      <c r="R54" s="938"/>
      <c r="S54" s="938"/>
      <c r="T54" s="938"/>
      <c r="U54" s="938"/>
      <c r="V54" s="938"/>
      <c r="W54" s="938"/>
      <c r="X54" s="938"/>
      <c r="Y54" s="938"/>
      <c r="Z54" s="938"/>
      <c r="AA54" s="938"/>
      <c r="AB54" s="939"/>
    </row>
    <row r="55" spans="1:28" ht="18" customHeight="1">
      <c r="A55" s="936"/>
      <c r="B55" s="906" t="s">
        <v>430</v>
      </c>
      <c r="C55" s="906"/>
      <c r="D55" s="906"/>
      <c r="E55" s="906"/>
      <c r="F55" s="906"/>
      <c r="G55" s="906"/>
      <c r="H55" s="1707" t="str">
        <f>項目一覧!$C$7</f>
        <v/>
      </c>
      <c r="I55" s="1707"/>
      <c r="J55" s="1707"/>
      <c r="K55" s="1707"/>
      <c r="L55" s="1707"/>
      <c r="M55" s="1707"/>
      <c r="N55" s="1707"/>
      <c r="O55" s="1707"/>
      <c r="P55" s="1707"/>
      <c r="Q55" s="1707"/>
      <c r="R55" s="1707"/>
      <c r="S55" s="1707"/>
      <c r="T55" s="1707"/>
      <c r="U55" s="1707"/>
      <c r="V55" s="1707"/>
      <c r="W55" s="1707"/>
      <c r="X55" s="1707"/>
      <c r="Y55" s="1707"/>
      <c r="Z55" s="1707"/>
      <c r="AA55" s="1707"/>
      <c r="AB55" s="1707"/>
    </row>
    <row r="56" spans="1:28" ht="18" customHeight="1">
      <c r="A56" s="940"/>
      <c r="B56" s="935" t="s">
        <v>397</v>
      </c>
      <c r="C56" s="935"/>
      <c r="D56" s="935"/>
      <c r="E56" s="935"/>
      <c r="F56" s="935"/>
      <c r="G56" s="935"/>
      <c r="H56" s="941" t="str">
        <f>項目一覧!$C$8</f>
        <v/>
      </c>
      <c r="I56" s="942"/>
      <c r="J56" s="941"/>
      <c r="K56" s="941"/>
      <c r="L56" s="941"/>
      <c r="M56" s="941"/>
      <c r="N56" s="941"/>
      <c r="O56" s="941"/>
      <c r="P56" s="941"/>
      <c r="Q56" s="941"/>
      <c r="R56" s="941"/>
      <c r="S56" s="941"/>
      <c r="T56" s="941"/>
      <c r="U56" s="941"/>
      <c r="V56" s="941"/>
      <c r="W56" s="941"/>
      <c r="X56" s="941"/>
      <c r="Y56" s="941"/>
      <c r="Z56" s="941"/>
      <c r="AA56" s="941"/>
      <c r="AB56" s="939"/>
    </row>
    <row r="57" spans="1:28" ht="16" customHeight="1">
      <c r="A57" s="936" t="s">
        <v>200</v>
      </c>
      <c r="B57" s="906" t="s">
        <v>429</v>
      </c>
      <c r="C57" s="906"/>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row>
    <row r="58" spans="1:28" ht="18" customHeight="1">
      <c r="A58" s="936"/>
      <c r="B58" s="906" t="s">
        <v>409</v>
      </c>
      <c r="C58" s="906"/>
      <c r="D58" s="906"/>
      <c r="E58" s="906"/>
      <c r="F58" s="906"/>
      <c r="G58" s="906"/>
      <c r="H58" s="943" t="str">
        <f>IF(項目一覧!$C$9=0,"","("&amp;項目一覧!$C$9&amp;") 建築士  （"&amp;項目一覧!$C$10&amp;"）登録　第　 "&amp;項目一覧!$C$11&amp;"　号")</f>
        <v>() 建築士  （）登録　第　 　号</v>
      </c>
      <c r="J58" s="906"/>
      <c r="K58" s="906"/>
      <c r="L58" s="906"/>
      <c r="M58" s="906"/>
      <c r="N58" s="906"/>
      <c r="O58" s="906"/>
      <c r="P58" s="906"/>
      <c r="Q58" s="906"/>
      <c r="R58" s="906"/>
      <c r="S58" s="906"/>
      <c r="T58" s="906"/>
      <c r="U58" s="906"/>
      <c r="V58" s="906"/>
      <c r="W58" s="906"/>
      <c r="X58" s="906"/>
      <c r="Y58" s="906"/>
      <c r="Z58" s="906"/>
      <c r="AA58" s="906"/>
    </row>
    <row r="59" spans="1:28" ht="18" customHeight="1">
      <c r="A59" s="936"/>
      <c r="B59" s="906" t="s">
        <v>408</v>
      </c>
      <c r="C59" s="906"/>
      <c r="D59" s="906"/>
      <c r="E59" s="906"/>
      <c r="F59" s="906"/>
      <c r="G59" s="906"/>
      <c r="H59" s="938" t="str">
        <f>項目一覧!$C$12</f>
        <v/>
      </c>
      <c r="I59" s="939"/>
      <c r="J59" s="938"/>
      <c r="K59" s="938"/>
      <c r="L59" s="938"/>
      <c r="M59" s="938"/>
      <c r="N59" s="938"/>
      <c r="O59" s="938"/>
      <c r="P59" s="938"/>
      <c r="Q59" s="938"/>
      <c r="R59" s="938"/>
      <c r="S59" s="938"/>
      <c r="T59" s="938"/>
      <c r="U59" s="938"/>
      <c r="V59" s="938"/>
      <c r="W59" s="938"/>
      <c r="X59" s="938"/>
      <c r="Y59" s="938"/>
      <c r="Z59" s="938"/>
      <c r="AA59" s="938"/>
      <c r="AB59" s="939"/>
    </row>
    <row r="60" spans="1:28" ht="18" customHeight="1">
      <c r="A60" s="936"/>
      <c r="B60" s="906" t="s">
        <v>407</v>
      </c>
      <c r="C60" s="906"/>
      <c r="D60" s="906"/>
      <c r="E60" s="906"/>
      <c r="F60" s="906"/>
      <c r="G60" s="906"/>
      <c r="H60" s="944" t="str">
        <f>IF(項目一覧!$C$13=0,"","("&amp;項目一覧!$C$13&amp;") 建築士事務所  （"&amp;項目一覧!$C$14&amp;"）知事登録　第　 "&amp;項目一覧!$C$15&amp;"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8" customHeight="1">
      <c r="A61" s="936"/>
      <c r="B61" s="906"/>
      <c r="C61" s="906"/>
      <c r="D61" s="906"/>
      <c r="E61" s="906"/>
      <c r="F61" s="906"/>
      <c r="G61" s="906"/>
      <c r="H61" s="938" t="str">
        <f>項目一覧!$C$16</f>
        <v/>
      </c>
      <c r="I61" s="939"/>
      <c r="J61" s="938"/>
      <c r="K61" s="938"/>
      <c r="L61" s="938"/>
      <c r="M61" s="938"/>
      <c r="N61" s="938"/>
      <c r="O61" s="938"/>
      <c r="P61" s="938"/>
      <c r="Q61" s="938"/>
      <c r="R61" s="938"/>
      <c r="S61" s="938"/>
      <c r="T61" s="938"/>
      <c r="U61" s="938"/>
      <c r="V61" s="938"/>
      <c r="W61" s="938"/>
      <c r="X61" s="938"/>
      <c r="Y61" s="938"/>
      <c r="Z61" s="938"/>
      <c r="AA61" s="938"/>
      <c r="AB61" s="939"/>
    </row>
    <row r="62" spans="1:28" ht="18" customHeight="1">
      <c r="A62" s="936"/>
      <c r="B62" s="906" t="s">
        <v>406</v>
      </c>
      <c r="C62" s="906"/>
      <c r="D62" s="906"/>
      <c r="E62" s="906"/>
      <c r="F62" s="906"/>
      <c r="G62" s="906"/>
      <c r="H62" s="938" t="str">
        <f>項目一覧!$C$17</f>
        <v/>
      </c>
      <c r="I62" s="939"/>
      <c r="J62" s="938"/>
      <c r="K62" s="938"/>
      <c r="L62" s="938"/>
      <c r="M62" s="938"/>
      <c r="N62" s="938"/>
      <c r="O62" s="938"/>
      <c r="P62" s="938"/>
      <c r="Q62" s="938"/>
      <c r="R62" s="938"/>
      <c r="S62" s="938"/>
      <c r="T62" s="938"/>
      <c r="U62" s="938"/>
      <c r="V62" s="938"/>
      <c r="W62" s="938"/>
      <c r="X62" s="938"/>
      <c r="Y62" s="938"/>
      <c r="Z62" s="938"/>
      <c r="AA62" s="938"/>
      <c r="AB62" s="939"/>
    </row>
    <row r="63" spans="1:28" ht="18" customHeight="1">
      <c r="A63" s="936"/>
      <c r="B63" s="906" t="s">
        <v>405</v>
      </c>
      <c r="C63" s="906"/>
      <c r="D63" s="906"/>
      <c r="E63" s="906"/>
      <c r="F63" s="906"/>
      <c r="G63" s="906"/>
      <c r="H63" s="1707" t="str">
        <f>項目一覧!$C$18</f>
        <v/>
      </c>
      <c r="I63" s="1707"/>
      <c r="J63" s="1707"/>
      <c r="K63" s="1707"/>
      <c r="L63" s="1707"/>
      <c r="M63" s="1707"/>
      <c r="N63" s="1707"/>
      <c r="O63" s="1707"/>
      <c r="P63" s="1707"/>
      <c r="Q63" s="1707"/>
      <c r="R63" s="1707"/>
      <c r="S63" s="1707"/>
      <c r="T63" s="1707"/>
      <c r="U63" s="1707"/>
      <c r="V63" s="1707"/>
      <c r="W63" s="1707"/>
      <c r="X63" s="1707"/>
      <c r="Y63" s="1707"/>
      <c r="Z63" s="1707"/>
      <c r="AA63" s="1707"/>
      <c r="AB63" s="1707"/>
    </row>
    <row r="64" spans="1:28" ht="18" customHeight="1">
      <c r="A64" s="940"/>
      <c r="B64" s="935" t="s">
        <v>404</v>
      </c>
      <c r="C64" s="935"/>
      <c r="D64" s="935"/>
      <c r="E64" s="935"/>
      <c r="F64" s="935"/>
      <c r="G64" s="935"/>
      <c r="H64" s="941" t="str">
        <f>項目一覧!$C$19</f>
        <v/>
      </c>
      <c r="I64" s="942"/>
      <c r="J64" s="941"/>
      <c r="K64" s="941"/>
      <c r="L64" s="941"/>
      <c r="M64" s="941"/>
      <c r="N64" s="941"/>
      <c r="O64" s="941"/>
      <c r="P64" s="941"/>
      <c r="Q64" s="941"/>
      <c r="R64" s="941"/>
      <c r="S64" s="941"/>
      <c r="T64" s="941"/>
      <c r="U64" s="941"/>
      <c r="V64" s="941"/>
      <c r="W64" s="941"/>
      <c r="X64" s="941"/>
      <c r="Y64" s="941"/>
      <c r="Z64" s="941"/>
      <c r="AA64" s="941"/>
      <c r="AB64" s="939"/>
    </row>
    <row r="65" spans="1:29" ht="16" customHeight="1">
      <c r="A65" s="936" t="s">
        <v>200</v>
      </c>
      <c r="B65" s="906" t="s">
        <v>428</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6" customHeight="1">
      <c r="A66" s="936"/>
      <c r="B66" s="906" t="s">
        <v>427</v>
      </c>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row>
    <row r="67" spans="1:29" ht="18" customHeight="1">
      <c r="A67" s="936"/>
      <c r="B67" s="906" t="s">
        <v>409</v>
      </c>
      <c r="C67" s="906"/>
      <c r="D67" s="906"/>
      <c r="E67" s="906"/>
      <c r="F67" s="906"/>
      <c r="G67" s="906"/>
      <c r="H67" s="944" t="str">
        <f>IF(項目一覧!$C$22=0,"","("&amp;項目一覧!$C$22&amp;") 建築士  （"&amp;項目一覧!$C$23&amp;"）登録　第　 "&amp;項目一覧!$C$24&amp;"　号")</f>
        <v>() 建築士  （）登録　第　 　号</v>
      </c>
      <c r="I67" s="939"/>
      <c r="J67" s="938"/>
      <c r="K67" s="938"/>
      <c r="L67" s="938"/>
      <c r="M67" s="938"/>
      <c r="N67" s="938"/>
      <c r="O67" s="938"/>
      <c r="P67" s="938"/>
      <c r="Q67" s="938"/>
      <c r="R67" s="938"/>
      <c r="S67" s="938"/>
      <c r="T67" s="938"/>
      <c r="U67" s="938"/>
      <c r="V67" s="938"/>
      <c r="W67" s="938"/>
      <c r="X67" s="938"/>
      <c r="Y67" s="938"/>
      <c r="Z67" s="938"/>
      <c r="AA67" s="938"/>
      <c r="AB67" s="939"/>
    </row>
    <row r="68" spans="1:29" ht="18" customHeight="1">
      <c r="A68" s="936"/>
      <c r="B68" s="906" t="s">
        <v>408</v>
      </c>
      <c r="C68" s="906"/>
      <c r="D68" s="906"/>
      <c r="E68" s="906"/>
      <c r="F68" s="906"/>
      <c r="G68" s="906"/>
      <c r="H68" s="938" t="str">
        <f>項目一覧!$C$25</f>
        <v/>
      </c>
      <c r="I68" s="939"/>
      <c r="J68" s="938"/>
      <c r="K68" s="938"/>
      <c r="L68" s="938"/>
      <c r="M68" s="938"/>
      <c r="N68" s="938"/>
      <c r="O68" s="938"/>
      <c r="P68" s="938"/>
      <c r="Q68" s="938"/>
      <c r="R68" s="938"/>
      <c r="S68" s="938"/>
      <c r="T68" s="938"/>
      <c r="U68" s="938"/>
      <c r="V68" s="938"/>
      <c r="W68" s="938"/>
      <c r="X68" s="938"/>
      <c r="Y68" s="938"/>
      <c r="Z68" s="938"/>
      <c r="AA68" s="938"/>
      <c r="AB68" s="939"/>
    </row>
    <row r="69" spans="1:29" ht="18" customHeight="1">
      <c r="A69" s="945"/>
      <c r="B69" s="906" t="s">
        <v>407</v>
      </c>
      <c r="C69" s="906"/>
      <c r="D69" s="906"/>
      <c r="E69" s="906"/>
      <c r="F69" s="906"/>
      <c r="G69" s="906"/>
      <c r="H69" s="946" t="str">
        <f>IF(項目一覧!$C$27=0,"","("&amp;項目一覧!$C$27&amp;") 建築士事務所  （"&amp;項目一覧!$C$28&amp;"）知事登録　第　 "&amp;項目一覧!$C$29&amp;"　号")</f>
        <v>() 建築士事務所  （）知事登録　第　 　号</v>
      </c>
      <c r="I69" s="939"/>
      <c r="J69" s="939"/>
      <c r="K69" s="939"/>
      <c r="L69" s="939"/>
      <c r="M69" s="939"/>
      <c r="N69" s="939"/>
      <c r="O69" s="939"/>
      <c r="P69" s="939"/>
      <c r="Q69" s="939"/>
      <c r="R69" s="939"/>
      <c r="S69" s="939"/>
      <c r="T69" s="939"/>
      <c r="U69" s="939"/>
      <c r="V69" s="939"/>
      <c r="W69" s="939"/>
      <c r="X69" s="939"/>
      <c r="Y69" s="939"/>
      <c r="Z69" s="939"/>
      <c r="AA69" s="939"/>
      <c r="AB69" s="939"/>
    </row>
    <row r="70" spans="1:29" ht="18" customHeight="1">
      <c r="A70" s="945"/>
      <c r="B70" s="906"/>
      <c r="C70" s="906"/>
      <c r="D70" s="906"/>
      <c r="E70" s="906"/>
      <c r="F70" s="906"/>
      <c r="G70" s="906"/>
      <c r="H70" s="938" t="str">
        <f>項目一覧!$C$30</f>
        <v/>
      </c>
      <c r="I70" s="939"/>
      <c r="J70" s="938"/>
      <c r="K70" s="938"/>
      <c r="L70" s="938"/>
      <c r="M70" s="938"/>
      <c r="N70" s="938"/>
      <c r="O70" s="938"/>
      <c r="P70" s="938"/>
      <c r="Q70" s="938"/>
      <c r="R70" s="938"/>
      <c r="S70" s="938"/>
      <c r="T70" s="938"/>
      <c r="U70" s="938"/>
      <c r="V70" s="938"/>
      <c r="W70" s="938"/>
      <c r="X70" s="938"/>
      <c r="Y70" s="938"/>
      <c r="Z70" s="938"/>
      <c r="AA70" s="938"/>
      <c r="AB70" s="939"/>
    </row>
    <row r="71" spans="1:29" ht="18" customHeight="1">
      <c r="A71" s="945"/>
      <c r="B71" s="906" t="s">
        <v>406</v>
      </c>
      <c r="C71" s="906"/>
      <c r="D71" s="906"/>
      <c r="E71" s="906"/>
      <c r="F71" s="906"/>
      <c r="G71" s="906"/>
      <c r="H71" s="938" t="str">
        <f>項目一覧!$C$31</f>
        <v/>
      </c>
      <c r="I71" s="939"/>
      <c r="J71" s="938"/>
      <c r="K71" s="938"/>
      <c r="L71" s="938"/>
      <c r="M71" s="938"/>
      <c r="N71" s="938"/>
      <c r="O71" s="938"/>
      <c r="P71" s="938"/>
      <c r="Q71" s="938"/>
      <c r="R71" s="938"/>
      <c r="S71" s="938"/>
      <c r="T71" s="938"/>
      <c r="U71" s="938"/>
      <c r="V71" s="938"/>
      <c r="W71" s="938"/>
      <c r="X71" s="938"/>
      <c r="Y71" s="938"/>
      <c r="Z71" s="938"/>
      <c r="AA71" s="938"/>
      <c r="AB71" s="939"/>
    </row>
    <row r="72" spans="1:29" ht="18" customHeight="1">
      <c r="A72" s="945"/>
      <c r="B72" s="906" t="s">
        <v>405</v>
      </c>
      <c r="C72" s="906"/>
      <c r="D72" s="906"/>
      <c r="E72" s="906"/>
      <c r="F72" s="906"/>
      <c r="G72" s="906"/>
      <c r="H72" s="1707" t="str">
        <f>項目一覧!$C$32</f>
        <v/>
      </c>
      <c r="I72" s="1707"/>
      <c r="J72" s="1707"/>
      <c r="K72" s="1707"/>
      <c r="L72" s="1707"/>
      <c r="M72" s="1707"/>
      <c r="N72" s="1707"/>
      <c r="O72" s="1707"/>
      <c r="P72" s="1707"/>
      <c r="Q72" s="1707"/>
      <c r="R72" s="1707"/>
      <c r="S72" s="1707"/>
      <c r="T72" s="1707"/>
      <c r="U72" s="1707"/>
      <c r="V72" s="1707"/>
      <c r="W72" s="1707"/>
      <c r="X72" s="1707"/>
      <c r="Y72" s="1707"/>
      <c r="Z72" s="1707"/>
      <c r="AA72" s="1707"/>
      <c r="AB72" s="1707"/>
    </row>
    <row r="73" spans="1:29" ht="18" customHeight="1">
      <c r="A73" s="945"/>
      <c r="B73" s="906" t="s">
        <v>404</v>
      </c>
      <c r="C73" s="906"/>
      <c r="D73" s="906"/>
      <c r="E73" s="906"/>
      <c r="F73" s="906"/>
      <c r="G73" s="906"/>
      <c r="H73" s="938" t="str">
        <f>項目一覧!$C$33</f>
        <v/>
      </c>
      <c r="I73" s="939"/>
      <c r="J73" s="938"/>
      <c r="K73" s="938"/>
      <c r="L73" s="938"/>
      <c r="M73" s="938"/>
      <c r="N73" s="938"/>
      <c r="O73" s="938"/>
      <c r="P73" s="938"/>
      <c r="Q73" s="938"/>
      <c r="R73" s="938"/>
      <c r="S73" s="938"/>
      <c r="T73" s="938"/>
      <c r="U73" s="938"/>
      <c r="V73" s="938"/>
      <c r="W73" s="938"/>
      <c r="X73" s="938"/>
      <c r="Y73" s="938"/>
      <c r="Z73" s="938"/>
      <c r="AA73" s="938"/>
      <c r="AB73" s="939"/>
    </row>
    <row r="74" spans="1:29" ht="18" customHeight="1">
      <c r="A74" s="945"/>
      <c r="B74" s="902" t="s">
        <v>425</v>
      </c>
      <c r="C74" s="906"/>
      <c r="D74" s="906"/>
      <c r="E74" s="906"/>
      <c r="F74" s="906"/>
      <c r="G74" s="906"/>
      <c r="H74" s="938"/>
      <c r="I74" s="939"/>
      <c r="J74" s="1717" t="str">
        <f>項目一覧!$C$35</f>
        <v/>
      </c>
      <c r="K74" s="1717"/>
      <c r="L74" s="1717"/>
      <c r="M74" s="1717"/>
      <c r="N74" s="1717"/>
      <c r="O74" s="1717"/>
      <c r="P74" s="1717"/>
      <c r="Q74" s="1717"/>
      <c r="R74" s="1717"/>
      <c r="S74" s="1717"/>
      <c r="T74" s="1717"/>
      <c r="U74" s="1717"/>
      <c r="V74" s="1717"/>
      <c r="W74" s="1717"/>
      <c r="X74" s="1717"/>
      <c r="Y74" s="1717"/>
      <c r="Z74" s="1717"/>
      <c r="AA74" s="1717"/>
      <c r="AB74" s="1717"/>
      <c r="AC74" s="948"/>
    </row>
    <row r="75" spans="1:29" ht="18" customHeight="1">
      <c r="A75" s="945"/>
      <c r="B75" s="906"/>
      <c r="C75" s="906"/>
      <c r="D75" s="906"/>
      <c r="E75" s="906"/>
      <c r="F75" s="906"/>
      <c r="G75" s="906"/>
      <c r="H75" s="938"/>
      <c r="I75" s="947"/>
      <c r="J75" s="1717"/>
      <c r="K75" s="1717"/>
      <c r="L75" s="1717"/>
      <c r="M75" s="1717"/>
      <c r="N75" s="1717"/>
      <c r="O75" s="1717"/>
      <c r="P75" s="1717"/>
      <c r="Q75" s="1717"/>
      <c r="R75" s="1717"/>
      <c r="S75" s="1717"/>
      <c r="T75" s="1717"/>
      <c r="U75" s="1717"/>
      <c r="V75" s="1717"/>
      <c r="W75" s="1717"/>
      <c r="X75" s="1717"/>
      <c r="Y75" s="1717"/>
      <c r="Z75" s="1717"/>
      <c r="AA75" s="1717"/>
      <c r="AB75" s="1717"/>
      <c r="AC75" s="948"/>
    </row>
    <row r="76" spans="1:29" ht="16" customHeight="1">
      <c r="A76" s="936"/>
      <c r="B76" s="906" t="s">
        <v>426</v>
      </c>
      <c r="C76" s="906"/>
      <c r="D76" s="906"/>
      <c r="E76" s="906"/>
      <c r="F76" s="906"/>
      <c r="G76" s="906"/>
      <c r="H76" s="938"/>
      <c r="I76" s="938"/>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409</v>
      </c>
      <c r="C77" s="906"/>
      <c r="D77" s="906"/>
      <c r="E77" s="906"/>
      <c r="F77" s="906"/>
      <c r="G77" s="906"/>
      <c r="H77" s="944" t="str">
        <f>IF(項目一覧!$C$189=0,"","("&amp;項目一覧!$C$189&amp;") 建築士  （"&amp;項目一覧!$C$190&amp;"）登録　第　 "&amp;項目一覧!$C$191&amp;"　号")</f>
        <v>() 建築士  （）登録　第　 　号</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36"/>
      <c r="B78" s="906" t="s">
        <v>408</v>
      </c>
      <c r="C78" s="906"/>
      <c r="D78" s="906"/>
      <c r="E78" s="906"/>
      <c r="F78" s="906"/>
      <c r="G78" s="906"/>
      <c r="H78" s="938" t="str">
        <f>項目一覧!$C$192</f>
        <v/>
      </c>
      <c r="I78" s="939"/>
      <c r="J78" s="938"/>
      <c r="K78" s="938"/>
      <c r="L78" s="938"/>
      <c r="M78" s="938"/>
      <c r="N78" s="938"/>
      <c r="O78" s="938"/>
      <c r="P78" s="938"/>
      <c r="Q78" s="938"/>
      <c r="R78" s="938"/>
      <c r="S78" s="938"/>
      <c r="T78" s="938"/>
      <c r="U78" s="938"/>
      <c r="V78" s="938"/>
      <c r="W78" s="938"/>
      <c r="X78" s="938"/>
      <c r="Y78" s="938"/>
      <c r="Z78" s="938"/>
      <c r="AA78" s="938"/>
      <c r="AB78" s="939"/>
    </row>
    <row r="79" spans="1:29" ht="18" customHeight="1">
      <c r="A79" s="945"/>
      <c r="B79" s="906" t="s">
        <v>407</v>
      </c>
      <c r="C79" s="906"/>
      <c r="D79" s="906"/>
      <c r="E79" s="906"/>
      <c r="F79" s="906"/>
      <c r="G79" s="906"/>
      <c r="H79" s="946" t="str">
        <f>IF(項目一覧!$C$194=0,"","("&amp;項目一覧!$C$194&amp;") 建築士事務所  （"&amp;項目一覧!$C$195&amp;"）知事登録　第　 "&amp;項目一覧!$C$196&amp;"　号")</f>
        <v>() 建築士事務所  （）知事登録　第　 　号</v>
      </c>
      <c r="I79" s="939"/>
      <c r="J79" s="939"/>
      <c r="K79" s="939"/>
      <c r="L79" s="939"/>
      <c r="M79" s="939"/>
      <c r="N79" s="939"/>
      <c r="O79" s="939"/>
      <c r="P79" s="939"/>
      <c r="Q79" s="939"/>
      <c r="R79" s="939"/>
      <c r="S79" s="939"/>
      <c r="T79" s="939"/>
      <c r="U79" s="939"/>
      <c r="V79" s="939"/>
      <c r="W79" s="939"/>
      <c r="X79" s="939"/>
      <c r="Y79" s="939"/>
      <c r="Z79" s="939"/>
      <c r="AA79" s="939"/>
      <c r="AB79" s="939"/>
    </row>
    <row r="80" spans="1:29" ht="18" customHeight="1">
      <c r="A80" s="945"/>
      <c r="B80" s="906"/>
      <c r="C80" s="906"/>
      <c r="D80" s="906"/>
      <c r="E80" s="906"/>
      <c r="F80" s="906"/>
      <c r="G80" s="906"/>
      <c r="H80" s="938" t="str">
        <f>項目一覧!$C$197</f>
        <v/>
      </c>
      <c r="I80" s="939"/>
      <c r="J80" s="938"/>
      <c r="K80" s="938"/>
      <c r="L80" s="938"/>
      <c r="M80" s="938"/>
      <c r="N80" s="938"/>
      <c r="O80" s="938"/>
      <c r="P80" s="938"/>
      <c r="Q80" s="938"/>
      <c r="R80" s="938"/>
      <c r="S80" s="938"/>
      <c r="T80" s="938"/>
      <c r="U80" s="938"/>
      <c r="V80" s="938"/>
      <c r="W80" s="938"/>
      <c r="X80" s="938"/>
      <c r="Y80" s="938"/>
      <c r="Z80" s="938"/>
      <c r="AA80" s="938"/>
      <c r="AB80" s="939"/>
    </row>
    <row r="81" spans="1:30" ht="18" customHeight="1">
      <c r="A81" s="945"/>
      <c r="B81" s="906" t="s">
        <v>406</v>
      </c>
      <c r="C81" s="906"/>
      <c r="D81" s="906"/>
      <c r="E81" s="906"/>
      <c r="F81" s="906"/>
      <c r="G81" s="906"/>
      <c r="H81" s="938" t="str">
        <f>項目一覧!$C$198</f>
        <v/>
      </c>
      <c r="I81" s="939"/>
      <c r="J81" s="938"/>
      <c r="K81" s="938"/>
      <c r="L81" s="938"/>
      <c r="M81" s="938"/>
      <c r="N81" s="938"/>
      <c r="O81" s="938"/>
      <c r="P81" s="938"/>
      <c r="Q81" s="938"/>
      <c r="R81" s="938"/>
      <c r="S81" s="938"/>
      <c r="T81" s="938"/>
      <c r="U81" s="938"/>
      <c r="V81" s="938"/>
      <c r="W81" s="938"/>
      <c r="X81" s="938"/>
      <c r="Y81" s="938"/>
      <c r="Z81" s="938"/>
      <c r="AA81" s="938"/>
      <c r="AB81" s="939"/>
    </row>
    <row r="82" spans="1:30" ht="18" customHeight="1">
      <c r="A82" s="945"/>
      <c r="B82" s="906" t="s">
        <v>405</v>
      </c>
      <c r="C82" s="906"/>
      <c r="D82" s="906"/>
      <c r="E82" s="906"/>
      <c r="F82" s="906"/>
      <c r="G82" s="906"/>
      <c r="H82" s="1707" t="str">
        <f>項目一覧!$C$199</f>
        <v/>
      </c>
      <c r="I82" s="1707"/>
      <c r="J82" s="1707"/>
      <c r="K82" s="1707"/>
      <c r="L82" s="1707"/>
      <c r="M82" s="1707"/>
      <c r="N82" s="1707"/>
      <c r="O82" s="1707"/>
      <c r="P82" s="1707"/>
      <c r="Q82" s="1707"/>
      <c r="R82" s="1707"/>
      <c r="S82" s="1707"/>
      <c r="T82" s="1707"/>
      <c r="U82" s="1707"/>
      <c r="V82" s="1707"/>
      <c r="W82" s="1707"/>
      <c r="X82" s="1707"/>
      <c r="Y82" s="1707"/>
      <c r="Z82" s="1707"/>
      <c r="AA82" s="1707"/>
      <c r="AB82" s="1707"/>
    </row>
    <row r="83" spans="1:30" ht="18" customHeight="1">
      <c r="A83" s="945"/>
      <c r="B83" s="906" t="s">
        <v>404</v>
      </c>
      <c r="C83" s="906"/>
      <c r="D83" s="906"/>
      <c r="E83" s="906"/>
      <c r="F83" s="906"/>
      <c r="G83" s="906"/>
      <c r="H83" s="938" t="str">
        <f>項目一覧!$C$200</f>
        <v/>
      </c>
      <c r="I83" s="939"/>
      <c r="J83" s="938"/>
      <c r="K83" s="938"/>
      <c r="L83" s="938"/>
      <c r="M83" s="938"/>
      <c r="N83" s="938"/>
      <c r="O83" s="938"/>
      <c r="P83" s="938"/>
      <c r="Q83" s="938"/>
      <c r="R83" s="938"/>
      <c r="S83" s="938"/>
      <c r="T83" s="938"/>
      <c r="U83" s="938"/>
      <c r="V83" s="938"/>
      <c r="W83" s="938"/>
      <c r="X83" s="938"/>
      <c r="Y83" s="938"/>
      <c r="Z83" s="938"/>
      <c r="AA83" s="938"/>
      <c r="AB83" s="939"/>
    </row>
    <row r="84" spans="1:30" ht="18" customHeight="1">
      <c r="A84" s="945"/>
      <c r="B84" s="902" t="s">
        <v>425</v>
      </c>
      <c r="C84" s="906"/>
      <c r="D84" s="906"/>
      <c r="E84" s="906"/>
      <c r="F84" s="906"/>
      <c r="G84" s="906"/>
      <c r="H84" s="906"/>
      <c r="I84" s="906"/>
      <c r="J84" s="1717" t="str">
        <f>項目一覧!$C$202</f>
        <v/>
      </c>
      <c r="K84" s="1717"/>
      <c r="L84" s="1717"/>
      <c r="M84" s="1717"/>
      <c r="N84" s="1717"/>
      <c r="O84" s="1717"/>
      <c r="P84" s="1717"/>
      <c r="Q84" s="1717"/>
      <c r="R84" s="1717"/>
      <c r="S84" s="1717"/>
      <c r="T84" s="1717"/>
      <c r="U84" s="1717"/>
      <c r="V84" s="1717"/>
      <c r="W84" s="1717"/>
      <c r="X84" s="1717"/>
      <c r="Y84" s="1717"/>
      <c r="Z84" s="1717"/>
      <c r="AA84" s="1717"/>
      <c r="AB84" s="948"/>
      <c r="AC84" s="948"/>
      <c r="AD84" s="948"/>
    </row>
    <row r="85" spans="1:30" ht="18" customHeight="1">
      <c r="A85" s="936"/>
      <c r="B85" s="906"/>
      <c r="C85" s="906"/>
      <c r="D85" s="906"/>
      <c r="E85" s="906"/>
      <c r="F85" s="906"/>
      <c r="G85" s="906"/>
      <c r="H85" s="906"/>
      <c r="I85" s="906"/>
      <c r="J85" s="1717"/>
      <c r="K85" s="1717"/>
      <c r="L85" s="1717"/>
      <c r="M85" s="1717"/>
      <c r="N85" s="1717"/>
      <c r="O85" s="1717"/>
      <c r="P85" s="1717"/>
      <c r="Q85" s="1717"/>
      <c r="R85" s="1717"/>
      <c r="S85" s="1717"/>
      <c r="T85" s="1717"/>
      <c r="U85" s="1717"/>
      <c r="V85" s="1717"/>
      <c r="W85" s="1717"/>
      <c r="X85" s="1717"/>
      <c r="Y85" s="1717"/>
      <c r="Z85" s="1717"/>
      <c r="AA85" s="1717"/>
      <c r="AB85" s="948"/>
      <c r="AC85" s="948"/>
      <c r="AD85" s="948"/>
    </row>
    <row r="86" spans="1:30" ht="18" customHeight="1">
      <c r="A86" s="936"/>
      <c r="B86" s="906" t="s">
        <v>409</v>
      </c>
      <c r="C86" s="906"/>
      <c r="D86" s="906"/>
      <c r="E86" s="906"/>
      <c r="F86" s="906"/>
      <c r="G86" s="906"/>
      <c r="H86" s="944" t="str">
        <f>IF(項目一覧!$C$203=0,"","("&amp;項目一覧!$C$203&amp;") 建築士  （"&amp;項目一覧!$C$204&amp;"）登録　第　 "&amp;項目一覧!$C$205&amp;"　号")</f>
        <v>() 建築士  （）登録　第　 　号</v>
      </c>
      <c r="I86" s="939"/>
      <c r="J86" s="938"/>
      <c r="K86" s="938"/>
      <c r="L86" s="938"/>
      <c r="M86" s="938"/>
      <c r="N86" s="938"/>
      <c r="O86" s="938"/>
      <c r="P86" s="938"/>
      <c r="Q86" s="938"/>
      <c r="R86" s="938"/>
      <c r="S86" s="938"/>
      <c r="T86" s="938"/>
      <c r="U86" s="938"/>
      <c r="V86" s="938"/>
      <c r="W86" s="938"/>
      <c r="X86" s="938"/>
      <c r="Y86" s="938"/>
      <c r="Z86" s="938"/>
      <c r="AA86" s="938"/>
      <c r="AB86" s="939"/>
    </row>
    <row r="87" spans="1:30" ht="18" customHeight="1">
      <c r="A87" s="936"/>
      <c r="B87" s="906" t="s">
        <v>408</v>
      </c>
      <c r="C87" s="906"/>
      <c r="D87" s="906"/>
      <c r="E87" s="906"/>
      <c r="F87" s="906"/>
      <c r="G87" s="906"/>
      <c r="H87" s="938" t="str">
        <f>項目一覧!$C$206</f>
        <v/>
      </c>
      <c r="I87" s="939"/>
      <c r="J87" s="938"/>
      <c r="K87" s="938"/>
      <c r="L87" s="938"/>
      <c r="M87" s="938"/>
      <c r="N87" s="938"/>
      <c r="O87" s="938"/>
      <c r="P87" s="938"/>
      <c r="Q87" s="938"/>
      <c r="R87" s="938"/>
      <c r="S87" s="938"/>
      <c r="T87" s="938"/>
      <c r="U87" s="938"/>
      <c r="V87" s="938"/>
      <c r="W87" s="938"/>
      <c r="X87" s="938"/>
      <c r="Y87" s="938"/>
      <c r="Z87" s="938"/>
      <c r="AA87" s="938"/>
      <c r="AB87" s="939"/>
    </row>
    <row r="88" spans="1:30" ht="18" customHeight="1">
      <c r="A88" s="945"/>
      <c r="B88" s="906" t="s">
        <v>407</v>
      </c>
      <c r="C88" s="906"/>
      <c r="D88" s="906"/>
      <c r="E88" s="906"/>
      <c r="F88" s="906"/>
      <c r="G88" s="906"/>
      <c r="H88" s="946" t="str">
        <f>IF(項目一覧!$C$208=0,"","("&amp;項目一覧!$C$208&amp;") 建築士事務所  （"&amp;項目一覧!$C$209&amp;"）知事登録　第　 "&amp;項目一覧!$C$210&amp;"　号")</f>
        <v>() 建築士事務所  （）知事登録　第　 　号</v>
      </c>
      <c r="I88" s="939"/>
      <c r="J88" s="939"/>
      <c r="K88" s="939"/>
      <c r="L88" s="939"/>
      <c r="M88" s="939"/>
      <c r="N88" s="939"/>
      <c r="O88" s="939"/>
      <c r="P88" s="939"/>
      <c r="Q88" s="939"/>
      <c r="R88" s="939"/>
      <c r="S88" s="939"/>
      <c r="T88" s="939"/>
      <c r="U88" s="939"/>
      <c r="V88" s="939"/>
      <c r="W88" s="939"/>
      <c r="X88" s="939"/>
      <c r="Y88" s="939"/>
      <c r="Z88" s="939"/>
      <c r="AA88" s="939"/>
      <c r="AB88" s="939"/>
    </row>
    <row r="89" spans="1:30" ht="18" customHeight="1">
      <c r="A89" s="945"/>
      <c r="B89" s="906"/>
      <c r="C89" s="906"/>
      <c r="D89" s="906"/>
      <c r="E89" s="906"/>
      <c r="F89" s="906"/>
      <c r="G89" s="906"/>
      <c r="H89" s="938" t="str">
        <f>項目一覧!$C$211</f>
        <v/>
      </c>
      <c r="I89" s="939"/>
      <c r="J89" s="938"/>
      <c r="K89" s="938"/>
      <c r="L89" s="938"/>
      <c r="M89" s="938"/>
      <c r="N89" s="938"/>
      <c r="O89" s="938"/>
      <c r="P89" s="938"/>
      <c r="Q89" s="938"/>
      <c r="R89" s="938"/>
      <c r="S89" s="938"/>
      <c r="T89" s="938"/>
      <c r="U89" s="938"/>
      <c r="V89" s="938"/>
      <c r="W89" s="938"/>
      <c r="X89" s="938"/>
      <c r="Y89" s="938"/>
      <c r="Z89" s="938"/>
      <c r="AA89" s="938"/>
      <c r="AB89" s="939"/>
    </row>
    <row r="90" spans="1:30" ht="18" customHeight="1">
      <c r="A90" s="945"/>
      <c r="B90" s="906" t="s">
        <v>406</v>
      </c>
      <c r="C90" s="906"/>
      <c r="D90" s="906"/>
      <c r="E90" s="906"/>
      <c r="F90" s="906"/>
      <c r="G90" s="906"/>
      <c r="H90" s="938" t="str">
        <f>項目一覧!$C$212</f>
        <v/>
      </c>
      <c r="I90" s="939"/>
      <c r="J90" s="938"/>
      <c r="K90" s="938"/>
      <c r="L90" s="938"/>
      <c r="M90" s="938"/>
      <c r="N90" s="938"/>
      <c r="O90" s="938"/>
      <c r="P90" s="938"/>
      <c r="Q90" s="938"/>
      <c r="R90" s="938"/>
      <c r="S90" s="938"/>
      <c r="T90" s="938"/>
      <c r="U90" s="938"/>
      <c r="V90" s="938"/>
      <c r="W90" s="938"/>
      <c r="X90" s="938"/>
      <c r="Y90" s="938"/>
      <c r="Z90" s="938"/>
      <c r="AA90" s="938"/>
      <c r="AB90" s="939"/>
    </row>
    <row r="91" spans="1:30" ht="18" customHeight="1">
      <c r="A91" s="945"/>
      <c r="B91" s="906" t="s">
        <v>405</v>
      </c>
      <c r="C91" s="906"/>
      <c r="D91" s="906"/>
      <c r="E91" s="906"/>
      <c r="F91" s="906"/>
      <c r="G91" s="906"/>
      <c r="H91" s="1707" t="str">
        <f>項目一覧!$C$213</f>
        <v/>
      </c>
      <c r="I91" s="1707"/>
      <c r="J91" s="1707"/>
      <c r="K91" s="1707"/>
      <c r="L91" s="1707"/>
      <c r="M91" s="1707"/>
      <c r="N91" s="1707"/>
      <c r="O91" s="1707"/>
      <c r="P91" s="1707"/>
      <c r="Q91" s="1707"/>
      <c r="R91" s="1707"/>
      <c r="S91" s="1707"/>
      <c r="T91" s="1707"/>
      <c r="U91" s="1707"/>
      <c r="V91" s="1707"/>
      <c r="W91" s="1707"/>
      <c r="X91" s="1707"/>
      <c r="Y91" s="1707"/>
      <c r="Z91" s="1707"/>
      <c r="AA91" s="1707"/>
      <c r="AB91" s="1707"/>
    </row>
    <row r="92" spans="1:30" ht="18" customHeight="1">
      <c r="A92" s="945"/>
      <c r="B92" s="906" t="s">
        <v>404</v>
      </c>
      <c r="C92" s="906"/>
      <c r="D92" s="906"/>
      <c r="E92" s="906"/>
      <c r="F92" s="906"/>
      <c r="G92" s="906"/>
      <c r="H92" s="938" t="str">
        <f>項目一覧!$C$214</f>
        <v/>
      </c>
      <c r="I92" s="939"/>
      <c r="J92" s="938"/>
      <c r="K92" s="938"/>
      <c r="L92" s="938"/>
      <c r="M92" s="938"/>
      <c r="N92" s="938"/>
      <c r="O92" s="938"/>
      <c r="P92" s="938"/>
      <c r="Q92" s="938"/>
      <c r="R92" s="938"/>
      <c r="S92" s="938"/>
      <c r="T92" s="938"/>
      <c r="U92" s="938"/>
      <c r="V92" s="938"/>
      <c r="W92" s="938"/>
      <c r="X92" s="938"/>
      <c r="Y92" s="938"/>
      <c r="Z92" s="938"/>
      <c r="AA92" s="938"/>
      <c r="AB92" s="939"/>
    </row>
    <row r="93" spans="1:30" ht="18" customHeight="1">
      <c r="A93" s="945"/>
      <c r="B93" s="902" t="s">
        <v>425</v>
      </c>
      <c r="C93" s="906"/>
      <c r="D93" s="906"/>
      <c r="E93" s="906"/>
      <c r="F93" s="906"/>
      <c r="G93" s="906"/>
      <c r="H93" s="938"/>
      <c r="I93" s="938"/>
      <c r="J93" s="1717" t="str">
        <f>項目一覧!$C$216</f>
        <v/>
      </c>
      <c r="K93" s="1717"/>
      <c r="L93" s="1717"/>
      <c r="M93" s="1717"/>
      <c r="N93" s="1717"/>
      <c r="O93" s="1717"/>
      <c r="P93" s="1717"/>
      <c r="Q93" s="1717"/>
      <c r="R93" s="1717"/>
      <c r="S93" s="1717"/>
      <c r="T93" s="1717"/>
      <c r="U93" s="1717"/>
      <c r="V93" s="1717"/>
      <c r="W93" s="1717"/>
      <c r="X93" s="1717"/>
      <c r="Y93" s="1717"/>
      <c r="Z93" s="1717"/>
      <c r="AA93" s="1717"/>
      <c r="AB93" s="947"/>
      <c r="AC93" s="948"/>
      <c r="AD93" s="948"/>
    </row>
    <row r="94" spans="1:30" ht="18" customHeight="1">
      <c r="A94" s="936"/>
      <c r="B94" s="906"/>
      <c r="C94" s="906"/>
      <c r="D94" s="906"/>
      <c r="E94" s="906"/>
      <c r="F94" s="906"/>
      <c r="G94" s="906"/>
      <c r="H94" s="938"/>
      <c r="I94" s="938"/>
      <c r="J94" s="1717"/>
      <c r="K94" s="1717"/>
      <c r="L94" s="1717"/>
      <c r="M94" s="1717"/>
      <c r="N94" s="1717"/>
      <c r="O94" s="1717"/>
      <c r="P94" s="1717"/>
      <c r="Q94" s="1717"/>
      <c r="R94" s="1717"/>
      <c r="S94" s="1717"/>
      <c r="T94" s="1717"/>
      <c r="U94" s="1717"/>
      <c r="V94" s="1717"/>
      <c r="W94" s="1717"/>
      <c r="X94" s="1717"/>
      <c r="Y94" s="1717"/>
      <c r="Z94" s="1717"/>
      <c r="AA94" s="1717"/>
      <c r="AB94" s="947"/>
      <c r="AC94" s="948"/>
      <c r="AD94" s="948"/>
    </row>
    <row r="95" spans="1:30" ht="18" customHeight="1">
      <c r="A95" s="936"/>
      <c r="B95" s="906" t="s">
        <v>409</v>
      </c>
      <c r="C95" s="906"/>
      <c r="D95" s="906"/>
      <c r="E95" s="906"/>
      <c r="F95" s="906"/>
      <c r="G95" s="906"/>
      <c r="H95" s="944" t="str">
        <f>IF(項目一覧!$C$217=0,"","("&amp;項目一覧!$C$217&amp;") 建築士  （"&amp;項目一覧!$C$218&amp;"）登録　第　 "&amp;項目一覧!$C$219&amp;"　号")</f>
        <v>() 建築士  （）登録　第　 　号</v>
      </c>
      <c r="I95" s="939"/>
      <c r="J95" s="938"/>
      <c r="K95" s="938"/>
      <c r="L95" s="938"/>
      <c r="M95" s="938"/>
      <c r="N95" s="938"/>
      <c r="O95" s="938"/>
      <c r="P95" s="938"/>
      <c r="Q95" s="938"/>
      <c r="R95" s="938"/>
      <c r="S95" s="938"/>
      <c r="T95" s="938"/>
      <c r="U95" s="938"/>
      <c r="V95" s="938"/>
      <c r="W95" s="938"/>
      <c r="X95" s="938"/>
      <c r="Y95" s="938"/>
      <c r="Z95" s="938"/>
      <c r="AA95" s="938"/>
      <c r="AB95" s="939"/>
    </row>
    <row r="96" spans="1:30" ht="18" customHeight="1">
      <c r="A96" s="936"/>
      <c r="B96" s="906" t="s">
        <v>408</v>
      </c>
      <c r="C96" s="906"/>
      <c r="D96" s="906"/>
      <c r="E96" s="906"/>
      <c r="F96" s="906"/>
      <c r="G96" s="906"/>
      <c r="H96" s="938" t="str">
        <f>項目一覧!$C$220</f>
        <v/>
      </c>
      <c r="I96" s="939"/>
      <c r="J96" s="938"/>
      <c r="K96" s="938"/>
      <c r="L96" s="938"/>
      <c r="M96" s="938"/>
      <c r="N96" s="938"/>
      <c r="O96" s="938"/>
      <c r="P96" s="938"/>
      <c r="Q96" s="938"/>
      <c r="R96" s="938"/>
      <c r="S96" s="938"/>
      <c r="T96" s="938"/>
      <c r="U96" s="938"/>
      <c r="V96" s="938"/>
      <c r="W96" s="938"/>
      <c r="X96" s="938"/>
      <c r="Y96" s="938"/>
      <c r="Z96" s="938"/>
      <c r="AA96" s="938"/>
      <c r="AB96" s="939"/>
    </row>
    <row r="97" spans="1:30" ht="18" customHeight="1">
      <c r="A97" s="945"/>
      <c r="B97" s="906" t="s">
        <v>407</v>
      </c>
      <c r="C97" s="906"/>
      <c r="D97" s="906"/>
      <c r="E97" s="906"/>
      <c r="F97" s="906"/>
      <c r="G97" s="906"/>
      <c r="H97" s="946" t="str">
        <f>IF(項目一覧!$C$222=0,"","("&amp;項目一覧!$C$222&amp;") 建築士事務所  （"&amp;項目一覧!$C$223&amp;"）知事登録　第　 "&amp;項目一覧!$C$224&amp;"　号")</f>
        <v>() 建築士事務所  （）知事登録　第　 　号</v>
      </c>
      <c r="I97" s="939"/>
      <c r="J97" s="939"/>
      <c r="K97" s="939"/>
      <c r="L97" s="939"/>
      <c r="M97" s="939"/>
      <c r="N97" s="939"/>
      <c r="O97" s="939"/>
      <c r="P97" s="939"/>
      <c r="Q97" s="939"/>
      <c r="R97" s="939"/>
      <c r="S97" s="939"/>
      <c r="T97" s="939"/>
      <c r="U97" s="939"/>
      <c r="V97" s="939"/>
      <c r="W97" s="939"/>
      <c r="X97" s="939"/>
      <c r="Y97" s="939"/>
      <c r="Z97" s="939"/>
      <c r="AA97" s="939"/>
      <c r="AB97" s="939"/>
    </row>
    <row r="98" spans="1:30" ht="18" customHeight="1">
      <c r="A98" s="945"/>
      <c r="B98" s="906"/>
      <c r="C98" s="906"/>
      <c r="D98" s="906"/>
      <c r="E98" s="906"/>
      <c r="F98" s="906"/>
      <c r="G98" s="906"/>
      <c r="H98" s="938" t="str">
        <f>項目一覧!$C$225</f>
        <v/>
      </c>
      <c r="I98" s="939"/>
      <c r="J98" s="938"/>
      <c r="K98" s="938"/>
      <c r="L98" s="938"/>
      <c r="M98" s="938"/>
      <c r="N98" s="938"/>
      <c r="O98" s="938"/>
      <c r="P98" s="938"/>
      <c r="Q98" s="938"/>
      <c r="R98" s="938"/>
      <c r="S98" s="938"/>
      <c r="T98" s="938"/>
      <c r="U98" s="938"/>
      <c r="V98" s="938"/>
      <c r="W98" s="938"/>
      <c r="X98" s="938"/>
      <c r="Y98" s="938"/>
      <c r="Z98" s="938"/>
      <c r="AA98" s="938"/>
      <c r="AB98" s="939"/>
    </row>
    <row r="99" spans="1:30" ht="18" customHeight="1">
      <c r="A99" s="945"/>
      <c r="B99" s="906" t="s">
        <v>406</v>
      </c>
      <c r="C99" s="906"/>
      <c r="D99" s="906"/>
      <c r="E99" s="906"/>
      <c r="F99" s="906"/>
      <c r="G99" s="906"/>
      <c r="H99" s="938" t="str">
        <f>項目一覧!$C$226</f>
        <v/>
      </c>
      <c r="I99" s="939"/>
      <c r="J99" s="938"/>
      <c r="K99" s="938"/>
      <c r="L99" s="938"/>
      <c r="M99" s="938"/>
      <c r="N99" s="938"/>
      <c r="O99" s="938"/>
      <c r="P99" s="938"/>
      <c r="Q99" s="938"/>
      <c r="R99" s="938"/>
      <c r="S99" s="938"/>
      <c r="T99" s="938"/>
      <c r="U99" s="938"/>
      <c r="V99" s="938"/>
      <c r="W99" s="938"/>
      <c r="X99" s="938"/>
      <c r="Y99" s="938"/>
      <c r="Z99" s="938"/>
      <c r="AA99" s="938"/>
      <c r="AB99" s="939"/>
    </row>
    <row r="100" spans="1:30" ht="18" customHeight="1">
      <c r="A100" s="945"/>
      <c r="B100" s="906" t="s">
        <v>405</v>
      </c>
      <c r="C100" s="906"/>
      <c r="D100" s="906"/>
      <c r="E100" s="906"/>
      <c r="F100" s="906"/>
      <c r="G100" s="906"/>
      <c r="H100" s="1707" t="str">
        <f>項目一覧!$C$227</f>
        <v/>
      </c>
      <c r="I100" s="1707"/>
      <c r="J100" s="1707"/>
      <c r="K100" s="1707"/>
      <c r="L100" s="1707"/>
      <c r="M100" s="1707"/>
      <c r="N100" s="1707"/>
      <c r="O100" s="1707"/>
      <c r="P100" s="1707"/>
      <c r="Q100" s="1707"/>
      <c r="R100" s="1707"/>
      <c r="S100" s="1707"/>
      <c r="T100" s="1707"/>
      <c r="U100" s="1707"/>
      <c r="V100" s="1707"/>
      <c r="W100" s="1707"/>
      <c r="X100" s="1707"/>
      <c r="Y100" s="1707"/>
      <c r="Z100" s="1707"/>
      <c r="AA100" s="1707"/>
      <c r="AB100" s="1707"/>
    </row>
    <row r="101" spans="1:30" ht="18" customHeight="1">
      <c r="A101" s="945"/>
      <c r="B101" s="906" t="s">
        <v>404</v>
      </c>
      <c r="C101" s="906"/>
      <c r="D101" s="906"/>
      <c r="E101" s="906"/>
      <c r="F101" s="906"/>
      <c r="G101" s="906"/>
      <c r="H101" s="938" t="str">
        <f>項目一覧!$C$228</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30" ht="18" customHeight="1">
      <c r="A102" s="945"/>
      <c r="B102" s="902" t="s">
        <v>425</v>
      </c>
      <c r="C102" s="906"/>
      <c r="D102" s="906"/>
      <c r="E102" s="906"/>
      <c r="F102" s="906"/>
      <c r="G102" s="906"/>
      <c r="H102" s="906"/>
      <c r="I102" s="906"/>
      <c r="J102" s="1717" t="str">
        <f>項目一覧!$C$230</f>
        <v/>
      </c>
      <c r="K102" s="1717"/>
      <c r="L102" s="1717"/>
      <c r="M102" s="1717"/>
      <c r="N102" s="1717"/>
      <c r="O102" s="1717"/>
      <c r="P102" s="1717"/>
      <c r="Q102" s="1717"/>
      <c r="R102" s="1717"/>
      <c r="S102" s="1717"/>
      <c r="T102" s="1717"/>
      <c r="U102" s="1717"/>
      <c r="V102" s="1717"/>
      <c r="W102" s="1717"/>
      <c r="X102" s="1717"/>
      <c r="Y102" s="1717"/>
      <c r="Z102" s="1717"/>
      <c r="AA102" s="1717"/>
      <c r="AB102" s="948"/>
      <c r="AC102" s="948"/>
      <c r="AD102" s="948"/>
    </row>
    <row r="103" spans="1:30" ht="18" customHeight="1">
      <c r="A103" s="945"/>
      <c r="B103" s="906"/>
      <c r="C103" s="906"/>
      <c r="D103" s="906"/>
      <c r="E103" s="906"/>
      <c r="F103" s="906"/>
      <c r="G103" s="906"/>
      <c r="H103" s="906"/>
      <c r="I103" s="906"/>
      <c r="J103" s="1717"/>
      <c r="K103" s="1717"/>
      <c r="L103" s="1717"/>
      <c r="M103" s="1717"/>
      <c r="N103" s="1717"/>
      <c r="O103" s="1717"/>
      <c r="P103" s="1717"/>
      <c r="Q103" s="1717"/>
      <c r="R103" s="1717"/>
      <c r="S103" s="1717"/>
      <c r="T103" s="1717"/>
      <c r="U103" s="1717"/>
      <c r="V103" s="1717"/>
      <c r="W103" s="1717"/>
      <c r="X103" s="1717"/>
      <c r="Y103" s="1717"/>
      <c r="Z103" s="1717"/>
      <c r="AA103" s="1717"/>
      <c r="AB103" s="948"/>
      <c r="AC103" s="948"/>
      <c r="AD103" s="948"/>
    </row>
    <row r="104" spans="1:30" ht="16" customHeight="1">
      <c r="A104" s="945"/>
      <c r="B104" s="906" t="s">
        <v>224</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c r="AB104" s="949"/>
    </row>
    <row r="105" spans="1:30" ht="16" customHeight="1">
      <c r="A105" s="945"/>
      <c r="B105" s="906" t="s">
        <v>223</v>
      </c>
      <c r="C105" s="906"/>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c r="AB105" s="949"/>
    </row>
    <row r="106" spans="1:30" ht="18" customHeight="1">
      <c r="A106" s="945"/>
      <c r="B106" s="936" t="str">
        <f>IF(項目一覧!$D$316=TRUE,"■","□")</f>
        <v>□</v>
      </c>
      <c r="C106" s="906" t="s">
        <v>424</v>
      </c>
      <c r="D106" s="906"/>
      <c r="E106" s="906"/>
      <c r="F106" s="906"/>
      <c r="G106" s="906"/>
      <c r="H106" s="949"/>
      <c r="I106" s="949"/>
      <c r="J106" s="949"/>
      <c r="K106" s="949"/>
      <c r="L106" s="949"/>
      <c r="M106" s="949"/>
      <c r="N106" s="949"/>
      <c r="O106" s="949"/>
      <c r="P106" s="949"/>
      <c r="Q106" s="949"/>
      <c r="R106" s="949"/>
      <c r="S106" s="949"/>
      <c r="T106" s="949"/>
      <c r="U106" s="949"/>
      <c r="V106" s="949"/>
      <c r="W106" s="949"/>
      <c r="X106" s="949"/>
      <c r="Y106" s="949"/>
      <c r="Z106" s="949"/>
      <c r="AA106" s="949"/>
      <c r="AB106" s="949"/>
    </row>
    <row r="107" spans="1:30" ht="18" customHeight="1">
      <c r="A107" s="945"/>
      <c r="B107" s="945"/>
      <c r="C107" s="906" t="s">
        <v>401</v>
      </c>
      <c r="D107" s="906"/>
      <c r="E107" s="906"/>
      <c r="F107" s="906"/>
      <c r="G107" s="906"/>
      <c r="H107" s="938" t="str">
        <f>項目一覧!$C$317</f>
        <v/>
      </c>
      <c r="I107" s="949"/>
      <c r="J107" s="949"/>
      <c r="K107" s="949"/>
      <c r="L107" s="949"/>
      <c r="M107" s="949"/>
      <c r="N107" s="949"/>
      <c r="O107" s="949"/>
      <c r="P107" s="949"/>
      <c r="Q107" s="949"/>
      <c r="R107" s="949"/>
      <c r="S107" s="949"/>
      <c r="T107" s="949"/>
      <c r="U107" s="949"/>
      <c r="V107" s="949"/>
      <c r="W107" s="949"/>
      <c r="X107" s="949"/>
      <c r="Y107" s="949"/>
      <c r="Z107" s="949"/>
      <c r="AA107" s="949"/>
      <c r="AB107" s="949"/>
    </row>
    <row r="108" spans="1:30" ht="18" customHeight="1">
      <c r="A108" s="945"/>
      <c r="B108" s="945"/>
      <c r="C108" s="906" t="s">
        <v>419</v>
      </c>
      <c r="D108" s="906"/>
      <c r="E108" s="906"/>
      <c r="F108" s="906" t="s">
        <v>422</v>
      </c>
      <c r="G108" s="906"/>
      <c r="H108" s="906"/>
      <c r="I108" s="949"/>
      <c r="J108" s="949"/>
      <c r="K108" s="949"/>
      <c r="L108" s="949"/>
      <c r="M108" s="938" t="str">
        <f>項目一覧!$C$318</f>
        <v/>
      </c>
      <c r="N108" s="906"/>
      <c r="O108" s="949" t="s">
        <v>111</v>
      </c>
      <c r="P108" s="949"/>
      <c r="Q108" s="949"/>
      <c r="R108" s="949"/>
      <c r="S108" s="949"/>
      <c r="T108" s="949"/>
      <c r="U108" s="949"/>
      <c r="V108" s="949"/>
      <c r="W108" s="949"/>
      <c r="X108" s="949"/>
      <c r="Y108" s="949"/>
      <c r="Z108" s="949"/>
    </row>
    <row r="109" spans="1:30" ht="18" customHeight="1">
      <c r="A109" s="945"/>
      <c r="B109" s="936" t="str">
        <f>IF(項目一覧!$D$319=TRUE,"■","□")</f>
        <v>□</v>
      </c>
      <c r="C109" s="906" t="s">
        <v>423</v>
      </c>
      <c r="D109" s="906"/>
      <c r="E109" s="906"/>
      <c r="F109" s="906"/>
      <c r="G109" s="906"/>
      <c r="H109" s="949"/>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401</v>
      </c>
      <c r="D110" s="906"/>
      <c r="E110" s="906"/>
      <c r="F110" s="906"/>
      <c r="G110" s="906"/>
      <c r="H110" s="938" t="str">
        <f>項目一覧!$C$320</f>
        <v/>
      </c>
      <c r="I110" s="949"/>
      <c r="J110" s="949"/>
      <c r="K110" s="949"/>
      <c r="L110" s="949"/>
      <c r="M110" s="949"/>
      <c r="N110" s="949"/>
      <c r="O110" s="949"/>
      <c r="P110" s="949"/>
      <c r="Q110" s="949"/>
      <c r="R110" s="949"/>
      <c r="S110" s="949"/>
      <c r="T110" s="949"/>
      <c r="U110" s="949"/>
      <c r="V110" s="949"/>
      <c r="W110" s="949"/>
      <c r="X110" s="949"/>
      <c r="Y110" s="949"/>
    </row>
    <row r="111" spans="1:30" ht="18" customHeight="1">
      <c r="A111" s="945"/>
      <c r="B111" s="945"/>
      <c r="C111" s="906" t="s">
        <v>419</v>
      </c>
      <c r="D111" s="906"/>
      <c r="E111" s="906"/>
      <c r="F111" s="906" t="s">
        <v>422</v>
      </c>
      <c r="G111" s="906"/>
      <c r="H111" s="906"/>
      <c r="I111" s="949"/>
      <c r="J111" s="949"/>
      <c r="K111" s="949"/>
      <c r="L111" s="949"/>
      <c r="M111" s="938" t="str">
        <f>項目一覧!$C$321</f>
        <v/>
      </c>
      <c r="N111" s="906"/>
      <c r="O111" s="949" t="s">
        <v>111</v>
      </c>
      <c r="P111" s="949"/>
      <c r="Q111" s="949"/>
      <c r="R111" s="949"/>
      <c r="S111" s="949"/>
      <c r="T111" s="949"/>
      <c r="U111" s="949"/>
      <c r="V111" s="949"/>
      <c r="W111" s="949"/>
      <c r="X111" s="949"/>
      <c r="Y111" s="949"/>
      <c r="Z111" s="949"/>
    </row>
    <row r="112" spans="1:30" ht="18" customHeight="1">
      <c r="A112" s="945"/>
      <c r="B112" s="936" t="s">
        <v>2219</v>
      </c>
      <c r="C112" s="906" t="s">
        <v>421</v>
      </c>
      <c r="D112" s="906"/>
      <c r="E112" s="906"/>
      <c r="F112" s="906"/>
      <c r="G112" s="906"/>
      <c r="H112" s="949"/>
      <c r="I112" s="949"/>
      <c r="J112" s="949"/>
      <c r="K112" s="949"/>
      <c r="L112" s="949"/>
      <c r="M112" s="949"/>
      <c r="N112" s="949"/>
      <c r="O112" s="949"/>
      <c r="P112" s="949"/>
      <c r="Q112" s="949"/>
      <c r="R112" s="949"/>
      <c r="S112" s="949"/>
      <c r="T112" s="949"/>
      <c r="U112" s="949"/>
      <c r="V112" s="949"/>
      <c r="W112" s="949"/>
      <c r="X112" s="949"/>
      <c r="Y112" s="949"/>
    </row>
    <row r="113" spans="1:28" ht="18" customHeight="1">
      <c r="A113" s="945"/>
      <c r="B113" s="945"/>
      <c r="C113" s="906" t="s">
        <v>401</v>
      </c>
      <c r="D113" s="906"/>
      <c r="E113" s="906"/>
      <c r="F113" s="906"/>
      <c r="G113" s="906"/>
      <c r="H113" s="906"/>
      <c r="I113" s="949"/>
      <c r="J113" s="949"/>
      <c r="K113" s="949"/>
      <c r="L113" s="949"/>
      <c r="M113" s="949"/>
      <c r="N113" s="949"/>
      <c r="O113" s="949"/>
      <c r="P113" s="949"/>
      <c r="Q113" s="949"/>
      <c r="R113" s="949"/>
      <c r="S113" s="949"/>
      <c r="T113" s="949"/>
      <c r="U113" s="949"/>
      <c r="V113" s="949"/>
      <c r="W113" s="949"/>
      <c r="X113" s="949"/>
      <c r="Y113" s="949"/>
    </row>
    <row r="114" spans="1:28" ht="18" customHeight="1">
      <c r="A114" s="945"/>
      <c r="B114" s="945"/>
      <c r="C114" s="906" t="s">
        <v>419</v>
      </c>
      <c r="D114" s="906"/>
      <c r="E114" s="906"/>
      <c r="F114" s="906" t="s">
        <v>418</v>
      </c>
      <c r="G114" s="906"/>
      <c r="H114" s="906"/>
      <c r="I114" s="949"/>
      <c r="J114" s="949"/>
      <c r="K114" s="949"/>
      <c r="L114" s="949"/>
      <c r="M114" s="950"/>
      <c r="N114" s="906"/>
      <c r="O114" s="949" t="s">
        <v>111</v>
      </c>
      <c r="P114" s="949"/>
      <c r="Q114" s="949"/>
      <c r="R114" s="949"/>
      <c r="S114" s="949"/>
      <c r="T114" s="949"/>
      <c r="U114" s="949"/>
      <c r="V114" s="949"/>
      <c r="W114" s="949"/>
      <c r="X114" s="949"/>
      <c r="Y114" s="949"/>
      <c r="Z114" s="949"/>
    </row>
    <row r="115" spans="1:28" ht="18" customHeight="1">
      <c r="A115" s="945"/>
      <c r="B115" s="945"/>
      <c r="C115" s="906" t="s">
        <v>401</v>
      </c>
      <c r="D115" s="906"/>
      <c r="E115" s="906"/>
      <c r="F115" s="906"/>
      <c r="G115" s="906"/>
      <c r="H115" s="906"/>
      <c r="I115" s="949"/>
      <c r="J115" s="949"/>
      <c r="K115" s="949"/>
      <c r="L115" s="949"/>
      <c r="M115" s="949"/>
      <c r="N115" s="949"/>
      <c r="O115" s="949"/>
      <c r="P115" s="949"/>
      <c r="Q115" s="949"/>
      <c r="R115" s="949"/>
      <c r="S115" s="949"/>
      <c r="T115" s="949"/>
      <c r="U115" s="949"/>
      <c r="V115" s="949"/>
      <c r="W115" s="949"/>
      <c r="X115" s="949"/>
      <c r="Y115" s="949"/>
    </row>
    <row r="116" spans="1:28" ht="18" customHeight="1">
      <c r="A116" s="945"/>
      <c r="B116" s="945"/>
      <c r="C116" s="906" t="s">
        <v>419</v>
      </c>
      <c r="D116" s="906"/>
      <c r="E116" s="906"/>
      <c r="F116" s="906" t="s">
        <v>418</v>
      </c>
      <c r="G116" s="906"/>
      <c r="H116" s="906"/>
      <c r="I116" s="949"/>
      <c r="J116" s="949"/>
      <c r="K116" s="949"/>
      <c r="L116" s="949"/>
      <c r="M116" s="950"/>
      <c r="N116" s="906"/>
      <c r="O116" s="949" t="s">
        <v>111</v>
      </c>
      <c r="P116" s="949"/>
      <c r="Q116" s="949"/>
      <c r="R116" s="949"/>
      <c r="S116" s="949"/>
      <c r="T116" s="949"/>
      <c r="U116" s="949"/>
      <c r="V116" s="949"/>
      <c r="W116" s="949"/>
      <c r="X116" s="949"/>
      <c r="Y116" s="949"/>
      <c r="Z116" s="949"/>
    </row>
    <row r="117" spans="1:28" ht="18" customHeight="1">
      <c r="A117" s="945"/>
      <c r="B117" s="945"/>
      <c r="C117" s="906" t="s">
        <v>401</v>
      </c>
      <c r="D117" s="906"/>
      <c r="E117" s="906"/>
      <c r="F117" s="906"/>
      <c r="G117" s="906"/>
      <c r="H117" s="906"/>
      <c r="I117" s="949"/>
      <c r="J117" s="949"/>
      <c r="K117" s="949"/>
      <c r="L117" s="949"/>
      <c r="M117" s="949"/>
      <c r="N117" s="949"/>
      <c r="O117" s="949"/>
      <c r="P117" s="949"/>
      <c r="Q117" s="949"/>
      <c r="R117" s="949"/>
      <c r="S117" s="949"/>
      <c r="T117" s="949"/>
      <c r="U117" s="949"/>
      <c r="V117" s="949"/>
      <c r="W117" s="949"/>
      <c r="X117" s="949"/>
      <c r="Y117" s="949"/>
    </row>
    <row r="118" spans="1:28" ht="18" customHeight="1">
      <c r="A118" s="945"/>
      <c r="B118" s="945"/>
      <c r="C118" s="906" t="s">
        <v>419</v>
      </c>
      <c r="D118" s="906"/>
      <c r="E118" s="906"/>
      <c r="F118" s="906" t="s">
        <v>418</v>
      </c>
      <c r="G118" s="906"/>
      <c r="H118" s="906"/>
      <c r="I118" s="949"/>
      <c r="J118" s="949"/>
      <c r="K118" s="949"/>
      <c r="L118" s="949"/>
      <c r="M118" s="950"/>
      <c r="N118" s="906"/>
      <c r="O118" s="949" t="s">
        <v>111</v>
      </c>
      <c r="P118" s="949"/>
      <c r="Q118" s="949"/>
      <c r="R118" s="949"/>
      <c r="S118" s="949"/>
      <c r="T118" s="949"/>
      <c r="U118" s="949"/>
      <c r="V118" s="949"/>
      <c r="W118" s="949"/>
      <c r="X118" s="949"/>
      <c r="Y118" s="949"/>
      <c r="Z118" s="949"/>
    </row>
    <row r="119" spans="1:28" ht="18" customHeight="1">
      <c r="A119" s="945"/>
      <c r="B119" s="936" t="s">
        <v>2219</v>
      </c>
      <c r="C119" s="906" t="s">
        <v>420</v>
      </c>
      <c r="D119" s="906"/>
      <c r="E119" s="906"/>
      <c r="F119" s="906"/>
      <c r="G119" s="906"/>
      <c r="H119" s="949"/>
      <c r="I119" s="949"/>
      <c r="J119" s="949"/>
      <c r="K119" s="949"/>
      <c r="L119" s="949"/>
      <c r="M119" s="949"/>
      <c r="N119" s="949"/>
      <c r="O119" s="949"/>
      <c r="P119" s="949"/>
      <c r="Q119" s="949"/>
      <c r="R119" s="949"/>
      <c r="S119" s="949"/>
      <c r="T119" s="949"/>
      <c r="U119" s="949"/>
      <c r="V119" s="949"/>
      <c r="W119" s="949"/>
      <c r="X119" s="949"/>
      <c r="Y119" s="949"/>
    </row>
    <row r="120" spans="1:28" ht="18" customHeight="1">
      <c r="A120" s="945"/>
      <c r="B120" s="945"/>
      <c r="C120" s="906" t="s">
        <v>401</v>
      </c>
      <c r="D120" s="906"/>
      <c r="E120" s="906"/>
      <c r="F120" s="906"/>
      <c r="G120" s="906"/>
      <c r="H120" s="906"/>
      <c r="I120" s="949"/>
      <c r="J120" s="949"/>
      <c r="K120" s="949"/>
      <c r="L120" s="949"/>
      <c r="M120" s="949"/>
      <c r="N120" s="949"/>
      <c r="O120" s="949"/>
      <c r="P120" s="949"/>
      <c r="Q120" s="949"/>
      <c r="R120" s="949"/>
      <c r="S120" s="949"/>
      <c r="T120" s="949"/>
      <c r="U120" s="949"/>
      <c r="V120" s="949"/>
      <c r="W120" s="949"/>
      <c r="X120" s="949"/>
      <c r="Y120" s="949"/>
    </row>
    <row r="121" spans="1:28" ht="18" customHeight="1">
      <c r="A121" s="945"/>
      <c r="B121" s="945"/>
      <c r="C121" s="906" t="s">
        <v>419</v>
      </c>
      <c r="D121" s="906"/>
      <c r="E121" s="906"/>
      <c r="F121" s="906" t="s">
        <v>418</v>
      </c>
      <c r="G121" s="906"/>
      <c r="H121" s="906"/>
      <c r="I121" s="949"/>
      <c r="J121" s="949"/>
      <c r="K121" s="949"/>
      <c r="L121" s="949"/>
      <c r="M121" s="950"/>
      <c r="N121" s="906"/>
      <c r="O121" s="949" t="s">
        <v>111</v>
      </c>
      <c r="P121" s="949"/>
      <c r="Q121" s="949"/>
      <c r="R121" s="949"/>
      <c r="S121" s="949"/>
      <c r="T121" s="949"/>
      <c r="U121" s="949"/>
      <c r="V121" s="949"/>
      <c r="W121" s="949"/>
      <c r="X121" s="949"/>
      <c r="Y121" s="949"/>
      <c r="Z121" s="949"/>
    </row>
    <row r="122" spans="1:28" ht="18" customHeight="1">
      <c r="A122" s="945"/>
      <c r="B122" s="945"/>
      <c r="C122" s="906" t="s">
        <v>401</v>
      </c>
      <c r="D122" s="906"/>
      <c r="E122" s="906"/>
      <c r="F122" s="906"/>
      <c r="G122" s="906"/>
      <c r="H122" s="906"/>
      <c r="I122" s="949"/>
      <c r="J122" s="949"/>
      <c r="K122" s="949"/>
      <c r="L122" s="949"/>
      <c r="M122" s="949"/>
      <c r="N122" s="949"/>
      <c r="O122" s="949"/>
      <c r="P122" s="949"/>
      <c r="Q122" s="949"/>
      <c r="R122" s="949"/>
      <c r="S122" s="949"/>
      <c r="T122" s="949"/>
      <c r="U122" s="949"/>
      <c r="V122" s="949"/>
      <c r="W122" s="949"/>
      <c r="X122" s="949"/>
      <c r="Y122" s="949"/>
    </row>
    <row r="123" spans="1:28" ht="18" customHeight="1">
      <c r="A123" s="945"/>
      <c r="B123" s="945"/>
      <c r="C123" s="906" t="s">
        <v>419</v>
      </c>
      <c r="D123" s="906"/>
      <c r="E123" s="906"/>
      <c r="F123" s="906" t="s">
        <v>418</v>
      </c>
      <c r="G123" s="906"/>
      <c r="H123" s="906"/>
      <c r="I123" s="949"/>
      <c r="J123" s="949"/>
      <c r="K123" s="949"/>
      <c r="L123" s="949"/>
      <c r="M123" s="950"/>
      <c r="N123" s="906"/>
      <c r="O123" s="949" t="s">
        <v>111</v>
      </c>
      <c r="P123" s="949"/>
      <c r="Q123" s="949"/>
      <c r="R123" s="949"/>
      <c r="S123" s="949"/>
      <c r="T123" s="949"/>
      <c r="U123" s="949"/>
      <c r="V123" s="949"/>
      <c r="W123" s="949"/>
      <c r="X123" s="949"/>
      <c r="Y123" s="949"/>
      <c r="Z123" s="949"/>
    </row>
    <row r="124" spans="1:28" ht="18" customHeight="1">
      <c r="A124" s="945"/>
      <c r="B124" s="945"/>
      <c r="C124" s="906" t="s">
        <v>401</v>
      </c>
      <c r="D124" s="906"/>
      <c r="E124" s="906"/>
      <c r="F124" s="906"/>
      <c r="G124" s="906"/>
      <c r="H124" s="906"/>
      <c r="I124" s="949"/>
      <c r="J124" s="949"/>
      <c r="K124" s="949"/>
      <c r="L124" s="949"/>
      <c r="M124" s="949"/>
      <c r="N124" s="949"/>
      <c r="O124" s="949"/>
      <c r="P124" s="949"/>
      <c r="Q124" s="949"/>
      <c r="R124" s="949"/>
      <c r="S124" s="949"/>
      <c r="T124" s="949"/>
      <c r="U124" s="949"/>
      <c r="V124" s="949"/>
      <c r="W124" s="949"/>
      <c r="X124" s="949"/>
      <c r="Y124" s="949"/>
    </row>
    <row r="125" spans="1:28" ht="18" customHeight="1">
      <c r="A125" s="945"/>
      <c r="B125" s="945"/>
      <c r="C125" s="906" t="s">
        <v>419</v>
      </c>
      <c r="D125" s="906"/>
      <c r="E125" s="906"/>
      <c r="F125" s="906" t="s">
        <v>418</v>
      </c>
      <c r="G125" s="906"/>
      <c r="H125" s="906"/>
      <c r="I125" s="949"/>
      <c r="J125" s="949"/>
      <c r="K125" s="949"/>
      <c r="L125" s="949"/>
      <c r="M125" s="950"/>
      <c r="N125" s="906"/>
      <c r="O125" s="949" t="s">
        <v>111</v>
      </c>
      <c r="P125" s="949"/>
      <c r="Q125" s="949"/>
      <c r="R125" s="949"/>
      <c r="S125" s="949"/>
      <c r="T125" s="949"/>
      <c r="U125" s="949"/>
      <c r="V125" s="949"/>
      <c r="W125" s="949"/>
      <c r="X125" s="949"/>
      <c r="Y125" s="949"/>
      <c r="Z125" s="949"/>
    </row>
    <row r="126" spans="1:28" ht="18" customHeight="1">
      <c r="A126" s="951"/>
      <c r="B126" s="935"/>
      <c r="C126" s="935"/>
      <c r="D126" s="935"/>
      <c r="E126" s="935"/>
      <c r="F126" s="935"/>
      <c r="G126" s="935"/>
      <c r="H126" s="952"/>
      <c r="I126" s="952"/>
      <c r="J126" s="952"/>
      <c r="K126" s="952"/>
      <c r="L126" s="952"/>
      <c r="M126" s="952"/>
      <c r="N126" s="952"/>
      <c r="O126" s="952"/>
      <c r="P126" s="952"/>
      <c r="Q126" s="952"/>
      <c r="R126" s="952"/>
      <c r="S126" s="952"/>
      <c r="T126" s="952"/>
      <c r="U126" s="952"/>
      <c r="V126" s="952"/>
      <c r="W126" s="952"/>
      <c r="X126" s="952"/>
      <c r="Y126" s="952"/>
      <c r="Z126" s="952"/>
      <c r="AA126" s="952"/>
      <c r="AB126" s="952"/>
    </row>
    <row r="127" spans="1:28" ht="16" customHeight="1">
      <c r="A127" s="936" t="s">
        <v>441</v>
      </c>
      <c r="B127" s="906" t="s">
        <v>417</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36"/>
      <c r="B128" s="906" t="s">
        <v>416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9" ht="18" customHeight="1">
      <c r="A129" s="945"/>
      <c r="B129" s="906" t="s">
        <v>401</v>
      </c>
      <c r="C129" s="906"/>
      <c r="D129" s="906"/>
      <c r="E129" s="906"/>
      <c r="F129" s="906"/>
      <c r="G129" s="906"/>
      <c r="H129" s="938" t="str">
        <f>項目一覧!$C$36</f>
        <v/>
      </c>
      <c r="I129" s="939"/>
      <c r="J129" s="938"/>
      <c r="K129" s="938"/>
      <c r="L129" s="938"/>
      <c r="M129" s="938"/>
      <c r="N129" s="938"/>
      <c r="O129" s="938"/>
      <c r="P129" s="938"/>
      <c r="Q129" s="938"/>
      <c r="R129" s="938"/>
      <c r="S129" s="938"/>
      <c r="T129" s="938"/>
      <c r="U129" s="938"/>
      <c r="V129" s="938"/>
      <c r="W129" s="938"/>
      <c r="X129" s="938"/>
      <c r="Y129" s="938"/>
      <c r="Z129" s="938"/>
      <c r="AA129" s="938"/>
      <c r="AB129" s="939"/>
      <c r="AC129" s="911"/>
    </row>
    <row r="130" spans="1:29" ht="18" customHeight="1">
      <c r="A130" s="945"/>
      <c r="B130" s="906" t="s">
        <v>414</v>
      </c>
      <c r="C130" s="906"/>
      <c r="D130" s="906"/>
      <c r="E130" s="906"/>
      <c r="F130" s="906"/>
      <c r="G130" s="906"/>
      <c r="H130" s="938" t="str">
        <f>項目一覧!$C$37</f>
        <v/>
      </c>
      <c r="I130" s="939"/>
      <c r="J130" s="938"/>
      <c r="K130" s="938"/>
      <c r="L130" s="938"/>
      <c r="M130" s="938"/>
      <c r="N130" s="938"/>
      <c r="O130" s="938"/>
      <c r="P130" s="938"/>
      <c r="Q130" s="938"/>
      <c r="R130" s="938"/>
      <c r="S130" s="938"/>
      <c r="T130" s="938"/>
      <c r="U130" s="938"/>
      <c r="V130" s="938"/>
      <c r="W130" s="938"/>
      <c r="X130" s="938"/>
      <c r="Y130" s="938"/>
      <c r="Z130" s="938"/>
      <c r="AA130" s="938"/>
      <c r="AB130" s="939"/>
      <c r="AC130" s="911"/>
    </row>
    <row r="131" spans="1:29" ht="18" customHeight="1">
      <c r="A131" s="945"/>
      <c r="B131" s="906" t="s">
        <v>399</v>
      </c>
      <c r="C131" s="906"/>
      <c r="D131" s="906"/>
      <c r="E131" s="906"/>
      <c r="F131" s="906"/>
      <c r="G131" s="906"/>
      <c r="H131" s="938" t="str">
        <f>項目一覧!$C$38</f>
        <v/>
      </c>
      <c r="I131" s="939"/>
      <c r="J131" s="938"/>
      <c r="K131" s="938"/>
      <c r="L131" s="938"/>
      <c r="M131" s="938"/>
      <c r="N131" s="938"/>
      <c r="O131" s="938"/>
      <c r="P131" s="938"/>
      <c r="Q131" s="938"/>
      <c r="R131" s="938"/>
      <c r="S131" s="938"/>
      <c r="T131" s="938"/>
      <c r="U131" s="938"/>
      <c r="V131" s="938"/>
      <c r="W131" s="938"/>
      <c r="X131" s="938"/>
      <c r="Y131" s="938"/>
      <c r="Z131" s="938"/>
      <c r="AA131" s="938"/>
      <c r="AB131" s="939"/>
      <c r="AC131" s="911"/>
    </row>
    <row r="132" spans="1:29" ht="18" customHeight="1">
      <c r="A132" s="945"/>
      <c r="B132" s="906" t="s">
        <v>398</v>
      </c>
      <c r="C132" s="906"/>
      <c r="D132" s="906"/>
      <c r="E132" s="906"/>
      <c r="F132" s="906"/>
      <c r="G132" s="906"/>
      <c r="H132" s="1707" t="str">
        <f>項目一覧!$C$39</f>
        <v/>
      </c>
      <c r="I132" s="1707"/>
      <c r="J132" s="1707"/>
      <c r="K132" s="1707"/>
      <c r="L132" s="1707"/>
      <c r="M132" s="1707"/>
      <c r="N132" s="1707"/>
      <c r="O132" s="1707"/>
      <c r="P132" s="1707"/>
      <c r="Q132" s="1707"/>
      <c r="R132" s="1707"/>
      <c r="S132" s="1707"/>
      <c r="T132" s="1707"/>
      <c r="U132" s="1707"/>
      <c r="V132" s="1707"/>
      <c r="W132" s="1707"/>
      <c r="X132" s="1707"/>
      <c r="Y132" s="1707"/>
      <c r="Z132" s="1707"/>
      <c r="AA132" s="1707"/>
      <c r="AB132" s="1707"/>
      <c r="AC132" s="911"/>
    </row>
    <row r="133" spans="1:29" ht="18" customHeight="1">
      <c r="A133" s="945"/>
      <c r="B133" s="906" t="s">
        <v>397</v>
      </c>
      <c r="C133" s="906"/>
      <c r="D133" s="906"/>
      <c r="E133" s="906"/>
      <c r="F133" s="906"/>
      <c r="G133" s="906"/>
      <c r="H133" s="938" t="str">
        <f>項目一覧!$C$40</f>
        <v/>
      </c>
      <c r="I133" s="939"/>
      <c r="J133" s="938"/>
      <c r="K133" s="938"/>
      <c r="L133" s="938"/>
      <c r="M133" s="938"/>
      <c r="N133" s="938"/>
      <c r="O133" s="938"/>
      <c r="P133" s="938"/>
      <c r="Q133" s="938"/>
      <c r="R133" s="938"/>
      <c r="S133" s="938"/>
      <c r="T133" s="938"/>
      <c r="U133" s="938"/>
      <c r="V133" s="938"/>
      <c r="W133" s="938"/>
      <c r="X133" s="938"/>
      <c r="Y133" s="938"/>
      <c r="Z133" s="938"/>
      <c r="AA133" s="938"/>
      <c r="AB133" s="939"/>
      <c r="AC133" s="911"/>
    </row>
    <row r="134" spans="1:29" ht="18" customHeight="1">
      <c r="A134" s="945"/>
      <c r="B134" s="906" t="s">
        <v>413</v>
      </c>
      <c r="C134" s="906"/>
      <c r="D134" s="906"/>
      <c r="E134" s="906"/>
      <c r="F134" s="906"/>
      <c r="G134" s="906"/>
      <c r="H134" s="1714" t="str">
        <f>項目一覧!$C$41</f>
        <v/>
      </c>
      <c r="I134" s="1714"/>
      <c r="J134" s="1714"/>
      <c r="K134" s="1714"/>
      <c r="L134" s="1714"/>
      <c r="M134" s="1714"/>
      <c r="N134" s="1714"/>
      <c r="O134" s="1714"/>
      <c r="P134" s="1714"/>
      <c r="Q134" s="1714"/>
      <c r="R134" s="1714"/>
      <c r="S134" s="938"/>
      <c r="T134" s="938"/>
      <c r="U134" s="938"/>
      <c r="V134" s="938"/>
      <c r="W134" s="938"/>
      <c r="X134" s="938"/>
      <c r="Y134" s="938"/>
      <c r="Z134" s="938"/>
      <c r="AA134" s="938"/>
      <c r="AB134" s="939"/>
      <c r="AC134" s="911"/>
    </row>
    <row r="135" spans="1:29" ht="18" customHeight="1">
      <c r="A135" s="945"/>
      <c r="B135" s="902" t="s">
        <v>412</v>
      </c>
      <c r="C135" s="906"/>
      <c r="D135" s="906"/>
      <c r="E135" s="906"/>
      <c r="F135" s="906"/>
      <c r="G135" s="906"/>
      <c r="H135" s="938"/>
      <c r="I135" s="1715" t="str">
        <f>項目一覧!$C$42</f>
        <v/>
      </c>
      <c r="J135" s="1715"/>
      <c r="K135" s="1715"/>
      <c r="L135" s="1715"/>
      <c r="M135" s="1715"/>
      <c r="N135" s="1715"/>
      <c r="O135" s="1715"/>
      <c r="P135" s="1715"/>
      <c r="Q135" s="1715"/>
      <c r="R135" s="1715"/>
      <c r="S135" s="1715"/>
      <c r="T135" s="1715"/>
      <c r="U135" s="1715"/>
      <c r="V135" s="1715"/>
      <c r="W135" s="1715"/>
      <c r="X135" s="1715"/>
      <c r="Y135" s="1715"/>
      <c r="Z135" s="1715"/>
      <c r="AA135" s="1715"/>
      <c r="AB135" s="1715"/>
      <c r="AC135" s="1715"/>
    </row>
    <row r="136" spans="1:29" ht="18" customHeight="1">
      <c r="A136" s="945"/>
      <c r="B136" s="906"/>
      <c r="C136" s="906"/>
      <c r="D136" s="906"/>
      <c r="E136" s="906"/>
      <c r="F136" s="906"/>
      <c r="G136" s="906"/>
      <c r="H136" s="938"/>
      <c r="I136" s="1715"/>
      <c r="J136" s="1715"/>
      <c r="K136" s="1715"/>
      <c r="L136" s="1715"/>
      <c r="M136" s="1715"/>
      <c r="N136" s="1715"/>
      <c r="O136" s="1715"/>
      <c r="P136" s="1715"/>
      <c r="Q136" s="1715"/>
      <c r="R136" s="1715"/>
      <c r="S136" s="1715"/>
      <c r="T136" s="1715"/>
      <c r="U136" s="1715"/>
      <c r="V136" s="1715"/>
      <c r="W136" s="1715"/>
      <c r="X136" s="1715"/>
      <c r="Y136" s="1715"/>
      <c r="Z136" s="1715"/>
      <c r="AA136" s="1715"/>
      <c r="AB136" s="1715"/>
      <c r="AC136" s="1715"/>
    </row>
    <row r="137" spans="1:29" ht="18" customHeight="1">
      <c r="A137" s="936"/>
      <c r="B137" s="906" t="s">
        <v>415</v>
      </c>
      <c r="C137" s="906"/>
      <c r="D137" s="906"/>
      <c r="E137" s="906"/>
      <c r="F137" s="906"/>
      <c r="G137" s="906"/>
      <c r="H137" s="906"/>
      <c r="I137" s="906"/>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401</v>
      </c>
      <c r="C138" s="906"/>
      <c r="D138" s="906"/>
      <c r="E138" s="906"/>
      <c r="F138" s="906"/>
      <c r="G138" s="906"/>
      <c r="H138" s="938" t="str">
        <f>項目一覧!$C$231</f>
        <v/>
      </c>
      <c r="I138" s="939"/>
      <c r="J138" s="938"/>
      <c r="K138" s="938"/>
      <c r="L138" s="938"/>
      <c r="M138" s="938"/>
      <c r="N138" s="938"/>
      <c r="O138" s="938"/>
      <c r="P138" s="938"/>
      <c r="Q138" s="938"/>
      <c r="R138" s="938"/>
      <c r="S138" s="938"/>
      <c r="T138" s="938"/>
      <c r="U138" s="938"/>
      <c r="V138" s="938"/>
      <c r="W138" s="938"/>
      <c r="X138" s="938"/>
      <c r="Y138" s="938"/>
      <c r="Z138" s="938"/>
      <c r="AA138" s="938"/>
      <c r="AB138" s="939"/>
      <c r="AC138" s="911"/>
    </row>
    <row r="139" spans="1:29" ht="18" customHeight="1">
      <c r="A139" s="945"/>
      <c r="B139" s="906" t="s">
        <v>414</v>
      </c>
      <c r="C139" s="906"/>
      <c r="D139" s="906"/>
      <c r="E139" s="906"/>
      <c r="F139" s="906"/>
      <c r="G139" s="906"/>
      <c r="H139" s="938" t="str">
        <f>項目一覧!$C$232</f>
        <v/>
      </c>
      <c r="I139" s="939"/>
      <c r="J139" s="938"/>
      <c r="K139" s="938"/>
      <c r="L139" s="938"/>
      <c r="M139" s="938"/>
      <c r="N139" s="938"/>
      <c r="O139" s="938"/>
      <c r="P139" s="938"/>
      <c r="Q139" s="938"/>
      <c r="R139" s="938"/>
      <c r="S139" s="938"/>
      <c r="T139" s="938"/>
      <c r="U139" s="938"/>
      <c r="V139" s="938"/>
      <c r="W139" s="938"/>
      <c r="X139" s="938"/>
      <c r="Y139" s="938"/>
      <c r="Z139" s="938"/>
      <c r="AA139" s="938"/>
      <c r="AB139" s="939"/>
      <c r="AC139" s="911"/>
    </row>
    <row r="140" spans="1:29" ht="18" customHeight="1">
      <c r="A140" s="945"/>
      <c r="B140" s="906" t="s">
        <v>399</v>
      </c>
      <c r="C140" s="906"/>
      <c r="D140" s="906"/>
      <c r="E140" s="906"/>
      <c r="F140" s="906"/>
      <c r="G140" s="906"/>
      <c r="H140" s="938" t="str">
        <f>項目一覧!$C$233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11"/>
    </row>
    <row r="141" spans="1:29" ht="18" customHeight="1">
      <c r="A141" s="945"/>
      <c r="B141" s="906" t="s">
        <v>398</v>
      </c>
      <c r="C141" s="906"/>
      <c r="D141" s="906"/>
      <c r="E141" s="906"/>
      <c r="F141" s="906"/>
      <c r="G141" s="906"/>
      <c r="H141" s="1707" t="str">
        <f>項目一覧!$C$234</f>
        <v/>
      </c>
      <c r="I141" s="1707"/>
      <c r="J141" s="1707"/>
      <c r="K141" s="1707"/>
      <c r="L141" s="1707"/>
      <c r="M141" s="1707"/>
      <c r="N141" s="1707"/>
      <c r="O141" s="1707"/>
      <c r="P141" s="1707"/>
      <c r="Q141" s="1707"/>
      <c r="R141" s="1707"/>
      <c r="S141" s="1707"/>
      <c r="T141" s="1707"/>
      <c r="U141" s="1707"/>
      <c r="V141" s="1707"/>
      <c r="W141" s="1707"/>
      <c r="X141" s="1707"/>
      <c r="Y141" s="1707"/>
      <c r="Z141" s="1707"/>
      <c r="AA141" s="1707"/>
      <c r="AB141" s="1707"/>
      <c r="AC141" s="911"/>
    </row>
    <row r="142" spans="1:29" ht="18" customHeight="1">
      <c r="A142" s="945"/>
      <c r="B142" s="906" t="s">
        <v>397</v>
      </c>
      <c r="C142" s="906"/>
      <c r="D142" s="906"/>
      <c r="E142" s="906"/>
      <c r="F142" s="906"/>
      <c r="G142" s="906"/>
      <c r="H142" s="938" t="str">
        <f>項目一覧!$C$235</f>
        <v/>
      </c>
      <c r="I142" s="939"/>
      <c r="J142" s="938"/>
      <c r="K142" s="938"/>
      <c r="L142" s="938"/>
      <c r="M142" s="938"/>
      <c r="N142" s="938"/>
      <c r="O142" s="938"/>
      <c r="P142" s="938"/>
      <c r="Q142" s="938"/>
      <c r="R142" s="938"/>
      <c r="S142" s="938"/>
      <c r="T142" s="938"/>
      <c r="U142" s="938"/>
      <c r="V142" s="938"/>
      <c r="W142" s="938"/>
      <c r="X142" s="938"/>
      <c r="Y142" s="938"/>
      <c r="Z142" s="938"/>
      <c r="AA142" s="938"/>
      <c r="AB142" s="939"/>
      <c r="AC142" s="911"/>
    </row>
    <row r="143" spans="1:29" ht="18" customHeight="1">
      <c r="A143" s="945"/>
      <c r="B143" s="906" t="s">
        <v>413</v>
      </c>
      <c r="C143" s="906"/>
      <c r="D143" s="906"/>
      <c r="E143" s="906"/>
      <c r="F143" s="906"/>
      <c r="G143" s="906"/>
      <c r="H143" s="938" t="str">
        <f>項目一覧!$C$236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11"/>
    </row>
    <row r="144" spans="1:29" ht="18" customHeight="1">
      <c r="A144" s="945"/>
      <c r="B144" s="902" t="s">
        <v>412</v>
      </c>
      <c r="C144" s="906"/>
      <c r="D144" s="906"/>
      <c r="E144" s="906"/>
      <c r="F144" s="906"/>
      <c r="G144" s="906"/>
      <c r="H144" s="938"/>
      <c r="I144" s="1715" t="str">
        <f>項目一覧!$C$237</f>
        <v/>
      </c>
      <c r="J144" s="1715"/>
      <c r="K144" s="1715"/>
      <c r="L144" s="1715"/>
      <c r="M144" s="1715"/>
      <c r="N144" s="1715"/>
      <c r="O144" s="1715"/>
      <c r="P144" s="1715"/>
      <c r="Q144" s="1715"/>
      <c r="R144" s="1715"/>
      <c r="S144" s="1715"/>
      <c r="T144" s="1715"/>
      <c r="U144" s="1715"/>
      <c r="V144" s="1715"/>
      <c r="W144" s="1715"/>
      <c r="X144" s="1715"/>
      <c r="Y144" s="1715"/>
      <c r="Z144" s="1715"/>
      <c r="AA144" s="1715"/>
      <c r="AB144" s="1715"/>
      <c r="AC144" s="1715"/>
    </row>
    <row r="145" spans="1:29" ht="18" customHeight="1">
      <c r="A145" s="936"/>
      <c r="B145" s="906"/>
      <c r="C145" s="906"/>
      <c r="D145" s="906"/>
      <c r="E145" s="906"/>
      <c r="F145" s="906"/>
      <c r="G145" s="906"/>
      <c r="H145" s="938"/>
      <c r="I145" s="1715"/>
      <c r="J145" s="1715"/>
      <c r="K145" s="1715"/>
      <c r="L145" s="1715"/>
      <c r="M145" s="1715"/>
      <c r="N145" s="1715"/>
      <c r="O145" s="1715"/>
      <c r="P145" s="1715"/>
      <c r="Q145" s="1715"/>
      <c r="R145" s="1715"/>
      <c r="S145" s="1715"/>
      <c r="T145" s="1715"/>
      <c r="U145" s="1715"/>
      <c r="V145" s="1715"/>
      <c r="W145" s="1715"/>
      <c r="X145" s="1715"/>
      <c r="Y145" s="1715"/>
      <c r="Z145" s="1715"/>
      <c r="AA145" s="1715"/>
      <c r="AB145" s="1715"/>
      <c r="AC145" s="1715"/>
    </row>
    <row r="146" spans="1:29" ht="18" customHeight="1">
      <c r="A146" s="945"/>
      <c r="B146" s="906" t="s">
        <v>401</v>
      </c>
      <c r="C146" s="906"/>
      <c r="D146" s="906"/>
      <c r="E146" s="906"/>
      <c r="F146" s="906"/>
      <c r="G146" s="906"/>
      <c r="H146" s="938" t="str">
        <f>項目一覧!$C$238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11"/>
    </row>
    <row r="147" spans="1:29" ht="18" customHeight="1">
      <c r="A147" s="945"/>
      <c r="B147" s="906" t="s">
        <v>414</v>
      </c>
      <c r="C147" s="906"/>
      <c r="D147" s="906"/>
      <c r="E147" s="906"/>
      <c r="F147" s="906"/>
      <c r="G147" s="906"/>
      <c r="H147" s="938" t="str">
        <f>項目一覧!$C$239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11"/>
    </row>
    <row r="148" spans="1:29" ht="18" customHeight="1">
      <c r="A148" s="945"/>
      <c r="B148" s="906" t="s">
        <v>399</v>
      </c>
      <c r="C148" s="906"/>
      <c r="D148" s="906"/>
      <c r="E148" s="906"/>
      <c r="F148" s="906"/>
      <c r="G148" s="906"/>
      <c r="H148" s="938" t="str">
        <f>項目一覧!$C$240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11"/>
    </row>
    <row r="149" spans="1:29" ht="18" customHeight="1">
      <c r="A149" s="945"/>
      <c r="B149" s="906" t="s">
        <v>398</v>
      </c>
      <c r="C149" s="906"/>
      <c r="D149" s="906"/>
      <c r="E149" s="906"/>
      <c r="F149" s="906"/>
      <c r="G149" s="906"/>
      <c r="H149" s="1707" t="str">
        <f>項目一覧!$C$241</f>
        <v/>
      </c>
      <c r="I149" s="1707"/>
      <c r="J149" s="1707"/>
      <c r="K149" s="1707"/>
      <c r="L149" s="1707"/>
      <c r="M149" s="1707"/>
      <c r="N149" s="1707"/>
      <c r="O149" s="1707"/>
      <c r="P149" s="1707"/>
      <c r="Q149" s="1707"/>
      <c r="R149" s="1707"/>
      <c r="S149" s="1707"/>
      <c r="T149" s="1707"/>
      <c r="U149" s="1707"/>
      <c r="V149" s="1707"/>
      <c r="W149" s="1707"/>
      <c r="X149" s="1707"/>
      <c r="Y149" s="1707"/>
      <c r="Z149" s="1707"/>
      <c r="AA149" s="1707"/>
      <c r="AB149" s="1707"/>
      <c r="AC149" s="911"/>
    </row>
    <row r="150" spans="1:29" ht="18" customHeight="1">
      <c r="A150" s="945"/>
      <c r="B150" s="906" t="s">
        <v>397</v>
      </c>
      <c r="C150" s="906"/>
      <c r="D150" s="906"/>
      <c r="E150" s="906"/>
      <c r="F150" s="906"/>
      <c r="G150" s="906"/>
      <c r="H150" s="938" t="str">
        <f>項目一覧!$C$242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11"/>
    </row>
    <row r="151" spans="1:29" ht="18" customHeight="1">
      <c r="A151" s="945"/>
      <c r="B151" s="906" t="s">
        <v>413</v>
      </c>
      <c r="C151" s="906"/>
      <c r="D151" s="906"/>
      <c r="E151" s="906"/>
      <c r="F151" s="906"/>
      <c r="G151" s="906"/>
      <c r="H151" s="938" t="str">
        <f>項目一覧!$C$243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11"/>
    </row>
    <row r="152" spans="1:29" ht="18" customHeight="1">
      <c r="A152" s="945"/>
      <c r="B152" s="902" t="s">
        <v>412</v>
      </c>
      <c r="C152" s="906"/>
      <c r="D152" s="906"/>
      <c r="E152" s="906"/>
      <c r="F152" s="906"/>
      <c r="G152" s="906"/>
      <c r="H152" s="938"/>
      <c r="I152" s="1715" t="str">
        <f>項目一覧!$C$244</f>
        <v/>
      </c>
      <c r="J152" s="1715"/>
      <c r="K152" s="1715"/>
      <c r="L152" s="1715"/>
      <c r="M152" s="1715"/>
      <c r="N152" s="1715"/>
      <c r="O152" s="1715"/>
      <c r="P152" s="1715"/>
      <c r="Q152" s="1715"/>
      <c r="R152" s="1715"/>
      <c r="S152" s="1715"/>
      <c r="T152" s="1715"/>
      <c r="U152" s="1715"/>
      <c r="V152" s="1715"/>
      <c r="W152" s="1715"/>
      <c r="X152" s="1715"/>
      <c r="Y152" s="1715"/>
      <c r="Z152" s="1715"/>
      <c r="AA152" s="1715"/>
      <c r="AB152" s="1715"/>
      <c r="AC152" s="1715"/>
    </row>
    <row r="153" spans="1:29" ht="18" customHeight="1">
      <c r="A153" s="936"/>
      <c r="B153" s="906"/>
      <c r="C153" s="906"/>
      <c r="D153" s="906"/>
      <c r="E153" s="906"/>
      <c r="F153" s="906"/>
      <c r="G153" s="906"/>
      <c r="H153" s="938"/>
      <c r="I153" s="1715"/>
      <c r="J153" s="1715"/>
      <c r="K153" s="1715"/>
      <c r="L153" s="1715"/>
      <c r="M153" s="1715"/>
      <c r="N153" s="1715"/>
      <c r="O153" s="1715"/>
      <c r="P153" s="1715"/>
      <c r="Q153" s="1715"/>
      <c r="R153" s="1715"/>
      <c r="S153" s="1715"/>
      <c r="T153" s="1715"/>
      <c r="U153" s="1715"/>
      <c r="V153" s="1715"/>
      <c r="W153" s="1715"/>
      <c r="X153" s="1715"/>
      <c r="Y153" s="1715"/>
      <c r="Z153" s="1715"/>
      <c r="AA153" s="1715"/>
      <c r="AB153" s="1715"/>
      <c r="AC153" s="1715"/>
    </row>
    <row r="154" spans="1:29" ht="18" customHeight="1">
      <c r="A154" s="945"/>
      <c r="B154" s="906" t="s">
        <v>401</v>
      </c>
      <c r="C154" s="906"/>
      <c r="D154" s="906"/>
      <c r="E154" s="906"/>
      <c r="F154" s="906"/>
      <c r="G154" s="906"/>
      <c r="H154" s="938" t="str">
        <f>項目一覧!$C$245</f>
        <v/>
      </c>
      <c r="I154" s="939"/>
      <c r="J154" s="938"/>
      <c r="K154" s="938"/>
      <c r="L154" s="938"/>
      <c r="M154" s="938"/>
      <c r="N154" s="938"/>
      <c r="O154" s="938"/>
      <c r="P154" s="938"/>
      <c r="Q154" s="938"/>
      <c r="R154" s="938"/>
      <c r="S154" s="938"/>
      <c r="T154" s="938"/>
      <c r="U154" s="938"/>
      <c r="V154" s="938"/>
      <c r="W154" s="938"/>
      <c r="X154" s="938"/>
      <c r="Y154" s="938"/>
      <c r="Z154" s="938"/>
      <c r="AA154" s="938"/>
      <c r="AB154" s="939"/>
      <c r="AC154" s="911"/>
    </row>
    <row r="155" spans="1:29" ht="18" customHeight="1">
      <c r="A155" s="945"/>
      <c r="B155" s="906" t="s">
        <v>414</v>
      </c>
      <c r="C155" s="906"/>
      <c r="D155" s="906"/>
      <c r="E155" s="906"/>
      <c r="F155" s="906"/>
      <c r="G155" s="906"/>
      <c r="H155" s="938" t="str">
        <f>項目一覧!$C$246</f>
        <v/>
      </c>
      <c r="I155" s="939"/>
      <c r="J155" s="938"/>
      <c r="K155" s="938"/>
      <c r="L155" s="938"/>
      <c r="M155" s="938"/>
      <c r="N155" s="938"/>
      <c r="O155" s="938"/>
      <c r="P155" s="938"/>
      <c r="Q155" s="938"/>
      <c r="R155" s="938"/>
      <c r="S155" s="938"/>
      <c r="T155" s="938"/>
      <c r="U155" s="938"/>
      <c r="V155" s="938"/>
      <c r="W155" s="938"/>
      <c r="X155" s="938"/>
      <c r="Y155" s="938"/>
      <c r="Z155" s="938"/>
      <c r="AA155" s="938"/>
      <c r="AB155" s="939"/>
      <c r="AC155" s="911"/>
    </row>
    <row r="156" spans="1:29" ht="18" customHeight="1">
      <c r="A156" s="945"/>
      <c r="B156" s="906" t="s">
        <v>399</v>
      </c>
      <c r="C156" s="906"/>
      <c r="D156" s="906"/>
      <c r="E156" s="906"/>
      <c r="F156" s="906"/>
      <c r="G156" s="906"/>
      <c r="H156" s="938" t="str">
        <f>項目一覧!$C$247</f>
        <v/>
      </c>
      <c r="I156" s="939"/>
      <c r="J156" s="938"/>
      <c r="K156" s="938"/>
      <c r="L156" s="938"/>
      <c r="M156" s="938"/>
      <c r="N156" s="938"/>
      <c r="O156" s="938"/>
      <c r="P156" s="938"/>
      <c r="Q156" s="938"/>
      <c r="R156" s="938"/>
      <c r="S156" s="938"/>
      <c r="T156" s="938"/>
      <c r="U156" s="938"/>
      <c r="V156" s="938"/>
      <c r="W156" s="938"/>
      <c r="X156" s="938"/>
      <c r="Y156" s="938"/>
      <c r="Z156" s="938"/>
      <c r="AA156" s="938"/>
      <c r="AB156" s="939"/>
      <c r="AC156" s="911"/>
    </row>
    <row r="157" spans="1:29" ht="18" customHeight="1">
      <c r="A157" s="945"/>
      <c r="B157" s="906" t="s">
        <v>398</v>
      </c>
      <c r="C157" s="906"/>
      <c r="D157" s="906"/>
      <c r="E157" s="906"/>
      <c r="F157" s="906"/>
      <c r="G157" s="906"/>
      <c r="H157" s="1707" t="str">
        <f>項目一覧!$C$248</f>
        <v/>
      </c>
      <c r="I157" s="1707"/>
      <c r="J157" s="1707"/>
      <c r="K157" s="1707"/>
      <c r="L157" s="1707"/>
      <c r="M157" s="1707"/>
      <c r="N157" s="1707"/>
      <c r="O157" s="1707"/>
      <c r="P157" s="1707"/>
      <c r="Q157" s="1707"/>
      <c r="R157" s="1707"/>
      <c r="S157" s="1707"/>
      <c r="T157" s="1707"/>
      <c r="U157" s="1707"/>
      <c r="V157" s="1707"/>
      <c r="W157" s="1707"/>
      <c r="X157" s="1707"/>
      <c r="Y157" s="1707"/>
      <c r="Z157" s="1707"/>
      <c r="AA157" s="1707"/>
      <c r="AB157" s="1707"/>
      <c r="AC157" s="911"/>
    </row>
    <row r="158" spans="1:29" ht="18" customHeight="1">
      <c r="A158" s="945"/>
      <c r="B158" s="906" t="s">
        <v>397</v>
      </c>
      <c r="C158" s="906"/>
      <c r="D158" s="906"/>
      <c r="E158" s="906"/>
      <c r="F158" s="906"/>
      <c r="G158" s="906"/>
      <c r="H158" s="938" t="str">
        <f>項目一覧!$C$249</f>
        <v/>
      </c>
      <c r="I158" s="939"/>
      <c r="J158" s="938"/>
      <c r="K158" s="938"/>
      <c r="L158" s="938"/>
      <c r="M158" s="938"/>
      <c r="N158" s="938"/>
      <c r="O158" s="938"/>
      <c r="P158" s="938"/>
      <c r="Q158" s="938"/>
      <c r="R158" s="938"/>
      <c r="S158" s="938"/>
      <c r="T158" s="938"/>
      <c r="U158" s="938"/>
      <c r="V158" s="938"/>
      <c r="W158" s="938"/>
      <c r="X158" s="938"/>
      <c r="Y158" s="938"/>
      <c r="Z158" s="938"/>
      <c r="AA158" s="938"/>
      <c r="AB158" s="939"/>
      <c r="AC158" s="911"/>
    </row>
    <row r="159" spans="1:29" ht="18" customHeight="1">
      <c r="A159" s="945"/>
      <c r="B159" s="906" t="s">
        <v>413</v>
      </c>
      <c r="C159" s="906"/>
      <c r="D159" s="906"/>
      <c r="E159" s="906"/>
      <c r="F159" s="906"/>
      <c r="G159" s="906"/>
      <c r="H159" s="938" t="str">
        <f>項目一覧!$C$250</f>
        <v/>
      </c>
      <c r="I159" s="939"/>
      <c r="J159" s="938"/>
      <c r="K159" s="938"/>
      <c r="L159" s="938"/>
      <c r="M159" s="938"/>
      <c r="N159" s="938"/>
      <c r="O159" s="938"/>
      <c r="P159" s="938"/>
      <c r="Q159" s="938"/>
      <c r="R159" s="938"/>
      <c r="S159" s="938"/>
      <c r="T159" s="938"/>
      <c r="U159" s="938"/>
      <c r="V159" s="938"/>
      <c r="W159" s="938"/>
      <c r="X159" s="938"/>
      <c r="Y159" s="938"/>
      <c r="Z159" s="938"/>
      <c r="AA159" s="938"/>
      <c r="AB159" s="939"/>
      <c r="AC159" s="911"/>
    </row>
    <row r="160" spans="1:29" ht="18" customHeight="1">
      <c r="A160" s="945"/>
      <c r="B160" s="902" t="s">
        <v>412</v>
      </c>
      <c r="C160" s="906"/>
      <c r="D160" s="906"/>
      <c r="E160" s="906"/>
      <c r="F160" s="906"/>
      <c r="G160" s="906"/>
      <c r="H160" s="938"/>
      <c r="I160" s="1715" t="str">
        <f>項目一覧!$C$251</f>
        <v/>
      </c>
      <c r="J160" s="1715"/>
      <c r="K160" s="1715"/>
      <c r="L160" s="1715"/>
      <c r="M160" s="1715"/>
      <c r="N160" s="1715"/>
      <c r="O160" s="1715"/>
      <c r="P160" s="1715"/>
      <c r="Q160" s="1715"/>
      <c r="R160" s="1715"/>
      <c r="S160" s="1715"/>
      <c r="T160" s="1715"/>
      <c r="U160" s="1715"/>
      <c r="V160" s="1715"/>
      <c r="W160" s="1715"/>
      <c r="X160" s="1715"/>
      <c r="Y160" s="1715"/>
      <c r="Z160" s="1715"/>
      <c r="AA160" s="1715"/>
      <c r="AB160" s="1715"/>
      <c r="AC160" s="1715"/>
    </row>
    <row r="161" spans="1:29" ht="18" customHeight="1">
      <c r="A161" s="951"/>
      <c r="B161" s="935"/>
      <c r="C161" s="935"/>
      <c r="D161" s="935"/>
      <c r="E161" s="935"/>
      <c r="F161" s="935"/>
      <c r="G161" s="935"/>
      <c r="H161" s="941"/>
      <c r="I161" s="1716"/>
      <c r="J161" s="1716"/>
      <c r="K161" s="1716"/>
      <c r="L161" s="1716"/>
      <c r="M161" s="1716"/>
      <c r="N161" s="1716"/>
      <c r="O161" s="1716"/>
      <c r="P161" s="1716"/>
      <c r="Q161" s="1716"/>
      <c r="R161" s="1716"/>
      <c r="S161" s="1716"/>
      <c r="T161" s="1716"/>
      <c r="U161" s="1716"/>
      <c r="V161" s="1716"/>
      <c r="W161" s="1716"/>
      <c r="X161" s="1716"/>
      <c r="Y161" s="1716"/>
      <c r="Z161" s="1716"/>
      <c r="AA161" s="1716"/>
      <c r="AB161" s="1716"/>
      <c r="AC161" s="1716"/>
    </row>
    <row r="162" spans="1:29" ht="16" customHeight="1">
      <c r="A162" s="936" t="s">
        <v>309</v>
      </c>
      <c r="B162" s="906" t="s">
        <v>411</v>
      </c>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9" ht="16" customHeight="1">
      <c r="A163" s="936"/>
      <c r="B163" s="906" t="s">
        <v>212</v>
      </c>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9" ht="18" customHeight="1">
      <c r="A164" s="945"/>
      <c r="B164" s="906" t="s">
        <v>409</v>
      </c>
      <c r="C164" s="906"/>
      <c r="D164" s="906"/>
      <c r="E164" s="906"/>
      <c r="F164" s="906"/>
      <c r="G164" s="906"/>
      <c r="H164" s="944" t="str">
        <f>IF(項目一覧!$C$43=0,"","("&amp;項目一覧!$C$43&amp;") 建築士  （"&amp;項目一覧!$C$44&amp;"）登録　第　 "&amp;項目一覧!$C$45&amp;"　号")</f>
        <v>() 建築士  （）登録　第　 　号</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9" ht="18" customHeight="1">
      <c r="A165" s="945"/>
      <c r="B165" s="906" t="s">
        <v>408</v>
      </c>
      <c r="C165" s="906"/>
      <c r="D165" s="906"/>
      <c r="E165" s="906"/>
      <c r="F165" s="906"/>
      <c r="G165" s="906"/>
      <c r="H165" s="938" t="str">
        <f>項目一覧!$C$46</f>
        <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9" ht="18" customHeight="1">
      <c r="A166" s="945"/>
      <c r="B166" s="906" t="s">
        <v>407</v>
      </c>
      <c r="C166" s="906"/>
      <c r="D166" s="906"/>
      <c r="E166" s="906"/>
      <c r="F166" s="906"/>
      <c r="G166" s="906"/>
      <c r="H166" s="944" t="str">
        <f>IF(項目一覧!$C$47=0,"","("&amp;項目一覧!$C$47&amp;") 建築士事務所  （"&amp;項目一覧!$C$48&amp;"）知事登録　第　 "&amp;項目一覧!$C$49&amp;"　号")</f>
        <v>() 建築士事務所  （）知事登録　第　 　号</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9" ht="18" customHeight="1">
      <c r="A167" s="945"/>
      <c r="B167" s="906"/>
      <c r="C167" s="906"/>
      <c r="D167" s="906"/>
      <c r="E167" s="906"/>
      <c r="F167" s="906"/>
      <c r="G167" s="906"/>
      <c r="H167" s="938" t="str">
        <f>項目一覧!$C$50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9" ht="18" customHeight="1">
      <c r="A168" s="945"/>
      <c r="B168" s="906" t="s">
        <v>406</v>
      </c>
      <c r="C168" s="906"/>
      <c r="D168" s="906"/>
      <c r="E168" s="906"/>
      <c r="F168" s="906"/>
      <c r="G168" s="906"/>
      <c r="H168" s="938" t="str">
        <f>項目一覧!$C$51</f>
        <v/>
      </c>
      <c r="I168" s="939"/>
      <c r="J168" s="938"/>
      <c r="K168" s="938"/>
      <c r="L168" s="938"/>
      <c r="M168" s="938"/>
      <c r="N168" s="938"/>
      <c r="O168" s="938"/>
      <c r="P168" s="938"/>
      <c r="Q168" s="938"/>
      <c r="R168" s="938"/>
      <c r="S168" s="938"/>
      <c r="T168" s="938"/>
      <c r="U168" s="938"/>
      <c r="V168" s="938"/>
      <c r="W168" s="938"/>
      <c r="X168" s="938"/>
      <c r="Y168" s="938"/>
      <c r="Z168" s="938"/>
      <c r="AA168" s="938"/>
      <c r="AB168" s="939"/>
    </row>
    <row r="169" spans="1:29" ht="18" customHeight="1">
      <c r="A169" s="945"/>
      <c r="B169" s="906" t="s">
        <v>405</v>
      </c>
      <c r="C169" s="906"/>
      <c r="D169" s="906"/>
      <c r="E169" s="906"/>
      <c r="F169" s="906"/>
      <c r="G169" s="906"/>
      <c r="H169" s="1707" t="str">
        <f>項目一覧!$C$52</f>
        <v/>
      </c>
      <c r="I169" s="1707"/>
      <c r="J169" s="1707"/>
      <c r="K169" s="1707"/>
      <c r="L169" s="1707"/>
      <c r="M169" s="1707"/>
      <c r="N169" s="1707"/>
      <c r="O169" s="1707"/>
      <c r="P169" s="1707"/>
      <c r="Q169" s="1707"/>
      <c r="R169" s="1707"/>
      <c r="S169" s="1707"/>
      <c r="T169" s="1707"/>
      <c r="U169" s="1707"/>
      <c r="V169" s="1707"/>
      <c r="W169" s="1707"/>
      <c r="X169" s="1707"/>
      <c r="Y169" s="1707"/>
      <c r="Z169" s="1707"/>
      <c r="AA169" s="1707"/>
      <c r="AB169" s="1707"/>
    </row>
    <row r="170" spans="1:29" ht="18" customHeight="1">
      <c r="A170" s="945"/>
      <c r="B170" s="906" t="s">
        <v>404</v>
      </c>
      <c r="C170" s="906"/>
      <c r="D170" s="906"/>
      <c r="E170" s="906"/>
      <c r="F170" s="906"/>
      <c r="G170" s="906"/>
      <c r="H170" s="938" t="str">
        <f>項目一覧!$C$53</f>
        <v/>
      </c>
      <c r="I170" s="939"/>
      <c r="J170" s="938"/>
      <c r="K170" s="938"/>
      <c r="L170" s="938"/>
      <c r="M170" s="938"/>
      <c r="N170" s="938"/>
      <c r="O170" s="938"/>
      <c r="P170" s="938"/>
      <c r="Q170" s="938"/>
      <c r="R170" s="938"/>
      <c r="S170" s="938"/>
      <c r="T170" s="938"/>
      <c r="U170" s="938"/>
      <c r="V170" s="938"/>
      <c r="W170" s="938"/>
      <c r="X170" s="938"/>
      <c r="Y170" s="938"/>
      <c r="Z170" s="938"/>
      <c r="AA170" s="938"/>
      <c r="AB170" s="939"/>
    </row>
    <row r="171" spans="1:29" ht="18" customHeight="1">
      <c r="A171" s="945"/>
      <c r="B171" s="954" t="s">
        <v>403</v>
      </c>
      <c r="C171" s="906"/>
      <c r="D171" s="906"/>
      <c r="E171" s="906"/>
      <c r="F171" s="906"/>
      <c r="G171" s="906"/>
      <c r="H171" s="938"/>
      <c r="I171" s="1715" t="str">
        <f>項目一覧!$C$54</f>
        <v/>
      </c>
      <c r="J171" s="1715"/>
      <c r="K171" s="1715"/>
      <c r="L171" s="1715"/>
      <c r="M171" s="1715"/>
      <c r="N171" s="1715"/>
      <c r="O171" s="1715"/>
      <c r="P171" s="1715"/>
      <c r="Q171" s="1715"/>
      <c r="R171" s="1715"/>
      <c r="S171" s="1715"/>
      <c r="T171" s="1715"/>
      <c r="U171" s="1715"/>
      <c r="V171" s="1715"/>
      <c r="W171" s="1715"/>
      <c r="X171" s="1715"/>
      <c r="Y171" s="1715"/>
      <c r="Z171" s="1715"/>
      <c r="AA171" s="1715"/>
      <c r="AB171" s="1715"/>
    </row>
    <row r="172" spans="1:29" ht="18" customHeight="1">
      <c r="A172" s="945"/>
      <c r="B172" s="902"/>
      <c r="C172" s="906"/>
      <c r="D172" s="906"/>
      <c r="E172" s="906"/>
      <c r="F172" s="906"/>
      <c r="G172" s="906"/>
      <c r="H172" s="938"/>
      <c r="I172" s="1715"/>
      <c r="J172" s="1715"/>
      <c r="K172" s="1715"/>
      <c r="L172" s="1715"/>
      <c r="M172" s="1715"/>
      <c r="N172" s="1715"/>
      <c r="O172" s="1715"/>
      <c r="P172" s="1715"/>
      <c r="Q172" s="1715"/>
      <c r="R172" s="1715"/>
      <c r="S172" s="1715"/>
      <c r="T172" s="1715"/>
      <c r="U172" s="1715"/>
      <c r="V172" s="1715"/>
      <c r="W172" s="1715"/>
      <c r="X172" s="1715"/>
      <c r="Y172" s="1715"/>
      <c r="Z172" s="1715"/>
      <c r="AA172" s="1715"/>
      <c r="AB172" s="1715"/>
    </row>
    <row r="173" spans="1:29" ht="16" customHeight="1">
      <c r="A173" s="936"/>
      <c r="B173" s="906" t="s">
        <v>410</v>
      </c>
      <c r="C173" s="906"/>
      <c r="D173" s="906"/>
      <c r="E173" s="906"/>
      <c r="F173" s="906"/>
      <c r="G173" s="906"/>
      <c r="H173" s="938"/>
      <c r="I173" s="938"/>
      <c r="J173" s="938"/>
      <c r="K173" s="938"/>
      <c r="L173" s="938"/>
      <c r="M173" s="938"/>
      <c r="N173" s="938"/>
      <c r="O173" s="938"/>
      <c r="P173" s="938"/>
      <c r="Q173" s="938"/>
      <c r="R173" s="938"/>
      <c r="S173" s="938"/>
      <c r="T173" s="938"/>
      <c r="U173" s="938"/>
      <c r="V173" s="938"/>
      <c r="W173" s="938"/>
      <c r="X173" s="938"/>
      <c r="Y173" s="938"/>
      <c r="Z173" s="938"/>
      <c r="AA173" s="938"/>
      <c r="AB173" s="939"/>
    </row>
    <row r="174" spans="1:29" ht="18" customHeight="1">
      <c r="A174" s="945"/>
      <c r="B174" s="906" t="s">
        <v>409</v>
      </c>
      <c r="C174" s="906"/>
      <c r="D174" s="906"/>
      <c r="E174" s="906"/>
      <c r="F174" s="906"/>
      <c r="G174" s="906"/>
      <c r="H174" s="944" t="str">
        <f>IF(項目一覧!$C$252=0,"","("&amp;項目一覧!$C$252&amp;") 建築士  （"&amp;項目一覧!$C$253&amp;"）登録　第　 "&amp;項目一覧!$C$254&amp;"　号")</f>
        <v>() 建築士  （）登録　第　 　号</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9" ht="18" customHeight="1">
      <c r="A175" s="945"/>
      <c r="B175" s="906" t="s">
        <v>408</v>
      </c>
      <c r="C175" s="906"/>
      <c r="D175" s="906"/>
      <c r="E175" s="906"/>
      <c r="F175" s="906"/>
      <c r="G175" s="906"/>
      <c r="H175" s="938" t="str">
        <f>項目一覧!$C$255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9" ht="18" customHeight="1">
      <c r="A176" s="945"/>
      <c r="B176" s="906" t="s">
        <v>407</v>
      </c>
      <c r="C176" s="906"/>
      <c r="D176" s="906"/>
      <c r="E176" s="906"/>
      <c r="F176" s="906"/>
      <c r="G176" s="906"/>
      <c r="H176" s="944" t="str">
        <f>IF(項目一覧!$C$256=0,"","("&amp;項目一覧!$C$256&amp;") 建築士事務所  （"&amp;項目一覧!$C$257&amp;"）知事登録　第　 "&amp;項目一覧!$C$258&amp;"　号")</f>
        <v>() 建築士事務所  （）知事登録　第　 　号</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c r="C177" s="906"/>
      <c r="D177" s="906"/>
      <c r="E177" s="906"/>
      <c r="F177" s="906"/>
      <c r="G177" s="906"/>
      <c r="H177" s="938" t="str">
        <f>項目一覧!$C$259</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406</v>
      </c>
      <c r="C178" s="906"/>
      <c r="D178" s="906"/>
      <c r="E178" s="906"/>
      <c r="F178" s="906"/>
      <c r="G178" s="906"/>
      <c r="H178" s="938" t="str">
        <f>項目一覧!$C$260</f>
        <v/>
      </c>
      <c r="I178" s="939"/>
      <c r="J178" s="938"/>
      <c r="K178" s="938"/>
      <c r="L178" s="938"/>
      <c r="M178" s="938"/>
      <c r="N178" s="938"/>
      <c r="O178" s="938"/>
      <c r="P178" s="938"/>
      <c r="Q178" s="938"/>
      <c r="R178" s="938"/>
      <c r="S178" s="938"/>
      <c r="T178" s="938"/>
      <c r="U178" s="938"/>
      <c r="V178" s="938"/>
      <c r="W178" s="938"/>
      <c r="X178" s="938"/>
      <c r="Y178" s="938"/>
      <c r="Z178" s="938"/>
      <c r="AA178" s="938"/>
      <c r="AB178" s="939"/>
    </row>
    <row r="179" spans="1:28" ht="18" customHeight="1">
      <c r="A179" s="945"/>
      <c r="B179" s="906" t="s">
        <v>405</v>
      </c>
      <c r="C179" s="906"/>
      <c r="D179" s="906"/>
      <c r="E179" s="906"/>
      <c r="F179" s="906"/>
      <c r="G179" s="906"/>
      <c r="H179" s="1707" t="str">
        <f>項目一覧!$C$261</f>
        <v/>
      </c>
      <c r="I179" s="1707"/>
      <c r="J179" s="1707"/>
      <c r="K179" s="1707"/>
      <c r="L179" s="1707"/>
      <c r="M179" s="1707"/>
      <c r="N179" s="1707"/>
      <c r="O179" s="1707"/>
      <c r="P179" s="1707"/>
      <c r="Q179" s="1707"/>
      <c r="R179" s="1707"/>
      <c r="S179" s="1707"/>
      <c r="T179" s="1707"/>
      <c r="U179" s="1707"/>
      <c r="V179" s="1707"/>
      <c r="W179" s="1707"/>
      <c r="X179" s="1707"/>
      <c r="Y179" s="1707"/>
      <c r="Z179" s="1707"/>
      <c r="AA179" s="1707"/>
      <c r="AB179" s="1707"/>
    </row>
    <row r="180" spans="1:28" ht="18" customHeight="1">
      <c r="A180" s="945"/>
      <c r="B180" s="906" t="s">
        <v>404</v>
      </c>
      <c r="C180" s="906"/>
      <c r="D180" s="906"/>
      <c r="E180" s="906"/>
      <c r="F180" s="906"/>
      <c r="G180" s="906"/>
      <c r="H180" s="938" t="str">
        <f>項目一覧!$C$262</f>
        <v/>
      </c>
      <c r="I180" s="939"/>
      <c r="J180" s="938"/>
      <c r="K180" s="938"/>
      <c r="L180" s="938"/>
      <c r="M180" s="938"/>
      <c r="N180" s="938"/>
      <c r="O180" s="938"/>
      <c r="P180" s="938"/>
      <c r="Q180" s="938"/>
      <c r="R180" s="938"/>
      <c r="S180" s="938"/>
      <c r="T180" s="938"/>
      <c r="U180" s="938"/>
      <c r="V180" s="938"/>
      <c r="W180" s="938"/>
      <c r="X180" s="938"/>
      <c r="Y180" s="938"/>
      <c r="Z180" s="938"/>
      <c r="AA180" s="938"/>
      <c r="AB180" s="939"/>
    </row>
    <row r="181" spans="1:28" ht="18" customHeight="1">
      <c r="A181" s="945"/>
      <c r="B181" s="954" t="s">
        <v>403</v>
      </c>
      <c r="C181" s="906"/>
      <c r="D181" s="906"/>
      <c r="E181" s="906"/>
      <c r="F181" s="906"/>
      <c r="G181" s="906"/>
      <c r="H181" s="938"/>
      <c r="I181" s="1715" t="str">
        <f>項目一覧!$C$263</f>
        <v/>
      </c>
      <c r="J181" s="1715"/>
      <c r="K181" s="1715"/>
      <c r="L181" s="1715"/>
      <c r="M181" s="1715"/>
      <c r="N181" s="1715"/>
      <c r="O181" s="1715"/>
      <c r="P181" s="1715"/>
      <c r="Q181" s="1715"/>
      <c r="R181" s="1715"/>
      <c r="S181" s="1715"/>
      <c r="T181" s="1715"/>
      <c r="U181" s="1715"/>
      <c r="V181" s="1715"/>
      <c r="W181" s="1715"/>
      <c r="X181" s="1715"/>
      <c r="Y181" s="1715"/>
      <c r="Z181" s="1715"/>
      <c r="AA181" s="1715"/>
      <c r="AB181" s="1715"/>
    </row>
    <row r="182" spans="1:28" ht="18" customHeight="1">
      <c r="A182" s="936"/>
      <c r="B182" s="906"/>
      <c r="C182" s="906"/>
      <c r="D182" s="906"/>
      <c r="E182" s="906"/>
      <c r="F182" s="906"/>
      <c r="G182" s="906"/>
      <c r="H182" s="938"/>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row>
    <row r="183" spans="1:28" ht="18" customHeight="1">
      <c r="A183" s="945"/>
      <c r="B183" s="906" t="s">
        <v>409</v>
      </c>
      <c r="C183" s="906"/>
      <c r="D183" s="906"/>
      <c r="E183" s="906"/>
      <c r="F183" s="906"/>
      <c r="G183" s="906"/>
      <c r="H183" s="944" t="str">
        <f>IF(項目一覧!$C$264=0,"","("&amp;項目一覧!$C$264&amp;") 建築士  （"&amp;項目一覧!$C$265&amp;"）登録　第　 "&amp;項目一覧!$C$266&amp;"　号")</f>
        <v>() 建築士  （）登録　第　 　号</v>
      </c>
      <c r="I183" s="939"/>
      <c r="J183" s="938"/>
      <c r="K183" s="938"/>
      <c r="L183" s="938"/>
      <c r="M183" s="938"/>
      <c r="N183" s="938"/>
      <c r="O183" s="938"/>
      <c r="P183" s="938"/>
      <c r="Q183" s="938"/>
      <c r="R183" s="938"/>
      <c r="S183" s="938"/>
      <c r="T183" s="938"/>
      <c r="U183" s="938"/>
      <c r="V183" s="938"/>
      <c r="W183" s="938"/>
      <c r="X183" s="938"/>
      <c r="Y183" s="938"/>
      <c r="Z183" s="938"/>
      <c r="AA183" s="938"/>
      <c r="AB183" s="939"/>
    </row>
    <row r="184" spans="1:28" ht="18" customHeight="1">
      <c r="A184" s="945"/>
      <c r="B184" s="906" t="s">
        <v>408</v>
      </c>
      <c r="C184" s="906"/>
      <c r="D184" s="906"/>
      <c r="E184" s="906"/>
      <c r="F184" s="906"/>
      <c r="G184" s="906"/>
      <c r="H184" s="938" t="str">
        <f>項目一覧!$C$267</f>
        <v/>
      </c>
      <c r="I184" s="939"/>
      <c r="J184" s="938"/>
      <c r="K184" s="938"/>
      <c r="L184" s="938"/>
      <c r="M184" s="938"/>
      <c r="N184" s="938"/>
      <c r="O184" s="938"/>
      <c r="P184" s="938"/>
      <c r="Q184" s="938"/>
      <c r="R184" s="938"/>
      <c r="S184" s="938"/>
      <c r="T184" s="938"/>
      <c r="U184" s="938"/>
      <c r="V184" s="938"/>
      <c r="W184" s="938"/>
      <c r="X184" s="938"/>
      <c r="Y184" s="938"/>
      <c r="Z184" s="938"/>
      <c r="AA184" s="938"/>
      <c r="AB184" s="939"/>
    </row>
    <row r="185" spans="1:28" ht="18" customHeight="1">
      <c r="A185" s="945"/>
      <c r="B185" s="906" t="s">
        <v>407</v>
      </c>
      <c r="C185" s="906"/>
      <c r="D185" s="906"/>
      <c r="E185" s="906"/>
      <c r="F185" s="906"/>
      <c r="G185" s="906"/>
      <c r="H185" s="944" t="str">
        <f>IF(項目一覧!$C$268=0,"","("&amp;項目一覧!$C$268&amp;") 建築士事務所  （"&amp;項目一覧!$C$269&amp;"）知事登録　第　 "&amp;項目一覧!$C$270&amp;"　号")</f>
        <v>() 建築士事務所  （）知事登録　第　 　号</v>
      </c>
      <c r="I185" s="939"/>
      <c r="J185" s="938"/>
      <c r="K185" s="938"/>
      <c r="L185" s="938"/>
      <c r="M185" s="938"/>
      <c r="N185" s="938"/>
      <c r="O185" s="938"/>
      <c r="P185" s="938"/>
      <c r="Q185" s="938"/>
      <c r="R185" s="938"/>
      <c r="S185" s="938"/>
      <c r="T185" s="938"/>
      <c r="U185" s="938"/>
      <c r="V185" s="938"/>
      <c r="W185" s="938"/>
      <c r="X185" s="938"/>
      <c r="Y185" s="938"/>
      <c r="Z185" s="938"/>
      <c r="AA185" s="938"/>
      <c r="AB185" s="939"/>
    </row>
    <row r="186" spans="1:28" ht="18" customHeight="1">
      <c r="A186" s="945"/>
      <c r="B186" s="906"/>
      <c r="C186" s="906"/>
      <c r="D186" s="906"/>
      <c r="E186" s="906"/>
      <c r="F186" s="906"/>
      <c r="G186" s="906"/>
      <c r="H186" s="938" t="str">
        <f>項目一覧!$C$271</f>
        <v/>
      </c>
      <c r="I186" s="939"/>
      <c r="J186" s="938"/>
      <c r="K186" s="938"/>
      <c r="L186" s="938"/>
      <c r="M186" s="938"/>
      <c r="N186" s="938"/>
      <c r="O186" s="938"/>
      <c r="P186" s="938"/>
      <c r="Q186" s="938"/>
      <c r="R186" s="938"/>
      <c r="S186" s="938"/>
      <c r="T186" s="938"/>
      <c r="U186" s="938"/>
      <c r="V186" s="938"/>
      <c r="W186" s="938"/>
      <c r="X186" s="938"/>
      <c r="Y186" s="938"/>
      <c r="Z186" s="938"/>
      <c r="AA186" s="938"/>
      <c r="AB186" s="939"/>
    </row>
    <row r="187" spans="1:28" ht="18" customHeight="1">
      <c r="A187" s="945"/>
      <c r="B187" s="906" t="s">
        <v>406</v>
      </c>
      <c r="C187" s="906"/>
      <c r="D187" s="906"/>
      <c r="E187" s="906"/>
      <c r="F187" s="906"/>
      <c r="G187" s="906"/>
      <c r="H187" s="938" t="str">
        <f>項目一覧!$C$272</f>
        <v/>
      </c>
      <c r="I187" s="939"/>
      <c r="J187" s="938"/>
      <c r="K187" s="938"/>
      <c r="L187" s="938"/>
      <c r="M187" s="938"/>
      <c r="N187" s="938"/>
      <c r="O187" s="938"/>
      <c r="P187" s="938"/>
      <c r="Q187" s="938"/>
      <c r="R187" s="938"/>
      <c r="S187" s="938"/>
      <c r="T187" s="938"/>
      <c r="U187" s="938"/>
      <c r="V187" s="938"/>
      <c r="W187" s="938"/>
      <c r="X187" s="938"/>
      <c r="Y187" s="938"/>
      <c r="Z187" s="938"/>
      <c r="AA187" s="938"/>
      <c r="AB187" s="939"/>
    </row>
    <row r="188" spans="1:28" ht="18" customHeight="1">
      <c r="A188" s="945"/>
      <c r="B188" s="906" t="s">
        <v>405</v>
      </c>
      <c r="C188" s="906"/>
      <c r="D188" s="906"/>
      <c r="E188" s="906"/>
      <c r="F188" s="906"/>
      <c r="G188" s="906"/>
      <c r="H188" s="1707" t="str">
        <f>項目一覧!$C$273</f>
        <v/>
      </c>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row>
    <row r="189" spans="1:28" ht="18" customHeight="1">
      <c r="A189" s="945"/>
      <c r="B189" s="906" t="s">
        <v>404</v>
      </c>
      <c r="C189" s="906"/>
      <c r="D189" s="906"/>
      <c r="E189" s="906"/>
      <c r="F189" s="906"/>
      <c r="G189" s="906"/>
      <c r="H189" s="938" t="str">
        <f>項目一覧!$C$274</f>
        <v/>
      </c>
      <c r="I189" s="939"/>
      <c r="J189" s="938"/>
      <c r="K189" s="938"/>
      <c r="L189" s="938"/>
      <c r="M189" s="938"/>
      <c r="N189" s="938"/>
      <c r="O189" s="938"/>
      <c r="P189" s="938"/>
      <c r="Q189" s="938"/>
      <c r="R189" s="938"/>
      <c r="S189" s="938"/>
      <c r="T189" s="938"/>
      <c r="U189" s="938"/>
      <c r="V189" s="938"/>
      <c r="W189" s="938"/>
      <c r="X189" s="938"/>
      <c r="Y189" s="938"/>
      <c r="Z189" s="938"/>
      <c r="AA189" s="938"/>
      <c r="AB189" s="939"/>
    </row>
    <row r="190" spans="1:28" ht="18" customHeight="1">
      <c r="A190" s="945"/>
      <c r="B190" s="954" t="s">
        <v>403</v>
      </c>
      <c r="C190" s="906"/>
      <c r="D190" s="906"/>
      <c r="E190" s="906"/>
      <c r="F190" s="906"/>
      <c r="G190" s="906"/>
      <c r="H190" s="938"/>
      <c r="I190" s="1715" t="str">
        <f>項目一覧!$C$275</f>
        <v/>
      </c>
      <c r="J190" s="1715"/>
      <c r="K190" s="1715"/>
      <c r="L190" s="1715"/>
      <c r="M190" s="1715"/>
      <c r="N190" s="1715"/>
      <c r="O190" s="1715"/>
      <c r="P190" s="1715"/>
      <c r="Q190" s="1715"/>
      <c r="R190" s="1715"/>
      <c r="S190" s="1715"/>
      <c r="T190" s="1715"/>
      <c r="U190" s="1715"/>
      <c r="V190" s="1715"/>
      <c r="W190" s="1715"/>
      <c r="X190" s="1715"/>
      <c r="Y190" s="1715"/>
      <c r="Z190" s="1715"/>
      <c r="AA190" s="1715"/>
      <c r="AB190" s="1715"/>
    </row>
    <row r="191" spans="1:28" ht="18" customHeight="1">
      <c r="A191" s="936"/>
      <c r="B191" s="906"/>
      <c r="C191" s="906"/>
      <c r="D191" s="906"/>
      <c r="E191" s="906"/>
      <c r="F191" s="906"/>
      <c r="G191" s="906"/>
      <c r="H191" s="938"/>
      <c r="I191" s="1715"/>
      <c r="J191" s="1715"/>
      <c r="K191" s="1715"/>
      <c r="L191" s="1715"/>
      <c r="M191" s="1715"/>
      <c r="N191" s="1715"/>
      <c r="O191" s="1715"/>
      <c r="P191" s="1715"/>
      <c r="Q191" s="1715"/>
      <c r="R191" s="1715"/>
      <c r="S191" s="1715"/>
      <c r="T191" s="1715"/>
      <c r="U191" s="1715"/>
      <c r="V191" s="1715"/>
      <c r="W191" s="1715"/>
      <c r="X191" s="1715"/>
      <c r="Y191" s="1715"/>
      <c r="Z191" s="1715"/>
      <c r="AA191" s="1715"/>
      <c r="AB191" s="1715"/>
    </row>
    <row r="192" spans="1:28" ht="18" customHeight="1">
      <c r="A192" s="945"/>
      <c r="B192" s="906" t="s">
        <v>409</v>
      </c>
      <c r="C192" s="906"/>
      <c r="D192" s="906"/>
      <c r="E192" s="906"/>
      <c r="F192" s="906"/>
      <c r="G192" s="906"/>
      <c r="H192" s="944" t="str">
        <f>IF(項目一覧!$C$276=0,"","("&amp;項目一覧!$C$276&amp;") 建築士  （"&amp;項目一覧!$C$277&amp;"）登録　第　 "&amp;項目一覧!$C$278&amp;"　号")</f>
        <v>() 建築士  （）登録　第　 　号</v>
      </c>
      <c r="I192" s="939"/>
      <c r="J192" s="938"/>
      <c r="K192" s="938"/>
      <c r="L192" s="938"/>
      <c r="M192" s="938"/>
      <c r="N192" s="938"/>
      <c r="O192" s="938"/>
      <c r="P192" s="938"/>
      <c r="Q192" s="938"/>
      <c r="R192" s="938"/>
      <c r="S192" s="938"/>
      <c r="T192" s="938"/>
      <c r="U192" s="938"/>
      <c r="V192" s="938"/>
      <c r="W192" s="938"/>
      <c r="X192" s="938"/>
      <c r="Y192" s="938"/>
      <c r="Z192" s="938"/>
      <c r="AA192" s="938"/>
      <c r="AB192" s="939"/>
    </row>
    <row r="193" spans="1:28" ht="18" customHeight="1">
      <c r="A193" s="945"/>
      <c r="B193" s="906" t="s">
        <v>408</v>
      </c>
      <c r="C193" s="906"/>
      <c r="D193" s="906"/>
      <c r="E193" s="906"/>
      <c r="F193" s="906"/>
      <c r="G193" s="906"/>
      <c r="H193" s="938" t="str">
        <f>項目一覧!$C$279</f>
        <v/>
      </c>
      <c r="I193" s="939"/>
      <c r="J193" s="938"/>
      <c r="K193" s="938"/>
      <c r="L193" s="938"/>
      <c r="M193" s="938"/>
      <c r="N193" s="938"/>
      <c r="O193" s="938"/>
      <c r="P193" s="938"/>
      <c r="Q193" s="938"/>
      <c r="R193" s="938"/>
      <c r="S193" s="938"/>
      <c r="T193" s="938"/>
      <c r="U193" s="938"/>
      <c r="V193" s="938"/>
      <c r="W193" s="938"/>
      <c r="X193" s="938"/>
      <c r="Y193" s="938"/>
      <c r="Z193" s="938"/>
      <c r="AA193" s="938"/>
      <c r="AB193" s="939"/>
    </row>
    <row r="194" spans="1:28" ht="18" customHeight="1">
      <c r="A194" s="945"/>
      <c r="B194" s="906" t="s">
        <v>407</v>
      </c>
      <c r="C194" s="906"/>
      <c r="D194" s="906"/>
      <c r="E194" s="906"/>
      <c r="F194" s="906"/>
      <c r="G194" s="906"/>
      <c r="H194" s="944" t="str">
        <f>IF(項目一覧!$C$280=0,"","("&amp;項目一覧!$C$280&amp;") 建築士事務所  （"&amp;項目一覧!$C$281&amp;"）知事登録　第　 "&amp;項目一覧!$C$282&amp;"　号")</f>
        <v>() 建築士事務所  （）知事登録　第　 　号</v>
      </c>
      <c r="I194" s="939"/>
      <c r="J194" s="938"/>
      <c r="K194" s="938"/>
      <c r="L194" s="938"/>
      <c r="M194" s="938"/>
      <c r="N194" s="938"/>
      <c r="O194" s="938"/>
      <c r="P194" s="938"/>
      <c r="Q194" s="938"/>
      <c r="R194" s="938"/>
      <c r="S194" s="938"/>
      <c r="T194" s="938"/>
      <c r="U194" s="938"/>
      <c r="V194" s="938"/>
      <c r="W194" s="938"/>
      <c r="X194" s="938"/>
      <c r="Y194" s="938"/>
      <c r="Z194" s="938"/>
      <c r="AA194" s="938"/>
      <c r="AB194" s="939"/>
    </row>
    <row r="195" spans="1:28" ht="18" customHeight="1">
      <c r="A195" s="945"/>
      <c r="B195" s="906"/>
      <c r="C195" s="906"/>
      <c r="D195" s="906"/>
      <c r="E195" s="906"/>
      <c r="F195" s="906"/>
      <c r="G195" s="906"/>
      <c r="H195" s="938" t="str">
        <f>項目一覧!$C$283</f>
        <v/>
      </c>
      <c r="I195" s="939"/>
      <c r="J195" s="938"/>
      <c r="K195" s="938"/>
      <c r="L195" s="938"/>
      <c r="M195" s="938"/>
      <c r="N195" s="938"/>
      <c r="O195" s="938"/>
      <c r="P195" s="938"/>
      <c r="Q195" s="938"/>
      <c r="R195" s="938"/>
      <c r="S195" s="938"/>
      <c r="T195" s="938"/>
      <c r="U195" s="938"/>
      <c r="V195" s="938"/>
      <c r="W195" s="938"/>
      <c r="X195" s="938"/>
      <c r="Y195" s="938"/>
      <c r="Z195" s="938"/>
      <c r="AA195" s="938"/>
      <c r="AB195" s="939"/>
    </row>
    <row r="196" spans="1:28" ht="18" customHeight="1">
      <c r="A196" s="945"/>
      <c r="B196" s="906" t="s">
        <v>406</v>
      </c>
      <c r="C196" s="906"/>
      <c r="D196" s="906"/>
      <c r="E196" s="906"/>
      <c r="F196" s="906"/>
      <c r="G196" s="906"/>
      <c r="H196" s="938" t="str">
        <f>項目一覧!$C$284</f>
        <v/>
      </c>
      <c r="I196" s="939"/>
      <c r="J196" s="938"/>
      <c r="K196" s="938"/>
      <c r="L196" s="938"/>
      <c r="M196" s="938"/>
      <c r="N196" s="938"/>
      <c r="O196" s="938"/>
      <c r="P196" s="938"/>
      <c r="Q196" s="938"/>
      <c r="R196" s="938"/>
      <c r="S196" s="938"/>
      <c r="T196" s="938"/>
      <c r="U196" s="938"/>
      <c r="V196" s="938"/>
      <c r="W196" s="938"/>
      <c r="X196" s="938"/>
      <c r="Y196" s="938"/>
      <c r="Z196" s="938"/>
      <c r="AA196" s="938"/>
      <c r="AB196" s="939"/>
    </row>
    <row r="197" spans="1:28" ht="18" customHeight="1">
      <c r="A197" s="945"/>
      <c r="B197" s="906" t="s">
        <v>405</v>
      </c>
      <c r="C197" s="906"/>
      <c r="D197" s="906"/>
      <c r="E197" s="906"/>
      <c r="F197" s="906"/>
      <c r="G197" s="906"/>
      <c r="H197" s="1707" t="str">
        <f>項目一覧!$C$285</f>
        <v/>
      </c>
      <c r="I197" s="1707"/>
      <c r="J197" s="1707"/>
      <c r="K197" s="1707"/>
      <c r="L197" s="1707"/>
      <c r="M197" s="1707"/>
      <c r="N197" s="1707"/>
      <c r="O197" s="1707"/>
      <c r="P197" s="1707"/>
      <c r="Q197" s="1707"/>
      <c r="R197" s="1707"/>
      <c r="S197" s="1707"/>
      <c r="T197" s="1707"/>
      <c r="U197" s="1707"/>
      <c r="V197" s="1707"/>
      <c r="W197" s="1707"/>
      <c r="X197" s="1707"/>
      <c r="Y197" s="1707"/>
      <c r="Z197" s="1707"/>
      <c r="AA197" s="1707"/>
      <c r="AB197" s="1707"/>
    </row>
    <row r="198" spans="1:28" ht="18" customHeight="1">
      <c r="A198" s="945"/>
      <c r="B198" s="906" t="s">
        <v>404</v>
      </c>
      <c r="C198" s="906"/>
      <c r="D198" s="906"/>
      <c r="E198" s="906"/>
      <c r="F198" s="906"/>
      <c r="G198" s="906"/>
      <c r="H198" s="938" t="str">
        <f>項目一覧!$C$286</f>
        <v/>
      </c>
      <c r="I198" s="939"/>
      <c r="J198" s="938"/>
      <c r="K198" s="938"/>
      <c r="L198" s="938"/>
      <c r="M198" s="938"/>
      <c r="N198" s="938"/>
      <c r="O198" s="938"/>
      <c r="P198" s="938"/>
      <c r="Q198" s="938"/>
      <c r="R198" s="938"/>
      <c r="S198" s="938"/>
      <c r="T198" s="938"/>
      <c r="U198" s="938"/>
      <c r="V198" s="938"/>
      <c r="W198" s="938"/>
      <c r="X198" s="938"/>
      <c r="Y198" s="938"/>
      <c r="Z198" s="938"/>
      <c r="AA198" s="938"/>
      <c r="AB198" s="939"/>
    </row>
    <row r="199" spans="1:28" ht="18" customHeight="1">
      <c r="A199" s="945"/>
      <c r="B199" s="954" t="s">
        <v>403</v>
      </c>
      <c r="C199" s="906"/>
      <c r="D199" s="906"/>
      <c r="E199" s="906"/>
      <c r="F199" s="906"/>
      <c r="G199" s="906"/>
      <c r="H199" s="938"/>
      <c r="I199" s="1715" t="str">
        <f>項目一覧!$C$287</f>
        <v/>
      </c>
      <c r="J199" s="1715"/>
      <c r="K199" s="1715"/>
      <c r="L199" s="1715"/>
      <c r="M199" s="1715"/>
      <c r="N199" s="1715"/>
      <c r="O199" s="1715"/>
      <c r="P199" s="1715"/>
      <c r="Q199" s="1715"/>
      <c r="R199" s="1715"/>
      <c r="S199" s="1715"/>
      <c r="T199" s="1715"/>
      <c r="U199" s="1715"/>
      <c r="V199" s="1715"/>
      <c r="W199" s="1715"/>
      <c r="X199" s="1715"/>
      <c r="Y199" s="1715"/>
      <c r="Z199" s="1715"/>
      <c r="AA199" s="1715"/>
      <c r="AB199" s="1715"/>
    </row>
    <row r="200" spans="1:28" ht="18" customHeight="1">
      <c r="A200" s="951"/>
      <c r="B200" s="935"/>
      <c r="C200" s="935"/>
      <c r="D200" s="935"/>
      <c r="E200" s="935"/>
      <c r="F200" s="935"/>
      <c r="G200" s="935"/>
      <c r="H200" s="941"/>
      <c r="I200" s="1719"/>
      <c r="J200" s="1719"/>
      <c r="K200" s="1719"/>
      <c r="L200" s="1719"/>
      <c r="M200" s="1719"/>
      <c r="N200" s="1719"/>
      <c r="O200" s="1719"/>
      <c r="P200" s="1719"/>
      <c r="Q200" s="1719"/>
      <c r="R200" s="1719"/>
      <c r="S200" s="1719"/>
      <c r="T200" s="1719"/>
      <c r="U200" s="1719"/>
      <c r="V200" s="1719"/>
      <c r="W200" s="1719"/>
      <c r="X200" s="1719"/>
      <c r="Y200" s="1719"/>
      <c r="Z200" s="1719"/>
      <c r="AA200" s="1719"/>
      <c r="AB200" s="1719"/>
    </row>
    <row r="201" spans="1:28" ht="16" customHeight="1">
      <c r="A201" s="936" t="s">
        <v>309</v>
      </c>
      <c r="B201" s="906" t="s">
        <v>402</v>
      </c>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8" ht="18" customHeight="1">
      <c r="A202" s="945"/>
      <c r="B202" s="906" t="s">
        <v>401</v>
      </c>
      <c r="C202" s="906"/>
      <c r="D202" s="906"/>
      <c r="E202" s="906"/>
      <c r="F202" s="938"/>
      <c r="G202" s="938"/>
      <c r="H202" s="938" t="str">
        <f>項目一覧!$C$55</f>
        <v/>
      </c>
      <c r="I202" s="939"/>
      <c r="J202" s="938"/>
      <c r="K202" s="938"/>
      <c r="L202" s="938"/>
      <c r="M202" s="938"/>
      <c r="N202" s="938"/>
      <c r="O202" s="938"/>
      <c r="P202" s="938"/>
      <c r="Q202" s="938"/>
      <c r="R202" s="938"/>
      <c r="S202" s="938"/>
      <c r="T202" s="938"/>
      <c r="U202" s="938"/>
      <c r="V202" s="955"/>
      <c r="W202" s="955"/>
      <c r="X202" s="955"/>
      <c r="Y202" s="938"/>
      <c r="Z202" s="938"/>
      <c r="AA202" s="938"/>
      <c r="AB202" s="939"/>
    </row>
    <row r="203" spans="1:28" ht="18" customHeight="1">
      <c r="A203" s="945"/>
      <c r="B203" s="906" t="s">
        <v>400</v>
      </c>
      <c r="C203" s="906"/>
      <c r="D203" s="906"/>
      <c r="E203" s="906"/>
      <c r="F203" s="938"/>
      <c r="G203" s="938"/>
      <c r="H203" s="946" t="str">
        <f>IF(項目一覧!$C$56=0,"","建設業の許可   ("&amp;項目一覧!$C$56&amp;")  第  （"&amp;項目一覧!$C$57&amp;"）　　 "&amp;項目一覧!$C$58&amp;"　号")</f>
        <v>建設業の許可   ()  第  （）　　 　号</v>
      </c>
      <c r="I203" s="939"/>
      <c r="J203" s="938"/>
      <c r="K203" s="938"/>
      <c r="L203" s="938"/>
      <c r="M203" s="938"/>
      <c r="N203" s="938"/>
      <c r="O203" s="938"/>
      <c r="P203" s="938"/>
      <c r="Q203" s="938"/>
      <c r="R203" s="938"/>
      <c r="S203" s="938"/>
      <c r="T203" s="938"/>
      <c r="U203" s="938"/>
      <c r="V203" s="938"/>
      <c r="W203" s="938"/>
      <c r="X203" s="938"/>
      <c r="Y203" s="938"/>
      <c r="Z203" s="938"/>
      <c r="AA203" s="938"/>
      <c r="AB203" s="939"/>
    </row>
    <row r="204" spans="1:28" ht="18" customHeight="1">
      <c r="A204" s="945"/>
      <c r="B204" s="906"/>
      <c r="C204" s="906"/>
      <c r="D204" s="906"/>
      <c r="E204" s="906"/>
      <c r="F204" s="938"/>
      <c r="G204" s="938"/>
      <c r="H204" s="938" t="str">
        <f>項目一覧!$C$59</f>
        <v/>
      </c>
      <c r="I204" s="939"/>
      <c r="J204" s="938"/>
      <c r="K204" s="938"/>
      <c r="L204" s="938"/>
      <c r="M204" s="938"/>
      <c r="N204" s="938"/>
      <c r="O204" s="938"/>
      <c r="P204" s="938"/>
      <c r="Q204" s="938"/>
      <c r="R204" s="938"/>
      <c r="S204" s="938"/>
      <c r="T204" s="938"/>
      <c r="U204" s="938"/>
      <c r="V204" s="938"/>
      <c r="W204" s="938"/>
      <c r="X204" s="938"/>
      <c r="Y204" s="938"/>
      <c r="Z204" s="938"/>
      <c r="AA204" s="938"/>
      <c r="AB204" s="939"/>
    </row>
    <row r="205" spans="1:28" ht="18" customHeight="1">
      <c r="A205" s="945"/>
      <c r="B205" s="906" t="s">
        <v>399</v>
      </c>
      <c r="C205" s="906"/>
      <c r="D205" s="906"/>
      <c r="E205" s="906"/>
      <c r="F205" s="938"/>
      <c r="G205" s="938"/>
      <c r="H205" s="938" t="str">
        <f>項目一覧!$C$60</f>
        <v/>
      </c>
      <c r="I205" s="939"/>
      <c r="J205" s="938"/>
      <c r="K205" s="938"/>
      <c r="L205" s="938"/>
      <c r="M205" s="938"/>
      <c r="N205" s="938"/>
      <c r="O205" s="938"/>
      <c r="P205" s="938"/>
      <c r="Q205" s="938"/>
      <c r="R205" s="938"/>
      <c r="S205" s="938"/>
      <c r="T205" s="938"/>
      <c r="U205" s="938"/>
      <c r="V205" s="938"/>
      <c r="W205" s="938"/>
      <c r="X205" s="938"/>
      <c r="Y205" s="938"/>
      <c r="Z205" s="938"/>
      <c r="AA205" s="938"/>
      <c r="AB205" s="939"/>
    </row>
    <row r="206" spans="1:28" ht="18" customHeight="1">
      <c r="A206" s="945"/>
      <c r="B206" s="906" t="s">
        <v>398</v>
      </c>
      <c r="C206" s="906"/>
      <c r="D206" s="906"/>
      <c r="E206" s="906"/>
      <c r="F206" s="938"/>
      <c r="G206" s="938"/>
      <c r="H206" s="1707" t="str">
        <f>項目一覧!$C$61</f>
        <v/>
      </c>
      <c r="I206" s="1707"/>
      <c r="J206" s="1707"/>
      <c r="K206" s="1707"/>
      <c r="L206" s="1707"/>
      <c r="M206" s="1707"/>
      <c r="N206" s="1707"/>
      <c r="O206" s="1707"/>
      <c r="P206" s="1707"/>
      <c r="Q206" s="1707"/>
      <c r="R206" s="1707"/>
      <c r="S206" s="1707"/>
      <c r="T206" s="1707"/>
      <c r="U206" s="1707"/>
      <c r="V206" s="1707"/>
      <c r="W206" s="1707"/>
      <c r="X206" s="1707"/>
      <c r="Y206" s="1707"/>
      <c r="Z206" s="1707"/>
      <c r="AA206" s="1707"/>
      <c r="AB206" s="1707"/>
    </row>
    <row r="207" spans="1:28" ht="18" customHeight="1">
      <c r="A207" s="906"/>
      <c r="B207" s="906" t="s">
        <v>397</v>
      </c>
      <c r="C207" s="906"/>
      <c r="D207" s="906"/>
      <c r="E207" s="906"/>
      <c r="F207" s="938"/>
      <c r="G207" s="938"/>
      <c r="H207" s="938" t="str">
        <f>項目一覧!$C$62</f>
        <v/>
      </c>
      <c r="I207" s="939"/>
      <c r="J207" s="938"/>
      <c r="K207" s="938"/>
      <c r="L207" s="938"/>
      <c r="M207" s="938"/>
      <c r="N207" s="938"/>
      <c r="O207" s="938"/>
      <c r="P207" s="938"/>
      <c r="Q207" s="938"/>
      <c r="R207" s="938"/>
      <c r="S207" s="938"/>
      <c r="T207" s="938"/>
      <c r="U207" s="938"/>
      <c r="V207" s="938"/>
      <c r="W207" s="938"/>
      <c r="X207" s="938"/>
      <c r="Y207" s="938"/>
      <c r="Z207" s="938"/>
      <c r="AA207" s="938"/>
      <c r="AB207" s="939"/>
    </row>
    <row r="208" spans="1:28" ht="10" customHeight="1">
      <c r="A208" s="906"/>
      <c r="B208" s="906"/>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9"/>
    </row>
    <row r="209" spans="1:28" ht="17.149999999999999" customHeight="1">
      <c r="A209" s="906"/>
      <c r="B209" s="906" t="s">
        <v>3118</v>
      </c>
      <c r="C209" s="906"/>
      <c r="D209" s="906"/>
      <c r="E209" s="906"/>
      <c r="F209" s="938"/>
      <c r="G209" s="938"/>
      <c r="H209" s="938"/>
      <c r="I209" s="939"/>
      <c r="J209" s="938"/>
      <c r="K209" s="938"/>
      <c r="L209" s="938"/>
      <c r="M209" s="938"/>
      <c r="N209" s="938"/>
      <c r="O209" s="938"/>
      <c r="P209" s="938"/>
      <c r="Q209" s="938"/>
      <c r="R209" s="938"/>
      <c r="S209" s="938"/>
      <c r="T209" s="938"/>
      <c r="U209" s="938"/>
      <c r="V209" s="938"/>
      <c r="W209" s="938"/>
      <c r="X209" s="938"/>
      <c r="Y209" s="938"/>
      <c r="Z209" s="938"/>
      <c r="AA209" s="938"/>
      <c r="AB209" s="938"/>
    </row>
    <row r="210" spans="1:28" ht="17.149999999999999" customHeight="1">
      <c r="A210" s="945"/>
      <c r="B210" s="906" t="s">
        <v>401</v>
      </c>
      <c r="C210" s="906"/>
      <c r="D210" s="906"/>
      <c r="E210" s="906"/>
      <c r="F210" s="938"/>
      <c r="G210" s="938"/>
      <c r="H210" s="938" t="str">
        <f>項目一覧!C363</f>
        <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49999999999999" customHeight="1">
      <c r="A211" s="945"/>
      <c r="B211" s="906" t="s">
        <v>400</v>
      </c>
      <c r="C211" s="906"/>
      <c r="D211" s="906"/>
      <c r="E211" s="906"/>
      <c r="F211" s="938"/>
      <c r="G211" s="938"/>
      <c r="H211" s="946" t="str">
        <f>IF(項目一覧!C363=0,"","建設業の許可   ("&amp;項目一覧!C364&amp;")  第  （"&amp;項目一覧!C365&amp;"）　　 "&amp;項目一覧!C366&amp;"　号")</f>
        <v>建設業の許可   ()  第  （）　　 　号</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49999999999999" customHeight="1">
      <c r="A212" s="945"/>
      <c r="B212" s="906"/>
      <c r="C212" s="906"/>
      <c r="D212" s="906"/>
      <c r="E212" s="906"/>
      <c r="F212" s="938"/>
      <c r="G212" s="938"/>
      <c r="H212" s="938" t="str">
        <f>項目一覧!C367</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49999999999999" customHeight="1">
      <c r="A213" s="945"/>
      <c r="B213" s="906" t="s">
        <v>399</v>
      </c>
      <c r="C213" s="906"/>
      <c r="D213" s="906"/>
      <c r="E213" s="906"/>
      <c r="F213" s="938"/>
      <c r="G213" s="938"/>
      <c r="H213" s="938" t="str">
        <f>項目一覧!C368</f>
        <v/>
      </c>
      <c r="I213" s="939"/>
      <c r="J213" s="938"/>
      <c r="K213" s="938"/>
      <c r="L213" s="938"/>
      <c r="M213" s="938"/>
      <c r="N213" s="938"/>
      <c r="O213" s="938"/>
      <c r="P213" s="938"/>
      <c r="Q213" s="938"/>
      <c r="R213" s="938"/>
      <c r="S213" s="938"/>
      <c r="T213" s="938"/>
      <c r="U213" s="938"/>
      <c r="V213" s="938"/>
      <c r="W213" s="938"/>
      <c r="X213" s="938"/>
      <c r="Y213" s="938"/>
      <c r="Z213" s="938"/>
      <c r="AA213" s="938"/>
      <c r="AB213" s="939"/>
    </row>
    <row r="214" spans="1:28" ht="17.149999999999999" customHeight="1">
      <c r="A214" s="945"/>
      <c r="B214" s="906" t="s">
        <v>398</v>
      </c>
      <c r="C214" s="906"/>
      <c r="D214" s="906"/>
      <c r="E214" s="906"/>
      <c r="F214" s="938"/>
      <c r="G214" s="938"/>
      <c r="H214" s="1707" t="str">
        <f>項目一覧!C369</f>
        <v/>
      </c>
      <c r="I214" s="1707"/>
      <c r="J214" s="1707"/>
      <c r="K214" s="1707"/>
      <c r="L214" s="1707"/>
      <c r="M214" s="1707"/>
      <c r="N214" s="1707"/>
      <c r="O214" s="1707"/>
      <c r="P214" s="1707"/>
      <c r="Q214" s="1707"/>
      <c r="R214" s="1707"/>
      <c r="S214" s="1707"/>
      <c r="T214" s="1707"/>
      <c r="U214" s="1707"/>
      <c r="V214" s="1707"/>
      <c r="W214" s="1707"/>
      <c r="X214" s="1707"/>
      <c r="Y214" s="1707"/>
      <c r="Z214" s="1707"/>
      <c r="AA214" s="1707"/>
      <c r="AB214" s="1707"/>
    </row>
    <row r="215" spans="1:28" ht="17.149999999999999" customHeight="1">
      <c r="A215" s="956"/>
      <c r="B215" s="956" t="s">
        <v>397</v>
      </c>
      <c r="C215" s="956"/>
      <c r="D215" s="956"/>
      <c r="E215" s="956"/>
      <c r="F215" s="957"/>
      <c r="G215" s="957"/>
      <c r="H215" s="957" t="str">
        <f>項目一覧!C370</f>
        <v/>
      </c>
      <c r="I215" s="958"/>
      <c r="J215" s="957"/>
      <c r="K215" s="957"/>
      <c r="L215" s="957"/>
      <c r="M215" s="957"/>
      <c r="N215" s="957"/>
      <c r="O215" s="957"/>
      <c r="P215" s="957"/>
      <c r="Q215" s="957"/>
      <c r="R215" s="957"/>
      <c r="S215" s="957"/>
      <c r="T215" s="957"/>
      <c r="U215" s="957"/>
      <c r="V215" s="957"/>
      <c r="W215" s="957"/>
      <c r="X215" s="957"/>
      <c r="Y215" s="957"/>
      <c r="Z215" s="957"/>
      <c r="AA215" s="957"/>
      <c r="AB215" s="957"/>
    </row>
    <row r="216" spans="1:28" ht="18" customHeight="1">
      <c r="A216" s="959" t="s">
        <v>109</v>
      </c>
      <c r="B216" s="937" t="s">
        <v>1968</v>
      </c>
      <c r="C216" s="906"/>
      <c r="D216" s="906"/>
      <c r="E216" s="906"/>
      <c r="F216" s="938"/>
      <c r="G216" s="938"/>
      <c r="H216" s="938"/>
      <c r="I216" s="939"/>
      <c r="J216" s="938"/>
      <c r="K216" s="938"/>
      <c r="L216" s="960"/>
      <c r="M216" s="938"/>
      <c r="N216" s="938"/>
      <c r="O216" s="961"/>
      <c r="P216" s="938"/>
      <c r="Q216" s="938"/>
      <c r="R216" s="938"/>
      <c r="S216" s="938"/>
      <c r="T216" s="938"/>
      <c r="U216" s="938"/>
      <c r="V216" s="938"/>
      <c r="W216" s="938"/>
      <c r="X216" s="938"/>
      <c r="Y216" s="938"/>
      <c r="Z216" s="938"/>
      <c r="AA216" s="938"/>
      <c r="AB216" s="938"/>
    </row>
    <row r="217" spans="1:28" ht="18" customHeight="1">
      <c r="A217" s="936"/>
      <c r="B217" s="906"/>
      <c r="C217" s="960" t="str">
        <f>IF(項目一覧!$D$342=TRUE,"■","□")</f>
        <v>□</v>
      </c>
      <c r="D217" s="938" t="s">
        <v>1969</v>
      </c>
      <c r="E217" s="938"/>
      <c r="F217" s="938"/>
      <c r="G217" s="961" t="s">
        <v>1972</v>
      </c>
      <c r="H217" s="938" t="str">
        <f>IF(項目一覧!$C$343="","",項目一覧!$C$343)</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06"/>
      <c r="B218" s="906"/>
      <c r="C218" s="960" t="str">
        <f>IF(項目一覧!$E$342=TRUE,"■","□")</f>
        <v>□</v>
      </c>
      <c r="D218" s="938" t="s">
        <v>1970</v>
      </c>
      <c r="E218" s="906"/>
      <c r="F218" s="938"/>
      <c r="G218" s="961" t="s">
        <v>1972</v>
      </c>
      <c r="H218" s="938" t="str">
        <f>IF(項目一覧!$C$344="","",項目一覧!$C$344)</f>
        <v/>
      </c>
      <c r="I218" s="939"/>
      <c r="J218" s="938"/>
      <c r="K218" s="938"/>
      <c r="L218" s="960"/>
      <c r="M218" s="938"/>
      <c r="N218" s="938"/>
      <c r="O218" s="961"/>
      <c r="P218" s="938"/>
      <c r="Q218" s="938"/>
      <c r="R218" s="938"/>
      <c r="S218" s="938"/>
      <c r="T218" s="938"/>
      <c r="U218" s="938"/>
      <c r="V218" s="938"/>
      <c r="W218" s="938"/>
      <c r="X218" s="938"/>
      <c r="Y218" s="938"/>
      <c r="Z218" s="938" t="s">
        <v>1976</v>
      </c>
      <c r="AA218" s="938"/>
      <c r="AB218" s="938"/>
    </row>
    <row r="219" spans="1:28" ht="18" customHeight="1">
      <c r="A219" s="935"/>
      <c r="B219" s="935"/>
      <c r="C219" s="962" t="str">
        <f>IF(項目一覧!$F$342=TRUE,"■","□")</f>
        <v>□</v>
      </c>
      <c r="D219" s="941" t="s">
        <v>1971</v>
      </c>
      <c r="E219" s="935"/>
      <c r="F219" s="941"/>
      <c r="G219" s="941"/>
      <c r="H219" s="941"/>
      <c r="I219" s="942"/>
      <c r="J219" s="941"/>
      <c r="K219" s="941"/>
      <c r="L219" s="962"/>
      <c r="M219" s="941"/>
      <c r="N219" s="941"/>
      <c r="O219" s="941"/>
      <c r="P219" s="941"/>
      <c r="Q219" s="941"/>
      <c r="R219" s="941"/>
      <c r="S219" s="941"/>
      <c r="T219" s="941"/>
      <c r="U219" s="941"/>
      <c r="V219" s="941"/>
      <c r="W219" s="941"/>
      <c r="X219" s="941"/>
      <c r="Y219" s="941"/>
      <c r="Z219" s="941"/>
      <c r="AA219" s="941"/>
      <c r="AB219" s="941"/>
    </row>
    <row r="220" spans="1:28" ht="18" customHeight="1">
      <c r="A220" s="936" t="s">
        <v>109</v>
      </c>
      <c r="B220" s="906" t="s">
        <v>2652</v>
      </c>
      <c r="C220" s="906"/>
      <c r="D220" s="906"/>
      <c r="E220" s="906"/>
      <c r="F220" s="938"/>
      <c r="G220" s="938"/>
      <c r="H220" s="938"/>
      <c r="I220" s="939"/>
      <c r="J220" s="938"/>
      <c r="K220" s="938"/>
      <c r="N220" s="938"/>
      <c r="AB220" s="938"/>
    </row>
    <row r="221" spans="1:28" ht="18" customHeight="1">
      <c r="A221" s="936"/>
      <c r="B221" s="906"/>
      <c r="C221" s="960" t="str">
        <f>IF(項目一覧!$D$349=TRUE,"■","□")</f>
        <v>□</v>
      </c>
      <c r="D221" s="938" t="s">
        <v>2752</v>
      </c>
      <c r="E221" s="938"/>
      <c r="F221" s="961"/>
      <c r="G221" s="961" t="s">
        <v>1972</v>
      </c>
      <c r="H221" s="906" t="str">
        <f>項目一覧!$C$350&amp;"　"&amp;項目一覧!$C$351</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IF(項目一覧!$E$349=TRUE,"■","□")</f>
        <v>□</v>
      </c>
      <c r="D222" s="938" t="s">
        <v>2753</v>
      </c>
      <c r="E222" s="938"/>
      <c r="F222" s="961"/>
      <c r="G222" s="961" t="s">
        <v>1972</v>
      </c>
      <c r="H222" s="906" t="str">
        <f>項目一覧!$C$352&amp;"　"&amp;項目一覧!$C$353</f>
        <v>　</v>
      </c>
      <c r="I222" s="939"/>
      <c r="J222" s="938"/>
      <c r="K222" s="938"/>
      <c r="L222" s="960"/>
      <c r="M222" s="938"/>
      <c r="N222" s="938"/>
      <c r="O222" s="961"/>
      <c r="P222" s="963"/>
      <c r="Q222" s="963"/>
      <c r="R222" s="963"/>
      <c r="S222" s="963"/>
      <c r="T222" s="963"/>
      <c r="U222" s="963"/>
      <c r="V222" s="963"/>
      <c r="W222" s="963"/>
      <c r="X222" s="963"/>
      <c r="Y222" s="963"/>
      <c r="Z222" s="938" t="s">
        <v>1976</v>
      </c>
      <c r="AA222" s="938"/>
      <c r="AB222" s="938"/>
    </row>
    <row r="223" spans="1:28" ht="18" customHeight="1">
      <c r="A223" s="906"/>
      <c r="B223" s="906"/>
      <c r="C223" s="960" t="str">
        <f>IF(項目一覧!$F$349=TRUE,"■","□")</f>
        <v>□</v>
      </c>
      <c r="D223" s="938" t="s">
        <v>2647</v>
      </c>
      <c r="E223" s="938"/>
      <c r="F223" s="964"/>
      <c r="G223" s="964" t="s">
        <v>1972</v>
      </c>
      <c r="H223" s="1705" t="str">
        <f>項目一覧!$C$354</f>
        <v/>
      </c>
      <c r="I223" s="1705"/>
      <c r="J223" s="1705"/>
      <c r="K223" s="1705"/>
      <c r="L223" s="1705"/>
      <c r="M223" s="1705"/>
      <c r="N223" s="1705"/>
      <c r="O223" s="1705"/>
      <c r="P223" s="1705"/>
      <c r="Q223" s="1705"/>
      <c r="R223" s="1705"/>
      <c r="S223" s="1705"/>
      <c r="T223" s="1705"/>
      <c r="U223" s="1705"/>
      <c r="V223" s="1705"/>
      <c r="W223" s="1705"/>
      <c r="X223" s="1705"/>
      <c r="Y223" s="1705"/>
      <c r="Z223" s="941" t="s">
        <v>1976</v>
      </c>
      <c r="AA223" s="938"/>
      <c r="AB223" s="941"/>
    </row>
    <row r="224" spans="1:28" ht="18" customHeight="1">
      <c r="A224" s="965" t="s">
        <v>309</v>
      </c>
      <c r="B224" s="966" t="s">
        <v>2653</v>
      </c>
      <c r="C224" s="967"/>
      <c r="D224" s="967"/>
      <c r="E224" s="967"/>
      <c r="F224" s="1736" t="str">
        <f>項目一覧!$C$66</f>
        <v/>
      </c>
      <c r="G224" s="1736"/>
      <c r="H224" s="1736"/>
      <c r="I224" s="1736"/>
      <c r="J224" s="1736"/>
      <c r="K224" s="1736"/>
      <c r="L224" s="1736"/>
      <c r="M224" s="1736"/>
      <c r="N224" s="1736"/>
      <c r="O224" s="1736"/>
      <c r="P224" s="1736"/>
      <c r="Q224" s="1736"/>
      <c r="R224" s="1736"/>
      <c r="S224" s="1736"/>
      <c r="T224" s="1736"/>
      <c r="U224" s="1736"/>
      <c r="V224" s="1736"/>
      <c r="W224" s="1736"/>
      <c r="X224" s="1736"/>
      <c r="Y224" s="1736"/>
      <c r="Z224" s="1736"/>
      <c r="AA224" s="1736"/>
      <c r="AB224" s="968"/>
    </row>
    <row r="225" spans="1:29" ht="18" customHeight="1">
      <c r="A225" s="969"/>
      <c r="B225" s="970"/>
      <c r="C225" s="970"/>
      <c r="D225" s="970"/>
      <c r="E225" s="970"/>
      <c r="F225" s="1737"/>
      <c r="G225" s="1737"/>
      <c r="H225" s="1737"/>
      <c r="I225" s="1737"/>
      <c r="J225" s="1737"/>
      <c r="K225" s="1737"/>
      <c r="L225" s="1737"/>
      <c r="M225" s="1737"/>
      <c r="N225" s="1737"/>
      <c r="O225" s="1737"/>
      <c r="P225" s="1737"/>
      <c r="Q225" s="1737"/>
      <c r="R225" s="1737"/>
      <c r="S225" s="1737"/>
      <c r="T225" s="1737"/>
      <c r="U225" s="1737"/>
      <c r="V225" s="1737"/>
      <c r="W225" s="1737"/>
      <c r="X225" s="1737"/>
      <c r="Y225" s="1737"/>
      <c r="Z225" s="1737"/>
      <c r="AA225" s="1737"/>
      <c r="AB225" s="958"/>
    </row>
    <row r="226" spans="1:29" ht="16" customHeight="1">
      <c r="A226" s="906"/>
      <c r="B226" s="906"/>
      <c r="C226" s="906"/>
      <c r="D226" s="906"/>
      <c r="E226" s="906"/>
      <c r="F226" s="938"/>
      <c r="G226" s="938"/>
      <c r="H226" s="938"/>
      <c r="I226" s="938"/>
      <c r="J226" s="938"/>
      <c r="K226" s="938"/>
      <c r="L226" s="938"/>
      <c r="M226" s="938"/>
      <c r="N226" s="938"/>
      <c r="O226" s="938"/>
      <c r="P226" s="938"/>
      <c r="Q226" s="938"/>
      <c r="R226" s="938"/>
      <c r="S226" s="938"/>
      <c r="T226" s="938"/>
      <c r="U226" s="938"/>
      <c r="V226" s="938"/>
      <c r="W226" s="938"/>
      <c r="X226" s="938"/>
      <c r="Y226" s="938"/>
      <c r="Z226" s="938"/>
      <c r="AA226" s="938"/>
      <c r="AB226" s="939"/>
      <c r="AC226" s="971"/>
    </row>
    <row r="227" spans="1:29" ht="16" customHeight="1">
      <c r="A227" s="936"/>
      <c r="B227" s="906"/>
      <c r="C227" s="906"/>
      <c r="D227" s="906"/>
      <c r="E227" s="906"/>
      <c r="F227" s="938"/>
      <c r="G227" s="938"/>
      <c r="H227" s="938"/>
      <c r="I227" s="938"/>
      <c r="J227" s="938"/>
      <c r="K227" s="938"/>
      <c r="L227" s="938"/>
      <c r="M227" s="938"/>
      <c r="N227" s="938"/>
      <c r="O227" s="938"/>
      <c r="P227" s="938"/>
      <c r="Q227" s="938"/>
      <c r="R227" s="938"/>
      <c r="S227" s="938"/>
      <c r="T227" s="938"/>
      <c r="U227" s="938"/>
      <c r="V227" s="938"/>
      <c r="W227" s="938"/>
      <c r="X227" s="938"/>
      <c r="Y227" s="938"/>
      <c r="Z227" s="938"/>
      <c r="AA227" s="938"/>
      <c r="AB227" s="939"/>
      <c r="AC227" s="971"/>
    </row>
    <row r="228" spans="1:29" ht="18" customHeight="1">
      <c r="A228" s="936"/>
      <c r="B228" s="906"/>
      <c r="C228" s="906"/>
      <c r="D228" s="906"/>
      <c r="E228" s="906"/>
      <c r="F228" s="938"/>
      <c r="G228" s="938"/>
      <c r="H228" s="938"/>
      <c r="I228" s="939"/>
      <c r="J228" s="938"/>
      <c r="K228" s="938"/>
      <c r="L228" s="938"/>
      <c r="M228" s="938"/>
      <c r="N228" s="938"/>
      <c r="O228" s="938"/>
      <c r="P228" s="938"/>
      <c r="Q228" s="938"/>
      <c r="R228" s="938"/>
      <c r="S228" s="938"/>
      <c r="T228" s="938"/>
      <c r="U228" s="938"/>
      <c r="V228" s="938"/>
      <c r="W228" s="938"/>
      <c r="X228" s="938"/>
      <c r="Y228" s="938"/>
      <c r="Z228" s="938"/>
      <c r="AA228" s="938"/>
      <c r="AB228" s="939"/>
      <c r="AC228" s="971"/>
    </row>
    <row r="229" spans="1:29" ht="18" customHeight="1">
      <c r="A229" s="936"/>
      <c r="B229" s="906"/>
      <c r="C229" s="906"/>
      <c r="D229" s="906"/>
      <c r="E229" s="906"/>
      <c r="F229" s="938"/>
      <c r="G229" s="938"/>
      <c r="H229" s="938"/>
      <c r="I229" s="939"/>
      <c r="J229" s="938"/>
      <c r="K229" s="938"/>
      <c r="L229" s="938"/>
      <c r="M229" s="938"/>
      <c r="N229" s="938"/>
      <c r="O229" s="938"/>
      <c r="P229" s="938"/>
      <c r="Q229" s="938"/>
      <c r="R229" s="938"/>
      <c r="S229" s="938"/>
      <c r="T229" s="938"/>
      <c r="U229" s="938"/>
      <c r="V229" s="938"/>
      <c r="W229" s="938"/>
      <c r="X229" s="938"/>
      <c r="Y229" s="938"/>
      <c r="Z229" s="938"/>
      <c r="AA229" s="938"/>
      <c r="AB229" s="939"/>
      <c r="AC229" s="971"/>
    </row>
    <row r="230" spans="1:29" ht="18" customHeight="1">
      <c r="A230" s="936"/>
      <c r="B230" s="906"/>
      <c r="C230" s="906"/>
      <c r="D230" s="906"/>
      <c r="E230" s="906"/>
      <c r="F230" s="938"/>
      <c r="G230" s="938"/>
      <c r="H230" s="938"/>
      <c r="I230" s="939"/>
      <c r="J230" s="938"/>
      <c r="K230" s="938"/>
      <c r="L230" s="938"/>
      <c r="M230" s="938"/>
      <c r="N230" s="938"/>
      <c r="O230" s="938"/>
      <c r="P230" s="938"/>
      <c r="Q230" s="938"/>
      <c r="R230" s="938"/>
      <c r="S230" s="938"/>
      <c r="T230" s="938"/>
      <c r="U230" s="938"/>
      <c r="V230" s="938"/>
      <c r="W230" s="938"/>
      <c r="X230" s="938"/>
      <c r="Y230" s="938"/>
      <c r="Z230" s="938"/>
      <c r="AA230" s="938"/>
      <c r="AB230" s="939"/>
      <c r="AC230" s="971"/>
    </row>
    <row r="231" spans="1:29" ht="18" customHeight="1">
      <c r="A231" s="936"/>
      <c r="B231" s="906"/>
      <c r="C231" s="906"/>
      <c r="D231" s="906"/>
      <c r="E231" s="906"/>
      <c r="F231" s="938"/>
      <c r="G231" s="938"/>
      <c r="H231" s="1726"/>
      <c r="I231" s="1726"/>
      <c r="J231" s="1726"/>
      <c r="K231" s="1726"/>
      <c r="L231" s="1726"/>
      <c r="M231" s="1726"/>
      <c r="N231" s="1726"/>
      <c r="O231" s="1726"/>
      <c r="P231" s="1726"/>
      <c r="Q231" s="1726"/>
      <c r="R231" s="1726"/>
      <c r="S231" s="1726"/>
      <c r="T231" s="1726"/>
      <c r="U231" s="1726"/>
      <c r="V231" s="1726"/>
      <c r="W231" s="1726"/>
      <c r="X231" s="1726"/>
      <c r="Y231" s="1726"/>
      <c r="Z231" s="1726"/>
      <c r="AA231" s="1726"/>
      <c r="AB231" s="1726"/>
      <c r="AC231" s="971"/>
    </row>
    <row r="232" spans="1:29" ht="18" customHeight="1">
      <c r="A232" s="936"/>
      <c r="B232" s="906"/>
      <c r="C232" s="906"/>
      <c r="D232" s="906"/>
      <c r="E232" s="906"/>
      <c r="F232" s="938"/>
      <c r="G232" s="938"/>
      <c r="H232" s="938"/>
      <c r="I232" s="939"/>
      <c r="J232" s="938"/>
      <c r="K232" s="938"/>
      <c r="L232" s="938"/>
      <c r="M232" s="938"/>
      <c r="N232" s="938"/>
      <c r="O232" s="938"/>
      <c r="P232" s="938"/>
      <c r="Q232" s="938"/>
      <c r="R232" s="938"/>
      <c r="S232" s="938"/>
      <c r="T232" s="938"/>
      <c r="U232" s="938"/>
      <c r="V232" s="938"/>
      <c r="W232" s="938"/>
      <c r="X232" s="938"/>
      <c r="Y232" s="938"/>
      <c r="Z232" s="938"/>
      <c r="AA232" s="938"/>
      <c r="AB232" s="939"/>
      <c r="AC232" s="971"/>
    </row>
    <row r="233" spans="1:29" ht="16" customHeight="1">
      <c r="F233" s="939"/>
      <c r="G233" s="939"/>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71"/>
    </row>
    <row r="234" spans="1:29" ht="16" customHeight="1">
      <c r="A234" s="936"/>
      <c r="B234" s="906"/>
      <c r="C234" s="906"/>
      <c r="D234" s="906"/>
      <c r="E234" s="906"/>
      <c r="F234" s="938"/>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9"/>
      <c r="AC234" s="971"/>
    </row>
    <row r="235" spans="1:29" ht="18" customHeight="1">
      <c r="A235" s="936"/>
      <c r="B235" s="906"/>
      <c r="C235" s="906"/>
      <c r="D235" s="906"/>
      <c r="E235" s="906"/>
      <c r="F235" s="938"/>
      <c r="G235" s="938"/>
      <c r="H235" s="938"/>
      <c r="I235" s="938"/>
      <c r="J235" s="938"/>
      <c r="K235" s="938"/>
      <c r="L235" s="938"/>
      <c r="M235" s="938"/>
      <c r="N235" s="938"/>
      <c r="O235" s="938"/>
      <c r="P235" s="938"/>
      <c r="Q235" s="938"/>
      <c r="R235" s="938"/>
      <c r="S235" s="938"/>
      <c r="T235" s="938"/>
      <c r="U235" s="938"/>
      <c r="V235" s="938"/>
      <c r="W235" s="938"/>
      <c r="X235" s="938"/>
      <c r="Y235" s="938"/>
      <c r="Z235" s="938"/>
      <c r="AA235" s="938"/>
      <c r="AB235" s="939"/>
      <c r="AC235" s="971"/>
    </row>
    <row r="236" spans="1:29" ht="18" customHeight="1">
      <c r="A236" s="936"/>
      <c r="B236" s="906"/>
      <c r="C236" s="906"/>
      <c r="D236" s="906"/>
      <c r="E236" s="906"/>
      <c r="F236" s="938"/>
      <c r="G236" s="938"/>
      <c r="H236" s="938"/>
      <c r="I236" s="938"/>
      <c r="J236" s="938"/>
      <c r="K236" s="938"/>
      <c r="L236" s="938"/>
      <c r="M236" s="938"/>
      <c r="N236" s="938"/>
      <c r="O236" s="938"/>
      <c r="P236" s="938"/>
      <c r="Q236" s="938"/>
      <c r="R236" s="938"/>
      <c r="S236" s="938"/>
      <c r="T236" s="938"/>
      <c r="U236" s="938"/>
      <c r="V236" s="938"/>
      <c r="W236" s="938"/>
      <c r="X236" s="938"/>
      <c r="Y236" s="938"/>
      <c r="Z236" s="938"/>
      <c r="AA236" s="938"/>
      <c r="AB236" s="939"/>
      <c r="AC236" s="971"/>
    </row>
    <row r="237" spans="1:29" ht="18" customHeight="1">
      <c r="A237" s="936"/>
      <c r="B237" s="906"/>
      <c r="C237" s="906"/>
      <c r="D237" s="906"/>
      <c r="E237" s="906"/>
      <c r="F237" s="906"/>
      <c r="G237" s="906"/>
      <c r="H237" s="938"/>
      <c r="I237" s="938"/>
      <c r="J237" s="938"/>
      <c r="K237" s="938"/>
      <c r="L237" s="938"/>
      <c r="M237" s="938"/>
      <c r="N237" s="938"/>
      <c r="O237" s="938"/>
      <c r="P237" s="938"/>
      <c r="Q237" s="938"/>
      <c r="R237" s="938"/>
      <c r="S237" s="938"/>
      <c r="T237" s="938"/>
      <c r="U237" s="938"/>
      <c r="V237" s="938"/>
      <c r="W237" s="938"/>
      <c r="X237" s="938"/>
      <c r="Y237" s="938"/>
      <c r="Z237" s="938"/>
      <c r="AA237" s="938"/>
      <c r="AB237" s="939"/>
      <c r="AC237" s="971"/>
    </row>
    <row r="238" spans="1:29" ht="18" customHeight="1">
      <c r="A238" s="936"/>
      <c r="B238" s="906"/>
      <c r="C238" s="906"/>
      <c r="D238" s="906"/>
      <c r="E238" s="906"/>
      <c r="F238" s="906"/>
      <c r="G238" s="906"/>
      <c r="H238" s="1726"/>
      <c r="I238" s="1726"/>
      <c r="J238" s="1726"/>
      <c r="K238" s="1726"/>
      <c r="L238" s="1726"/>
      <c r="M238" s="1726"/>
      <c r="N238" s="1726"/>
      <c r="O238" s="1726"/>
      <c r="P238" s="1726"/>
      <c r="Q238" s="1726"/>
      <c r="R238" s="1726"/>
      <c r="S238" s="1726"/>
      <c r="T238" s="1726"/>
      <c r="U238" s="1726"/>
      <c r="V238" s="1726"/>
      <c r="W238" s="1726"/>
      <c r="X238" s="1726"/>
      <c r="Y238" s="1726"/>
      <c r="Z238" s="1726"/>
      <c r="AA238" s="1726"/>
      <c r="AB238" s="1726"/>
      <c r="AC238" s="971"/>
    </row>
    <row r="239" spans="1:29" ht="18" customHeight="1">
      <c r="A239" s="936"/>
      <c r="B239" s="906"/>
      <c r="C239" s="906"/>
      <c r="D239" s="906"/>
      <c r="E239" s="906"/>
      <c r="F239" s="906"/>
      <c r="G239" s="906"/>
      <c r="H239" s="938"/>
      <c r="I239" s="938"/>
      <c r="J239" s="938"/>
      <c r="K239" s="938"/>
      <c r="L239" s="938"/>
      <c r="M239" s="938"/>
      <c r="N239" s="938"/>
      <c r="O239" s="938"/>
      <c r="P239" s="938"/>
      <c r="Q239" s="938"/>
      <c r="R239" s="938"/>
      <c r="S239" s="938"/>
      <c r="T239" s="938"/>
      <c r="U239" s="938"/>
      <c r="V239" s="938"/>
      <c r="W239" s="938"/>
      <c r="X239" s="938"/>
      <c r="Y239" s="938"/>
      <c r="Z239" s="938"/>
      <c r="AA239" s="938"/>
      <c r="AB239" s="939"/>
      <c r="AC239" s="971"/>
    </row>
    <row r="240" spans="1:29" ht="16" customHeight="1">
      <c r="H240" s="939"/>
      <c r="I240" s="939"/>
      <c r="J240" s="939"/>
      <c r="K240" s="939"/>
      <c r="L240" s="939"/>
      <c r="M240" s="939"/>
      <c r="N240" s="939"/>
      <c r="O240" s="939"/>
      <c r="P240" s="939"/>
      <c r="Q240" s="939"/>
      <c r="R240" s="939"/>
      <c r="S240" s="939"/>
      <c r="T240" s="939"/>
      <c r="U240" s="939"/>
      <c r="V240" s="939"/>
      <c r="W240" s="939"/>
      <c r="X240" s="939"/>
      <c r="Y240" s="939"/>
      <c r="Z240" s="939"/>
      <c r="AA240" s="939"/>
      <c r="AB240" s="939"/>
      <c r="AC240" s="971"/>
    </row>
    <row r="241" spans="1:29" ht="16" customHeight="1">
      <c r="A241" s="936"/>
      <c r="B241" s="906"/>
      <c r="C241" s="906"/>
      <c r="D241" s="906"/>
      <c r="E241" s="906"/>
      <c r="F241" s="906"/>
      <c r="G241" s="906"/>
      <c r="H241" s="938"/>
      <c r="I241" s="938"/>
      <c r="J241" s="938"/>
      <c r="K241" s="938"/>
      <c r="L241" s="938"/>
      <c r="M241" s="938"/>
      <c r="N241" s="938"/>
      <c r="O241" s="938"/>
      <c r="P241" s="938"/>
      <c r="Q241" s="938"/>
      <c r="R241" s="938"/>
      <c r="S241" s="938"/>
      <c r="T241" s="938"/>
      <c r="U241" s="938"/>
      <c r="V241" s="938"/>
      <c r="W241" s="938"/>
      <c r="X241" s="938"/>
      <c r="Y241" s="938"/>
      <c r="Z241" s="938"/>
      <c r="AA241" s="938"/>
      <c r="AB241" s="939"/>
      <c r="AC241" s="971"/>
    </row>
    <row r="242" spans="1:29" ht="18" customHeight="1">
      <c r="A242" s="936"/>
      <c r="B242" s="906"/>
      <c r="C242" s="906"/>
      <c r="D242" s="906"/>
      <c r="E242" s="906"/>
      <c r="F242" s="906"/>
      <c r="G242" s="906"/>
      <c r="H242" s="938"/>
      <c r="I242" s="938"/>
      <c r="J242" s="938"/>
      <c r="K242" s="938"/>
      <c r="L242" s="938"/>
      <c r="M242" s="938"/>
      <c r="N242" s="938"/>
      <c r="O242" s="938"/>
      <c r="P242" s="938"/>
      <c r="Q242" s="938"/>
      <c r="R242" s="938"/>
      <c r="S242" s="938"/>
      <c r="T242" s="938"/>
      <c r="U242" s="938"/>
      <c r="V242" s="938"/>
      <c r="W242" s="938"/>
      <c r="X242" s="938"/>
      <c r="Y242" s="938"/>
      <c r="Z242" s="938"/>
      <c r="AA242" s="938"/>
      <c r="AB242" s="939"/>
      <c r="AC242" s="971"/>
    </row>
    <row r="243" spans="1:29" ht="18" customHeight="1">
      <c r="A243" s="936"/>
      <c r="B243" s="906"/>
      <c r="C243" s="906"/>
      <c r="D243" s="906"/>
      <c r="E243" s="906"/>
      <c r="F243" s="906"/>
      <c r="G243" s="906"/>
      <c r="H243" s="938"/>
      <c r="I243" s="938"/>
      <c r="J243" s="938"/>
      <c r="K243" s="938"/>
      <c r="L243" s="938"/>
      <c r="M243" s="938"/>
      <c r="N243" s="938"/>
      <c r="O243" s="938"/>
      <c r="P243" s="938"/>
      <c r="Q243" s="938"/>
      <c r="R243" s="938"/>
      <c r="S243" s="938"/>
      <c r="T243" s="938"/>
      <c r="U243" s="938"/>
      <c r="V243" s="938"/>
      <c r="W243" s="938"/>
      <c r="X243" s="938"/>
      <c r="Y243" s="938"/>
      <c r="Z243" s="938"/>
      <c r="AA243" s="938"/>
      <c r="AB243" s="939"/>
      <c r="AC243" s="971"/>
    </row>
    <row r="244" spans="1:29" ht="18" customHeight="1">
      <c r="A244" s="936"/>
      <c r="B244" s="906"/>
      <c r="C244" s="906"/>
      <c r="D244" s="906"/>
      <c r="E244" s="906"/>
      <c r="F244" s="906"/>
      <c r="G244" s="906"/>
      <c r="H244" s="938"/>
      <c r="I244" s="938"/>
      <c r="J244" s="938"/>
      <c r="K244" s="938"/>
      <c r="L244" s="938"/>
      <c r="M244" s="938"/>
      <c r="N244" s="938"/>
      <c r="O244" s="938"/>
      <c r="P244" s="938"/>
      <c r="Q244" s="938"/>
      <c r="R244" s="938"/>
      <c r="S244" s="938"/>
      <c r="T244" s="938"/>
      <c r="U244" s="938"/>
      <c r="V244" s="938"/>
      <c r="W244" s="938"/>
      <c r="X244" s="938"/>
      <c r="Y244" s="938"/>
      <c r="Z244" s="938"/>
      <c r="AA244" s="938"/>
      <c r="AB244" s="939"/>
      <c r="AC244" s="971"/>
    </row>
    <row r="245" spans="1:29" ht="18" customHeight="1">
      <c r="A245" s="936"/>
      <c r="B245" s="906"/>
      <c r="C245" s="906"/>
      <c r="D245" s="906"/>
      <c r="E245" s="906"/>
      <c r="F245" s="906"/>
      <c r="G245" s="906"/>
      <c r="H245" s="1726"/>
      <c r="I245" s="1726"/>
      <c r="J245" s="1726"/>
      <c r="K245" s="1726"/>
      <c r="L245" s="1726"/>
      <c r="M245" s="1726"/>
      <c r="N245" s="1726"/>
      <c r="O245" s="1726"/>
      <c r="P245" s="1726"/>
      <c r="Q245" s="1726"/>
      <c r="R245" s="1726"/>
      <c r="S245" s="1726"/>
      <c r="T245" s="1726"/>
      <c r="U245" s="1726"/>
      <c r="V245" s="1726"/>
      <c r="W245" s="1726"/>
      <c r="X245" s="1726"/>
      <c r="Y245" s="1726"/>
      <c r="Z245" s="1726"/>
      <c r="AA245" s="1726"/>
      <c r="AB245" s="1726"/>
      <c r="AC245" s="971"/>
    </row>
    <row r="246" spans="1:29" ht="18" customHeight="1">
      <c r="A246" s="936"/>
      <c r="B246" s="906"/>
      <c r="C246" s="906"/>
      <c r="D246" s="906"/>
      <c r="E246" s="906"/>
      <c r="F246" s="906"/>
      <c r="G246" s="906"/>
      <c r="H246" s="938"/>
      <c r="I246" s="906"/>
      <c r="J246" s="906"/>
      <c r="K246" s="906"/>
      <c r="L246" s="906"/>
      <c r="M246" s="906"/>
      <c r="N246" s="906"/>
      <c r="O246" s="906"/>
      <c r="P246" s="906"/>
      <c r="Q246" s="906"/>
      <c r="R246" s="906"/>
      <c r="S246" s="906"/>
      <c r="T246" s="906"/>
      <c r="U246" s="906"/>
      <c r="V246" s="906"/>
      <c r="W246" s="906"/>
      <c r="X246" s="906"/>
      <c r="Y246" s="906"/>
      <c r="Z246" s="906"/>
      <c r="AA246" s="906"/>
      <c r="AC246" s="971"/>
    </row>
    <row r="247" spans="1:29" ht="18" customHeight="1"/>
    <row r="248" spans="1:29" ht="16" customHeight="1">
      <c r="A248" s="1698" t="s">
        <v>395</v>
      </c>
      <c r="B248" s="1698"/>
      <c r="C248" s="1698"/>
      <c r="D248" s="1698"/>
      <c r="E248" s="1698"/>
      <c r="F248" s="1698"/>
      <c r="G248" s="1698"/>
      <c r="H248" s="1698"/>
      <c r="I248" s="1698"/>
      <c r="J248" s="1698"/>
      <c r="K248" s="1698"/>
      <c r="L248" s="1698"/>
      <c r="M248" s="1698"/>
      <c r="N248" s="1698"/>
      <c r="O248" s="1698"/>
      <c r="P248" s="1698"/>
      <c r="Q248" s="1698"/>
      <c r="R248" s="1698"/>
      <c r="S248" s="1698"/>
      <c r="T248" s="1698"/>
      <c r="U248" s="1698"/>
      <c r="V248" s="1698"/>
      <c r="W248" s="1698"/>
      <c r="X248" s="1698"/>
      <c r="Y248" s="1698"/>
      <c r="Z248" s="1698"/>
      <c r="AA248" s="1698"/>
    </row>
    <row r="249" spans="1:29" ht="16" customHeight="1">
      <c r="A249" s="935"/>
      <c r="B249" s="935" t="s">
        <v>193</v>
      </c>
      <c r="C249" s="935"/>
      <c r="D249" s="935"/>
      <c r="E249" s="935"/>
      <c r="F249" s="935"/>
      <c r="G249" s="935"/>
      <c r="H249" s="935"/>
      <c r="I249" s="935"/>
      <c r="J249" s="935"/>
      <c r="K249" s="935"/>
      <c r="L249" s="935"/>
      <c r="M249" s="935"/>
      <c r="N249" s="935"/>
      <c r="O249" s="935"/>
      <c r="P249" s="935"/>
      <c r="Q249" s="935"/>
      <c r="R249" s="935"/>
      <c r="S249" s="935"/>
      <c r="T249" s="935"/>
      <c r="U249" s="935"/>
      <c r="V249" s="935"/>
      <c r="W249" s="935"/>
      <c r="X249" s="935"/>
      <c r="Y249" s="935"/>
      <c r="Z249" s="935"/>
      <c r="AA249" s="935"/>
    </row>
    <row r="250" spans="1:29" ht="15" customHeight="1">
      <c r="A250" s="959" t="s">
        <v>309</v>
      </c>
      <c r="B250" s="937" t="s">
        <v>394</v>
      </c>
      <c r="C250" s="937"/>
      <c r="D250" s="937"/>
      <c r="E250" s="937"/>
      <c r="F250" s="937"/>
      <c r="G250" s="1664" t="str">
        <f>IF(項目一覧!$C$69=0,"",IF(項目一覧!$C$71=0,項目一覧!$C$69&amp;項目一覧!$C$70,項目一覧!$C$69&amp;項目一覧!$C$70&amp;項目一覧!$C$71))</f>
        <v/>
      </c>
      <c r="H250" s="1664"/>
      <c r="I250" s="1664"/>
      <c r="J250" s="1664"/>
      <c r="K250" s="1664"/>
      <c r="L250" s="1664"/>
      <c r="M250" s="1664"/>
      <c r="N250" s="1664"/>
      <c r="O250" s="1664"/>
      <c r="P250" s="1664"/>
      <c r="Q250" s="1664"/>
      <c r="R250" s="1664"/>
      <c r="S250" s="1664"/>
      <c r="T250" s="1664"/>
      <c r="U250" s="1664"/>
      <c r="V250" s="1664"/>
      <c r="W250" s="1664"/>
      <c r="X250" s="1664"/>
      <c r="Y250" s="1664"/>
      <c r="Z250" s="1664"/>
      <c r="AA250" s="1664"/>
    </row>
    <row r="251" spans="1:29" ht="15" customHeight="1">
      <c r="A251" s="936"/>
      <c r="B251" s="906"/>
      <c r="C251" s="906"/>
      <c r="D251" s="906"/>
      <c r="E251" s="906"/>
      <c r="F251" s="906"/>
      <c r="G251" s="1727"/>
      <c r="H251" s="1727"/>
      <c r="I251" s="1727"/>
      <c r="J251" s="1727"/>
      <c r="K251" s="1727"/>
      <c r="L251" s="1727"/>
      <c r="M251" s="1727"/>
      <c r="N251" s="1727"/>
      <c r="O251" s="1727"/>
      <c r="P251" s="1727"/>
      <c r="Q251" s="1727"/>
      <c r="R251" s="1727"/>
      <c r="S251" s="1727"/>
      <c r="T251" s="1727"/>
      <c r="U251" s="1727"/>
      <c r="V251" s="1727"/>
      <c r="W251" s="1727"/>
      <c r="X251" s="1727"/>
      <c r="Y251" s="1727"/>
      <c r="Z251" s="1727"/>
      <c r="AA251" s="1727"/>
    </row>
    <row r="252" spans="1:29" ht="15" customHeight="1">
      <c r="A252" s="940"/>
      <c r="B252" s="935"/>
      <c r="C252" s="935"/>
      <c r="D252" s="935"/>
      <c r="E252" s="935"/>
      <c r="F252" s="935"/>
      <c r="G252" s="1730"/>
      <c r="H252" s="1730"/>
      <c r="I252" s="1730"/>
      <c r="J252" s="1730"/>
      <c r="K252" s="1730"/>
      <c r="L252" s="1730"/>
      <c r="M252" s="1730"/>
      <c r="N252" s="1730"/>
      <c r="O252" s="1730"/>
      <c r="P252" s="1730"/>
      <c r="Q252" s="1730"/>
      <c r="R252" s="1730"/>
      <c r="S252" s="1730"/>
      <c r="T252" s="1730"/>
      <c r="U252" s="1730"/>
      <c r="V252" s="1730"/>
      <c r="W252" s="1730"/>
      <c r="X252" s="1730"/>
      <c r="Y252" s="1730"/>
      <c r="Z252" s="1730"/>
      <c r="AA252" s="1730"/>
    </row>
    <row r="253" spans="1:29" ht="15" customHeight="1">
      <c r="A253" s="959" t="s">
        <v>309</v>
      </c>
      <c r="B253" s="937" t="s">
        <v>393</v>
      </c>
      <c r="C253" s="937"/>
      <c r="D253" s="937"/>
      <c r="E253" s="937"/>
      <c r="F253" s="937"/>
      <c r="G253" s="1664" t="str">
        <f>IF(項目一覧!$C$72=0,"",IF(項目一覧!$C$74=0,項目一覧!$C$72&amp;項目一覧!$C$73,項目一覧!$C$72&amp;項目一覧!$C$73&amp;項目一覧!$C$74))</f>
        <v/>
      </c>
      <c r="H253" s="1664"/>
      <c r="I253" s="1664"/>
      <c r="J253" s="1664"/>
      <c r="K253" s="1664"/>
      <c r="L253" s="1664"/>
      <c r="M253" s="1664"/>
      <c r="N253" s="1664"/>
      <c r="O253" s="1664"/>
      <c r="P253" s="1664"/>
      <c r="Q253" s="1664"/>
      <c r="R253" s="1664"/>
      <c r="S253" s="1664"/>
      <c r="T253" s="1664"/>
      <c r="U253" s="1664"/>
      <c r="V253" s="1664"/>
      <c r="W253" s="1664"/>
      <c r="X253" s="1664"/>
      <c r="Y253" s="1664"/>
      <c r="Z253" s="1664"/>
      <c r="AA253" s="1664"/>
    </row>
    <row r="254" spans="1:29" ht="15" customHeight="1">
      <c r="A254" s="936"/>
      <c r="B254" s="906"/>
      <c r="C254" s="906"/>
      <c r="D254" s="906"/>
      <c r="E254" s="906"/>
      <c r="F254" s="906"/>
      <c r="G254" s="1727"/>
      <c r="H254" s="1727"/>
      <c r="I254" s="1727"/>
      <c r="J254" s="1727"/>
      <c r="K254" s="1727"/>
      <c r="L254" s="1727"/>
      <c r="M254" s="1727"/>
      <c r="N254" s="1727"/>
      <c r="O254" s="1727"/>
      <c r="P254" s="1727"/>
      <c r="Q254" s="1727"/>
      <c r="R254" s="1727"/>
      <c r="S254" s="1727"/>
      <c r="T254" s="1727"/>
      <c r="U254" s="1727"/>
      <c r="V254" s="1727"/>
      <c r="W254" s="1727"/>
      <c r="X254" s="1727"/>
      <c r="Y254" s="1727"/>
      <c r="Z254" s="1727"/>
      <c r="AA254" s="1727"/>
    </row>
    <row r="255" spans="1:29" ht="15" customHeight="1">
      <c r="A255" s="936"/>
      <c r="B255" s="906"/>
      <c r="C255" s="906"/>
      <c r="D255" s="906"/>
      <c r="E255" s="906"/>
      <c r="F255" s="906"/>
      <c r="G255" s="1730"/>
      <c r="H255" s="1730"/>
      <c r="I255" s="1730"/>
      <c r="J255" s="1730"/>
      <c r="K255" s="1730"/>
      <c r="L255" s="1730"/>
      <c r="M255" s="1730"/>
      <c r="N255" s="1730"/>
      <c r="O255" s="1730"/>
      <c r="P255" s="1730"/>
      <c r="Q255" s="1730"/>
      <c r="R255" s="1730"/>
      <c r="S255" s="1730"/>
      <c r="T255" s="1730"/>
      <c r="U255" s="1730"/>
      <c r="V255" s="1730"/>
      <c r="W255" s="1730"/>
      <c r="X255" s="1730"/>
      <c r="Y255" s="1730"/>
      <c r="Z255" s="1730"/>
      <c r="AA255" s="1730"/>
    </row>
    <row r="256" spans="1:29" ht="17.149999999999999" customHeight="1">
      <c r="A256" s="959" t="s">
        <v>309</v>
      </c>
      <c r="B256" s="937" t="s">
        <v>392</v>
      </c>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row>
    <row r="257" spans="1:27" ht="17.149999999999999" customHeight="1">
      <c r="A257" s="936"/>
      <c r="B257" s="906"/>
      <c r="C257" s="906"/>
      <c r="D257" s="936" t="str">
        <f>IF(項目一覧!$D$75=TRUE,"■","□")</f>
        <v>□</v>
      </c>
      <c r="E257" s="906" t="s">
        <v>189</v>
      </c>
      <c r="F257" s="903"/>
      <c r="G257" s="906"/>
      <c r="H257" s="906"/>
      <c r="I257" s="906"/>
      <c r="J257" s="906"/>
      <c r="K257" s="906" t="str">
        <f>IF(項目一覧!$D$76=TRUE,"（■","（□")&amp;"市街化区域"</f>
        <v>（□市街化区域</v>
      </c>
      <c r="L257" s="906"/>
      <c r="M257" s="906"/>
      <c r="N257" s="906"/>
      <c r="O257" s="906"/>
      <c r="P257" s="906" t="str">
        <f>IF(項目一覧!$E$76=TRUE,"■","□")&amp;"市街化調整区域"</f>
        <v>□市街化調整区域</v>
      </c>
      <c r="Q257" s="906"/>
      <c r="R257" s="906"/>
      <c r="S257" s="906"/>
      <c r="T257" s="906"/>
      <c r="V257" s="906" t="str">
        <f>IF(項目一覧!$F$76=TRUE,"■","□")&amp;"区域区分非設定）"</f>
        <v>□区域区分非設定）</v>
      </c>
      <c r="W257" s="906"/>
      <c r="X257" s="906"/>
      <c r="Y257" s="906"/>
      <c r="Z257" s="936"/>
      <c r="AA257" s="906"/>
    </row>
    <row r="258" spans="1:27" ht="17.149999999999999" customHeight="1">
      <c r="A258" s="936"/>
      <c r="B258" s="906"/>
      <c r="C258" s="906"/>
      <c r="D258" s="936" t="str">
        <f>IF(項目一覧!$E$75=TRUE,"■","□")</f>
        <v>□</v>
      </c>
      <c r="E258" s="906" t="s">
        <v>391</v>
      </c>
      <c r="F258" s="903"/>
      <c r="G258" s="906"/>
      <c r="H258" s="935"/>
      <c r="I258" s="935"/>
      <c r="J258" s="935"/>
      <c r="K258" s="940" t="str">
        <f>IF(項目一覧!$F$75=TRUE,"■","□")</f>
        <v>□</v>
      </c>
      <c r="L258" s="935" t="s">
        <v>390</v>
      </c>
      <c r="O258" s="935"/>
      <c r="P258" s="935"/>
      <c r="Q258" s="935"/>
      <c r="R258" s="935"/>
      <c r="S258" s="935"/>
      <c r="T258" s="935"/>
      <c r="U258" s="935"/>
      <c r="V258" s="935"/>
      <c r="W258" s="935"/>
      <c r="X258" s="935"/>
      <c r="Y258" s="935"/>
      <c r="Z258" s="936"/>
      <c r="AA258" s="906"/>
    </row>
    <row r="259" spans="1:27" ht="18" customHeight="1">
      <c r="A259" s="972" t="s">
        <v>309</v>
      </c>
      <c r="B259" s="973" t="s">
        <v>389</v>
      </c>
      <c r="C259" s="973"/>
      <c r="D259" s="973"/>
      <c r="E259" s="973"/>
      <c r="F259" s="973"/>
      <c r="G259" s="973"/>
      <c r="H259" s="973"/>
      <c r="I259" s="972" t="str">
        <f>IF(項目一覧!$D$78=TRUE,"■","□")</f>
        <v>□</v>
      </c>
      <c r="J259" s="973" t="s">
        <v>181</v>
      </c>
      <c r="K259" s="973"/>
      <c r="L259" s="973"/>
      <c r="M259" s="973"/>
      <c r="N259" s="973"/>
      <c r="O259" s="972" t="str">
        <f>IF(項目一覧!$E$78=TRUE,"■","□")</f>
        <v>□</v>
      </c>
      <c r="P259" s="973" t="s">
        <v>180</v>
      </c>
      <c r="Q259" s="973"/>
      <c r="R259" s="973"/>
      <c r="S259" s="973"/>
      <c r="T259" s="973"/>
      <c r="U259" s="972" t="str">
        <f>IF(項目一覧!$F$78=TRUE,"■","□")</f>
        <v>□</v>
      </c>
      <c r="V259" s="973" t="s">
        <v>388</v>
      </c>
      <c r="W259" s="973"/>
      <c r="X259" s="935"/>
      <c r="Y259" s="935"/>
      <c r="Z259" s="973"/>
      <c r="AA259" s="973"/>
    </row>
    <row r="260" spans="1:27" ht="17.149999999999999" customHeight="1">
      <c r="A260" s="959" t="s">
        <v>309</v>
      </c>
      <c r="B260" s="937" t="s">
        <v>387</v>
      </c>
      <c r="C260" s="937"/>
      <c r="D260" s="937"/>
      <c r="E260" s="937"/>
      <c r="F260" s="937"/>
      <c r="G260" s="937"/>
      <c r="H260" s="937"/>
      <c r="I260" s="937"/>
      <c r="J260" s="937"/>
      <c r="K260" s="937"/>
      <c r="L260" s="937"/>
      <c r="N260" s="937"/>
      <c r="O260" s="937"/>
      <c r="P260" s="937"/>
      <c r="Q260" s="937"/>
      <c r="R260" s="937"/>
      <c r="S260" s="937"/>
      <c r="T260" s="937"/>
      <c r="U260" s="937"/>
      <c r="V260" s="937"/>
      <c r="W260" s="937"/>
      <c r="X260" s="937"/>
      <c r="Y260" s="937"/>
      <c r="Z260" s="937"/>
      <c r="AA260" s="937"/>
    </row>
    <row r="261" spans="1:27" ht="17.149999999999999" customHeight="1">
      <c r="A261" s="936"/>
      <c r="B261" s="906"/>
      <c r="C261" s="906"/>
      <c r="D261" s="1727" t="str">
        <f>IF(項目一覧!$C$80=0,"",項目一覧!$C$80&amp;"　 ")&amp;IF(項目一覧!$C$81=0,"",項目一覧!$C$81&amp;"　 ")&amp;IF(項目一覧!$C$82=0,"",項目一覧!$C$82&amp;"　 ")&amp;IF(項目一覧!$C$83=0,"",項目一覧!$C$83&amp;"　 ")&amp;IF(項目一覧!$C$84=0,"",項目一覧!$C$84&amp;"　 ")&amp;IF(項目一覧!$C$85=0,"",項目一覧!$C$85)</f>
        <v xml:space="preserve">　 　 　 　 　 </v>
      </c>
      <c r="E261" s="1728"/>
      <c r="F261" s="1728"/>
      <c r="G261" s="1728"/>
      <c r="H261" s="1728"/>
      <c r="I261" s="1728"/>
      <c r="J261" s="1728"/>
      <c r="K261" s="1728"/>
      <c r="L261" s="1728"/>
      <c r="M261" s="1728"/>
      <c r="N261" s="1728"/>
      <c r="O261" s="1728"/>
      <c r="P261" s="1728"/>
      <c r="Q261" s="1728"/>
      <c r="R261" s="1728"/>
      <c r="S261" s="1728"/>
      <c r="T261" s="1728"/>
      <c r="U261" s="1728"/>
      <c r="V261" s="1728"/>
      <c r="W261" s="1728"/>
      <c r="X261" s="1728"/>
      <c r="Y261" s="1728"/>
      <c r="Z261" s="1728"/>
      <c r="AA261" s="1728"/>
    </row>
    <row r="262" spans="1:27" ht="17.149999999999999" customHeight="1">
      <c r="A262" s="936"/>
      <c r="B262" s="906"/>
      <c r="C262" s="906"/>
      <c r="D262" s="1729"/>
      <c r="E262" s="1729"/>
      <c r="F262" s="1729"/>
      <c r="G262" s="1729"/>
      <c r="H262" s="1729"/>
      <c r="I262" s="1729"/>
      <c r="J262" s="1729"/>
      <c r="K262" s="1729"/>
      <c r="L262" s="1729"/>
      <c r="M262" s="1729"/>
      <c r="N262" s="1729"/>
      <c r="O262" s="1729"/>
      <c r="P262" s="1729"/>
      <c r="Q262" s="1729"/>
      <c r="R262" s="1729"/>
      <c r="S262" s="1729"/>
      <c r="T262" s="1729"/>
      <c r="U262" s="1729"/>
      <c r="V262" s="1729"/>
      <c r="W262" s="1729"/>
      <c r="X262" s="1729"/>
      <c r="Y262" s="1729"/>
      <c r="Z262" s="1729"/>
      <c r="AA262" s="1729"/>
    </row>
    <row r="263" spans="1:27" ht="17.149999999999999" customHeight="1">
      <c r="A263" s="959" t="s">
        <v>309</v>
      </c>
      <c r="B263" s="937" t="s">
        <v>386</v>
      </c>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row>
    <row r="264" spans="1:27" ht="17.149999999999999" customHeight="1">
      <c r="A264" s="936"/>
      <c r="B264" s="906" t="s">
        <v>385</v>
      </c>
      <c r="C264" s="906"/>
      <c r="D264" s="906"/>
      <c r="E264" s="906"/>
      <c r="F264" s="906"/>
      <c r="G264" s="906"/>
      <c r="H264" s="906"/>
      <c r="I264" s="906"/>
      <c r="J264" s="906"/>
      <c r="K264" s="906"/>
      <c r="L264" s="906"/>
      <c r="M264" s="906"/>
      <c r="N264" s="1733" t="str">
        <f>項目一覧!$C$86</f>
        <v/>
      </c>
      <c r="O264" s="1734"/>
      <c r="P264" s="1734"/>
      <c r="Q264" s="1734"/>
      <c r="R264" s="906" t="s">
        <v>383</v>
      </c>
      <c r="S264" s="906"/>
      <c r="T264" s="906"/>
      <c r="U264" s="906"/>
      <c r="V264" s="906"/>
      <c r="W264" s="906"/>
      <c r="X264" s="906"/>
      <c r="Y264" s="906"/>
      <c r="Z264" s="906"/>
      <c r="AA264" s="906"/>
    </row>
    <row r="265" spans="1:27" ht="17.149999999999999" customHeight="1">
      <c r="A265" s="936"/>
      <c r="B265" s="906" t="s">
        <v>384</v>
      </c>
      <c r="C265" s="906"/>
      <c r="D265" s="906"/>
      <c r="E265" s="906"/>
      <c r="F265" s="906"/>
      <c r="G265" s="906"/>
      <c r="H265" s="906"/>
      <c r="I265" s="906"/>
      <c r="J265" s="906"/>
      <c r="K265" s="906"/>
      <c r="L265" s="906"/>
      <c r="M265" s="906"/>
      <c r="N265" s="1731" t="str">
        <f>項目一覧!$C$87</f>
        <v/>
      </c>
      <c r="O265" s="1732"/>
      <c r="P265" s="1732"/>
      <c r="Q265" s="1732"/>
      <c r="R265" s="906" t="s">
        <v>383</v>
      </c>
      <c r="S265" s="906"/>
      <c r="T265" s="906"/>
      <c r="U265" s="906"/>
      <c r="V265" s="906"/>
      <c r="W265" s="906"/>
      <c r="X265" s="906"/>
      <c r="Y265" s="906"/>
      <c r="Z265" s="906"/>
      <c r="AA265" s="906"/>
    </row>
    <row r="266" spans="1:27" ht="16" customHeight="1">
      <c r="A266" s="959" t="s">
        <v>309</v>
      </c>
      <c r="B266" s="937" t="s">
        <v>382</v>
      </c>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row>
    <row r="267" spans="1:27" ht="18" customHeight="1">
      <c r="A267" s="936"/>
      <c r="B267" s="906" t="s">
        <v>381</v>
      </c>
      <c r="C267" s="906"/>
      <c r="D267" s="906"/>
      <c r="E267" s="906"/>
      <c r="F267" s="950" t="s">
        <v>373</v>
      </c>
      <c r="G267" s="975" t="s">
        <v>315</v>
      </c>
      <c r="H267" s="1666" t="str">
        <f>項目一覧!$C$88</f>
        <v/>
      </c>
      <c r="I267" s="1690"/>
      <c r="J267" s="1690"/>
      <c r="K267" s="1690"/>
      <c r="L267" s="975" t="s">
        <v>376</v>
      </c>
      <c r="M267" s="1666" t="str">
        <f>項目一覧!$C$89</f>
        <v/>
      </c>
      <c r="N267" s="1690"/>
      <c r="O267" s="1690"/>
      <c r="P267" s="1690"/>
      <c r="Q267" s="975" t="s">
        <v>376</v>
      </c>
      <c r="R267" s="1666" t="str">
        <f>項目一覧!$C$90</f>
        <v/>
      </c>
      <c r="S267" s="1690"/>
      <c r="T267" s="1690"/>
      <c r="U267" s="1690"/>
      <c r="V267" s="975" t="s">
        <v>376</v>
      </c>
      <c r="W267" s="1666" t="str">
        <f>項目一覧!$C$91</f>
        <v/>
      </c>
      <c r="X267" s="1690"/>
      <c r="Y267" s="1690"/>
      <c r="Z267" s="1690"/>
      <c r="AA267" s="945" t="s">
        <v>380</v>
      </c>
    </row>
    <row r="268" spans="1:27" ht="18" customHeight="1">
      <c r="A268" s="936"/>
      <c r="B268" s="906"/>
      <c r="C268" s="906"/>
      <c r="D268" s="906"/>
      <c r="E268" s="906"/>
      <c r="F268" s="950" t="s">
        <v>372</v>
      </c>
      <c r="G268" s="975" t="s">
        <v>315</v>
      </c>
      <c r="H268" s="1666" t="str">
        <f>項目一覧!$C$92</f>
        <v/>
      </c>
      <c r="I268" s="1690"/>
      <c r="J268" s="1690"/>
      <c r="K268" s="1690"/>
      <c r="L268" s="975" t="s">
        <v>376</v>
      </c>
      <c r="M268" s="1666" t="str">
        <f>項目一覧!$C$93</f>
        <v/>
      </c>
      <c r="N268" s="1690"/>
      <c r="O268" s="1690"/>
      <c r="P268" s="1690"/>
      <c r="Q268" s="975" t="s">
        <v>376</v>
      </c>
      <c r="R268" s="1666" t="str">
        <f>項目一覧!$C$94</f>
        <v/>
      </c>
      <c r="S268" s="1690"/>
      <c r="T268" s="1690"/>
      <c r="U268" s="1690"/>
      <c r="V268" s="975" t="s">
        <v>376</v>
      </c>
      <c r="W268" s="1666" t="str">
        <f>項目一覧!$C$95</f>
        <v/>
      </c>
      <c r="X268" s="1690"/>
      <c r="Y268" s="1690"/>
      <c r="Z268" s="1690"/>
      <c r="AA268" s="945" t="s">
        <v>380</v>
      </c>
    </row>
    <row r="269" spans="1:27" ht="18" customHeight="1">
      <c r="A269" s="936"/>
      <c r="B269" s="906" t="s">
        <v>379</v>
      </c>
      <c r="C269" s="906"/>
      <c r="D269" s="906"/>
      <c r="E269" s="906"/>
      <c r="F269" s="950"/>
      <c r="G269" s="975" t="s">
        <v>315</v>
      </c>
      <c r="H269" s="1689" t="str">
        <f>項目一覧!$C$96</f>
        <v/>
      </c>
      <c r="I269" s="1689"/>
      <c r="J269" s="1689"/>
      <c r="K269" s="1689"/>
      <c r="L269" s="975" t="s">
        <v>376</v>
      </c>
      <c r="M269" s="1689" t="str">
        <f>項目一覧!$C$97</f>
        <v/>
      </c>
      <c r="N269" s="1689"/>
      <c r="O269" s="1689"/>
      <c r="P269" s="1689"/>
      <c r="Q269" s="975" t="s">
        <v>376</v>
      </c>
      <c r="R269" s="1689" t="str">
        <f>項目一覧!$C$98</f>
        <v/>
      </c>
      <c r="S269" s="1689"/>
      <c r="T269" s="1689"/>
      <c r="U269" s="1689"/>
      <c r="V269" s="975" t="s">
        <v>376</v>
      </c>
      <c r="W269" s="1689" t="str">
        <f>項目一覧!$C$99</f>
        <v/>
      </c>
      <c r="X269" s="1692"/>
      <c r="Y269" s="1692"/>
      <c r="Z269" s="1692"/>
      <c r="AA269" s="945" t="s">
        <v>310</v>
      </c>
    </row>
    <row r="270" spans="1:27" ht="18" customHeight="1">
      <c r="A270" s="936"/>
      <c r="B270" s="906" t="s">
        <v>378</v>
      </c>
      <c r="C270" s="906"/>
      <c r="D270" s="906"/>
      <c r="E270" s="906"/>
      <c r="F270" s="950"/>
      <c r="G270" s="906"/>
      <c r="H270" s="906"/>
      <c r="I270" s="906"/>
      <c r="J270" s="906"/>
      <c r="K270" s="906"/>
      <c r="L270" s="906"/>
      <c r="M270" s="906"/>
      <c r="N270" s="906"/>
      <c r="O270" s="906"/>
      <c r="P270" s="906"/>
      <c r="Q270" s="906"/>
      <c r="R270" s="906"/>
      <c r="S270" s="906"/>
      <c r="T270" s="906"/>
      <c r="U270" s="906"/>
      <c r="V270" s="906"/>
      <c r="W270" s="906"/>
      <c r="X270" s="906"/>
      <c r="Y270" s="906"/>
      <c r="Z270" s="906"/>
      <c r="AA270" s="945"/>
    </row>
    <row r="271" spans="1:27" ht="18" customHeight="1">
      <c r="A271" s="936"/>
      <c r="B271" s="906"/>
      <c r="C271" s="906"/>
      <c r="D271" s="906"/>
      <c r="E271" s="906"/>
      <c r="F271" s="950"/>
      <c r="G271" s="975" t="s">
        <v>315</v>
      </c>
      <c r="H271" s="1666" t="str">
        <f>項目一覧!$C$100</f>
        <v/>
      </c>
      <c r="I271" s="1690"/>
      <c r="J271" s="1690"/>
      <c r="K271" s="1690"/>
      <c r="L271" s="975" t="s">
        <v>376</v>
      </c>
      <c r="M271" s="1666" t="str">
        <f>項目一覧!$C$101</f>
        <v/>
      </c>
      <c r="N271" s="1690"/>
      <c r="O271" s="1690"/>
      <c r="P271" s="1690"/>
      <c r="Q271" s="975" t="s">
        <v>376</v>
      </c>
      <c r="R271" s="1666" t="str">
        <f>項目一覧!$C$102</f>
        <v/>
      </c>
      <c r="S271" s="1690"/>
      <c r="T271" s="1690"/>
      <c r="U271" s="1690"/>
      <c r="V271" s="975" t="s">
        <v>376</v>
      </c>
      <c r="W271" s="1666" t="str">
        <f>項目一覧!$C$103</f>
        <v/>
      </c>
      <c r="X271" s="1690"/>
      <c r="Y271" s="1690"/>
      <c r="Z271" s="1690"/>
      <c r="AA271" s="945" t="s">
        <v>375</v>
      </c>
    </row>
    <row r="272" spans="1:27" ht="18" customHeight="1">
      <c r="A272" s="936"/>
      <c r="B272" s="906" t="s">
        <v>377</v>
      </c>
      <c r="C272" s="906"/>
      <c r="D272" s="906"/>
      <c r="E272" s="906"/>
      <c r="F272" s="950"/>
      <c r="G272" s="906"/>
      <c r="H272" s="906"/>
      <c r="I272" s="906"/>
      <c r="J272" s="906"/>
      <c r="K272" s="906"/>
      <c r="L272" s="906"/>
      <c r="M272" s="906"/>
      <c r="N272" s="906"/>
      <c r="O272" s="906"/>
      <c r="P272" s="906"/>
      <c r="Q272" s="906"/>
      <c r="R272" s="906"/>
      <c r="S272" s="906"/>
      <c r="T272" s="906"/>
      <c r="U272" s="906"/>
      <c r="V272" s="906"/>
      <c r="W272" s="903"/>
      <c r="X272" s="906"/>
      <c r="Y272" s="906"/>
      <c r="Z272" s="903"/>
      <c r="AA272" s="976"/>
    </row>
    <row r="273" spans="1:27" ht="18" customHeight="1">
      <c r="A273" s="936"/>
      <c r="B273" s="906"/>
      <c r="C273" s="906"/>
      <c r="D273" s="906"/>
      <c r="E273" s="906"/>
      <c r="F273" s="950"/>
      <c r="G273" s="975" t="s">
        <v>315</v>
      </c>
      <c r="H273" s="1666" t="str">
        <f>項目一覧!$C$104</f>
        <v/>
      </c>
      <c r="I273" s="1690"/>
      <c r="J273" s="1690"/>
      <c r="K273" s="1690"/>
      <c r="L273" s="975" t="s">
        <v>376</v>
      </c>
      <c r="M273" s="1666" t="str">
        <f>項目一覧!$C$105</f>
        <v/>
      </c>
      <c r="N273" s="1690"/>
      <c r="O273" s="1690"/>
      <c r="P273" s="1690"/>
      <c r="Q273" s="975" t="s">
        <v>376</v>
      </c>
      <c r="R273" s="1666" t="str">
        <f>項目一覧!$C$106</f>
        <v/>
      </c>
      <c r="S273" s="1690"/>
      <c r="T273" s="1690"/>
      <c r="U273" s="1690"/>
      <c r="V273" s="975" t="s">
        <v>376</v>
      </c>
      <c r="W273" s="1666" t="str">
        <f>項目一覧!$C$107</f>
        <v/>
      </c>
      <c r="X273" s="1690"/>
      <c r="Y273" s="1690"/>
      <c r="Z273" s="1690"/>
      <c r="AA273" s="945" t="s">
        <v>375</v>
      </c>
    </row>
    <row r="274" spans="1:27" ht="18" customHeight="1">
      <c r="A274" s="936"/>
      <c r="B274" s="906" t="s">
        <v>374</v>
      </c>
      <c r="C274" s="906"/>
      <c r="D274" s="906"/>
      <c r="E274" s="906"/>
      <c r="F274" s="906"/>
      <c r="G274" s="906"/>
      <c r="H274" s="906"/>
      <c r="I274" s="950" t="s">
        <v>373</v>
      </c>
      <c r="J274" s="906"/>
      <c r="K274" s="906"/>
      <c r="L274" s="906"/>
      <c r="M274" s="906"/>
      <c r="N274" s="1666" t="str">
        <f>項目一覧!$C$108</f>
        <v/>
      </c>
      <c r="O274" s="1690"/>
      <c r="P274" s="1690"/>
      <c r="Q274" s="1690"/>
      <c r="R274" s="906" t="s">
        <v>371</v>
      </c>
      <c r="S274" s="906"/>
      <c r="T274" s="906"/>
      <c r="U274" s="906"/>
      <c r="V274" s="906"/>
      <c r="W274" s="906"/>
      <c r="X274" s="903"/>
      <c r="Y274" s="906"/>
      <c r="Z274" s="906"/>
      <c r="AA274" s="906"/>
    </row>
    <row r="275" spans="1:27" ht="18" customHeight="1">
      <c r="A275" s="936"/>
      <c r="B275" s="906"/>
      <c r="C275" s="906"/>
      <c r="D275" s="906"/>
      <c r="E275" s="906"/>
      <c r="F275" s="906"/>
      <c r="G275" s="906"/>
      <c r="H275" s="906"/>
      <c r="I275" s="950" t="s">
        <v>372</v>
      </c>
      <c r="J275" s="906"/>
      <c r="K275" s="906"/>
      <c r="L275" s="906"/>
      <c r="M275" s="906"/>
      <c r="N275" s="1666" t="str">
        <f>項目一覧!$C$109</f>
        <v/>
      </c>
      <c r="O275" s="1690"/>
      <c r="P275" s="1690"/>
      <c r="Q275" s="1690"/>
      <c r="R275" s="906" t="s">
        <v>371</v>
      </c>
      <c r="S275" s="906"/>
      <c r="T275" s="906"/>
      <c r="U275" s="906"/>
      <c r="V275" s="906"/>
      <c r="W275" s="906"/>
      <c r="X275" s="906"/>
      <c r="Y275" s="906"/>
      <c r="Z275" s="906"/>
      <c r="AA275" s="906"/>
    </row>
    <row r="276" spans="1:27" ht="18" customHeight="1">
      <c r="A276" s="936"/>
      <c r="B276" s="906" t="s">
        <v>370</v>
      </c>
      <c r="C276" s="906"/>
      <c r="D276" s="906"/>
      <c r="E276" s="906"/>
      <c r="F276" s="906"/>
      <c r="G276" s="906"/>
      <c r="H276" s="906"/>
      <c r="I276" s="950"/>
      <c r="J276" s="906"/>
      <c r="K276" s="906"/>
      <c r="L276" s="906"/>
      <c r="M276" s="906"/>
      <c r="N276" s="906"/>
      <c r="O276" s="906"/>
      <c r="P276" s="906"/>
      <c r="Q276" s="1669" t="str">
        <f>項目一覧!$C$110</f>
        <v/>
      </c>
      <c r="R276" s="1698"/>
      <c r="S276" s="1698"/>
      <c r="T276" s="1698"/>
      <c r="U276" s="906" t="s">
        <v>368</v>
      </c>
      <c r="V276" s="906"/>
      <c r="W276" s="906"/>
      <c r="X276" s="906"/>
      <c r="Y276" s="906"/>
      <c r="Z276" s="906"/>
      <c r="AA276" s="906"/>
    </row>
    <row r="277" spans="1:27" ht="18" customHeight="1">
      <c r="A277" s="936"/>
      <c r="B277" s="906" t="s">
        <v>369</v>
      </c>
      <c r="C277" s="906"/>
      <c r="D277" s="906"/>
      <c r="E277" s="906"/>
      <c r="F277" s="906"/>
      <c r="G277" s="906"/>
      <c r="H277" s="906"/>
      <c r="I277" s="950"/>
      <c r="J277" s="906"/>
      <c r="K277" s="906"/>
      <c r="L277" s="906"/>
      <c r="M277" s="906"/>
      <c r="N277" s="906"/>
      <c r="O277" s="906"/>
      <c r="P277" s="906"/>
      <c r="Q277" s="1669" t="str">
        <f>項目一覧!$C$111</f>
        <v/>
      </c>
      <c r="R277" s="1698"/>
      <c r="S277" s="1698"/>
      <c r="T277" s="1698"/>
      <c r="U277" s="906" t="s">
        <v>368</v>
      </c>
      <c r="V277" s="906"/>
      <c r="W277" s="906"/>
      <c r="X277" s="906"/>
      <c r="Y277" s="906"/>
      <c r="Z277" s="906"/>
      <c r="AA277" s="906"/>
    </row>
    <row r="278" spans="1:27" ht="18" customHeight="1">
      <c r="A278" s="936"/>
      <c r="B278" s="906" t="s">
        <v>367</v>
      </c>
      <c r="C278" s="906"/>
      <c r="D278" s="906"/>
      <c r="E278" s="906"/>
      <c r="F278" s="938" t="str">
        <f>項目一覧!$C$112</f>
        <v/>
      </c>
      <c r="G278" s="906"/>
      <c r="H278" s="906"/>
      <c r="I278" s="906"/>
      <c r="J278" s="906"/>
      <c r="K278" s="906"/>
      <c r="L278" s="906"/>
      <c r="M278" s="906"/>
      <c r="N278" s="906"/>
      <c r="O278" s="906"/>
      <c r="P278" s="906"/>
      <c r="Q278" s="906"/>
      <c r="R278" s="906"/>
      <c r="S278" s="906"/>
      <c r="T278" s="906"/>
      <c r="U278" s="906"/>
      <c r="V278" s="906"/>
      <c r="W278" s="906"/>
      <c r="X278" s="906"/>
      <c r="Y278" s="906"/>
      <c r="Z278" s="906"/>
      <c r="AA278" s="906"/>
    </row>
    <row r="279" spans="1:27" ht="15" customHeight="1">
      <c r="A279" s="959" t="s">
        <v>309</v>
      </c>
      <c r="B279" s="937" t="s">
        <v>366</v>
      </c>
      <c r="C279" s="937"/>
      <c r="D279" s="937"/>
      <c r="E279" s="937"/>
      <c r="F279" s="937"/>
      <c r="G279" s="977" t="s">
        <v>365</v>
      </c>
      <c r="H279" s="937"/>
      <c r="I279" s="978" t="str">
        <f>項目一覧!$C$113</f>
        <v/>
      </c>
      <c r="J279" s="937"/>
      <c r="K279" s="937" t="s">
        <v>364</v>
      </c>
      <c r="L279" s="1691" t="str">
        <f>項目一覧!$C$114</f>
        <v/>
      </c>
      <c r="M279" s="1691"/>
      <c r="N279" s="1691"/>
      <c r="O279" s="1691"/>
      <c r="P279" s="1691"/>
      <c r="Q279" s="1691"/>
      <c r="R279" s="1691"/>
      <c r="S279" s="1691"/>
      <c r="T279" s="1691"/>
      <c r="U279" s="1691"/>
      <c r="V279" s="1691"/>
      <c r="W279" s="1691"/>
      <c r="X279" s="1691"/>
      <c r="Y279" s="1691"/>
      <c r="Z279" s="1691"/>
      <c r="AA279" s="1691"/>
    </row>
    <row r="280" spans="1:27" ht="15" customHeight="1">
      <c r="A280" s="936"/>
      <c r="B280" s="906"/>
      <c r="C280" s="906"/>
      <c r="D280" s="906"/>
      <c r="E280" s="906"/>
      <c r="F280" s="906"/>
      <c r="G280" s="979" t="str">
        <f>IF(I280=0,"","（区分")</f>
        <v>（区分</v>
      </c>
      <c r="H280" s="906"/>
      <c r="I280" s="938" t="str">
        <f>項目一覧!$C$337</f>
        <v/>
      </c>
      <c r="J280" s="906"/>
      <c r="K280" s="906" t="str">
        <f>IF(I280=0,"",")")</f>
        <v>)</v>
      </c>
      <c r="L280" s="1717" t="str">
        <f>項目一覧!$C$338</f>
        <v/>
      </c>
      <c r="M280" s="1717"/>
      <c r="N280" s="1717"/>
      <c r="O280" s="1717"/>
      <c r="P280" s="1717"/>
      <c r="Q280" s="1717"/>
      <c r="R280" s="1717"/>
      <c r="S280" s="1717"/>
      <c r="T280" s="1717"/>
      <c r="U280" s="1717"/>
      <c r="V280" s="1717"/>
      <c r="W280" s="1717"/>
      <c r="X280" s="1717"/>
      <c r="Y280" s="1717"/>
      <c r="Z280" s="1717"/>
      <c r="AA280" s="1717"/>
    </row>
    <row r="281" spans="1:27" ht="15" customHeight="1">
      <c r="A281" s="936"/>
      <c r="B281" s="906"/>
      <c r="C281" s="906"/>
      <c r="D281" s="906"/>
      <c r="E281" s="906"/>
      <c r="F281" s="906"/>
      <c r="G281" s="979" t="str">
        <f>IF(I281=0,"","（区分")</f>
        <v>（区分</v>
      </c>
      <c r="H281" s="906"/>
      <c r="I281" s="938" t="str">
        <f>項目一覧!$C$339</f>
        <v/>
      </c>
      <c r="J281" s="906"/>
      <c r="K281" s="906" t="str">
        <f>IF(I281=0,"",")")</f>
        <v>)</v>
      </c>
      <c r="L281" s="1717" t="str">
        <f>項目一覧!$C$340</f>
        <v/>
      </c>
      <c r="M281" s="1717"/>
      <c r="N281" s="1717"/>
      <c r="O281" s="1717"/>
      <c r="P281" s="1717"/>
      <c r="Q281" s="1717"/>
      <c r="R281" s="1717"/>
      <c r="S281" s="1717"/>
      <c r="T281" s="1717"/>
      <c r="U281" s="1717"/>
      <c r="V281" s="1717"/>
      <c r="W281" s="1717"/>
      <c r="X281" s="1717"/>
      <c r="Y281" s="1717"/>
      <c r="Z281" s="1717"/>
      <c r="AA281" s="1717"/>
    </row>
    <row r="282" spans="1:27" ht="15" customHeight="1">
      <c r="A282" s="936"/>
      <c r="B282" s="906"/>
      <c r="C282" s="906"/>
      <c r="D282" s="906"/>
      <c r="E282" s="906"/>
      <c r="F282" s="906"/>
      <c r="G282" s="979"/>
      <c r="H282" s="906"/>
      <c r="I282" s="906"/>
      <c r="J282" s="906"/>
      <c r="K282" s="906"/>
      <c r="L282" s="1686">
        <f>項目一覧!$C$115</f>
        <v>0</v>
      </c>
      <c r="M282" s="1686"/>
      <c r="N282" s="1686"/>
      <c r="O282" s="1686"/>
      <c r="P282" s="1686"/>
      <c r="Q282" s="1686"/>
      <c r="R282" s="1686"/>
      <c r="S282" s="1686"/>
      <c r="T282" s="1686"/>
      <c r="U282" s="1686"/>
      <c r="V282" s="1686"/>
      <c r="W282" s="1686"/>
      <c r="X282" s="1686"/>
      <c r="Y282" s="1686"/>
      <c r="Z282" s="1686"/>
      <c r="AA282" s="1686"/>
    </row>
    <row r="283" spans="1:27" ht="16" customHeight="1">
      <c r="A283" s="959" t="s">
        <v>309</v>
      </c>
      <c r="B283" s="937" t="s">
        <v>363</v>
      </c>
      <c r="C283" s="937"/>
      <c r="D283" s="937"/>
      <c r="E283" s="937"/>
      <c r="F283" s="937"/>
      <c r="G283" s="937"/>
      <c r="H283" s="937"/>
      <c r="I283" s="937"/>
      <c r="J283" s="937"/>
      <c r="K283" s="937"/>
      <c r="L283" s="906"/>
      <c r="M283" s="906"/>
      <c r="N283" s="906"/>
      <c r="O283" s="906"/>
      <c r="P283" s="906"/>
      <c r="Q283" s="906"/>
      <c r="R283" s="906"/>
      <c r="S283" s="906"/>
      <c r="T283" s="906"/>
      <c r="U283" s="906"/>
      <c r="V283" s="906"/>
      <c r="W283" s="906"/>
      <c r="X283" s="906"/>
      <c r="Y283" s="906"/>
      <c r="Z283" s="906"/>
      <c r="AA283" s="906"/>
    </row>
    <row r="284" spans="1:27" ht="18" customHeight="1">
      <c r="A284" s="936"/>
      <c r="B284" s="936" t="str">
        <f>IF(項目一覧!$D$116=TRUE,"■","□")</f>
        <v>□</v>
      </c>
      <c r="C284" s="906" t="s">
        <v>308</v>
      </c>
      <c r="D284" s="906"/>
      <c r="E284" s="936" t="str">
        <f>IF(項目一覧!$E$116=TRUE,"■","□")</f>
        <v>□</v>
      </c>
      <c r="F284" s="906" t="s">
        <v>307</v>
      </c>
      <c r="G284" s="906"/>
      <c r="H284" s="940" t="str">
        <f>IF(項目一覧!$F$116=TRUE,"■","□")</f>
        <v>□</v>
      </c>
      <c r="I284" s="935" t="s">
        <v>306</v>
      </c>
      <c r="J284" s="935"/>
      <c r="K284" s="940" t="str">
        <f>IF(項目一覧!$G$116=TRUE,"■","□")</f>
        <v>□</v>
      </c>
      <c r="L284" s="935" t="s">
        <v>305</v>
      </c>
      <c r="M284" s="935"/>
      <c r="N284" s="940" t="str">
        <f>IF(項目一覧!$H$116=TRUE,"■","□")</f>
        <v>□</v>
      </c>
      <c r="O284" s="935" t="s">
        <v>304</v>
      </c>
      <c r="P284" s="935"/>
      <c r="Q284" s="935"/>
      <c r="R284" s="940" t="str">
        <f>IF(項目一覧!$I$116=TRUE,"■","□")</f>
        <v>□</v>
      </c>
      <c r="S284" s="935" t="s">
        <v>303</v>
      </c>
      <c r="T284" s="935"/>
      <c r="U284" s="935"/>
      <c r="V284" s="935"/>
      <c r="W284" s="940" t="str">
        <f>IF(項目一覧!$J$116=TRUE,"■","□")</f>
        <v>□</v>
      </c>
      <c r="X284" s="951" t="s">
        <v>302</v>
      </c>
      <c r="Y284" s="935"/>
      <c r="Z284" s="935"/>
      <c r="AA284" s="932"/>
    </row>
    <row r="285" spans="1:27" ht="16" customHeight="1">
      <c r="A285" s="959" t="s">
        <v>340</v>
      </c>
      <c r="B285" s="937" t="s">
        <v>362</v>
      </c>
      <c r="C285" s="937"/>
      <c r="D285" s="937"/>
      <c r="E285" s="937"/>
      <c r="F285" s="937"/>
      <c r="G285" s="937"/>
      <c r="H285" s="903"/>
      <c r="I285" s="975" t="s">
        <v>334</v>
      </c>
      <c r="J285" s="1735" t="s">
        <v>107</v>
      </c>
      <c r="K285" s="1735"/>
      <c r="L285" s="1735"/>
      <c r="M285" s="1735"/>
      <c r="N285" s="1735"/>
      <c r="O285" s="975" t="s">
        <v>333</v>
      </c>
      <c r="P285" s="1735" t="s">
        <v>360</v>
      </c>
      <c r="Q285" s="1735"/>
      <c r="R285" s="1735"/>
      <c r="S285" s="1735"/>
      <c r="T285" s="1735"/>
      <c r="U285" s="975" t="s">
        <v>333</v>
      </c>
      <c r="V285" s="1735" t="s">
        <v>359</v>
      </c>
      <c r="W285" s="1735"/>
      <c r="X285" s="1735"/>
      <c r="Y285" s="1735"/>
      <c r="Z285" s="1735"/>
      <c r="AA285" s="945" t="s">
        <v>358</v>
      </c>
    </row>
    <row r="286" spans="1:27" ht="18" customHeight="1">
      <c r="A286" s="936"/>
      <c r="B286" s="906" t="s">
        <v>2220</v>
      </c>
      <c r="C286" s="906" t="s">
        <v>3178</v>
      </c>
      <c r="D286" s="906"/>
      <c r="E286" s="906"/>
      <c r="F286" s="906"/>
      <c r="G286" s="906"/>
      <c r="H286" s="903"/>
      <c r="I286" s="975" t="s">
        <v>334</v>
      </c>
      <c r="J286" s="1666" t="str">
        <f>項目一覧!$C$117</f>
        <v/>
      </c>
      <c r="K286" s="1666"/>
      <c r="L286" s="1666"/>
      <c r="M286" s="1666"/>
      <c r="N286" s="1666"/>
      <c r="O286" s="975" t="s">
        <v>333</v>
      </c>
      <c r="P286" s="1666" t="str">
        <f>項目一覧!$C$118</f>
        <v/>
      </c>
      <c r="Q286" s="1666"/>
      <c r="R286" s="1666"/>
      <c r="S286" s="1666"/>
      <c r="T286" s="1666"/>
      <c r="U286" s="975" t="s">
        <v>333</v>
      </c>
      <c r="V286" s="1666" t="str">
        <f>項目一覧!$C$119</f>
        <v/>
      </c>
      <c r="W286" s="1666"/>
      <c r="X286" s="1666"/>
      <c r="Y286" s="1666"/>
      <c r="Z286" s="1666"/>
      <c r="AA286" s="945" t="s">
        <v>346</v>
      </c>
    </row>
    <row r="287" spans="1:27" ht="17.149999999999999" customHeight="1">
      <c r="A287" s="936"/>
      <c r="B287" s="906" t="s">
        <v>2239</v>
      </c>
      <c r="C287" s="906" t="s">
        <v>3175</v>
      </c>
      <c r="D287" s="906"/>
      <c r="E287" s="906"/>
      <c r="F287" s="906"/>
      <c r="G287" s="906"/>
      <c r="H287" s="903"/>
    </row>
    <row r="288" spans="1:27" ht="17.149999999999999" customHeight="1">
      <c r="A288" s="936"/>
      <c r="B288" s="906"/>
      <c r="C288" s="906"/>
      <c r="D288" s="906"/>
      <c r="E288" s="906"/>
      <c r="F288" s="906"/>
      <c r="G288" s="906"/>
      <c r="H288" s="903"/>
      <c r="I288" s="975" t="s">
        <v>139</v>
      </c>
      <c r="J288" s="1694" t="str">
        <f>項目一覧!$C$374</f>
        <v/>
      </c>
      <c r="K288" s="1694"/>
      <c r="L288" s="1694"/>
      <c r="M288" s="1694"/>
      <c r="N288" s="1694"/>
      <c r="O288" s="975" t="s">
        <v>149</v>
      </c>
      <c r="P288" s="1694" t="str">
        <f>項目一覧!$C$375</f>
        <v/>
      </c>
      <c r="Q288" s="1694"/>
      <c r="R288" s="1694"/>
      <c r="S288" s="1694"/>
      <c r="T288" s="1694"/>
      <c r="U288" s="975" t="s">
        <v>149</v>
      </c>
      <c r="V288" s="1694" t="str">
        <f>項目一覧!$C$376</f>
        <v/>
      </c>
      <c r="W288" s="1694"/>
      <c r="X288" s="1694"/>
      <c r="Y288" s="1694"/>
      <c r="Z288" s="1694"/>
      <c r="AA288" s="945" t="s">
        <v>346</v>
      </c>
    </row>
    <row r="289" spans="1:27" ht="18" customHeight="1">
      <c r="A289" s="936"/>
      <c r="B289" s="906" t="s">
        <v>357</v>
      </c>
      <c r="C289" s="906" t="s">
        <v>3179</v>
      </c>
      <c r="D289" s="906"/>
      <c r="E289" s="906"/>
      <c r="F289" s="906"/>
      <c r="G289" s="906"/>
      <c r="H289" s="935"/>
      <c r="I289" s="981"/>
      <c r="J289" s="935"/>
      <c r="K289" s="1693" t="str">
        <f>項目一覧!$C$120</f>
        <v>0.00</v>
      </c>
      <c r="L289" s="1693"/>
      <c r="M289" s="1693"/>
      <c r="N289" s="1693"/>
      <c r="O289" s="981" t="s">
        <v>342</v>
      </c>
      <c r="P289" s="935"/>
      <c r="Q289" s="935"/>
      <c r="R289" s="935"/>
      <c r="S289" s="935"/>
      <c r="T289" s="935"/>
      <c r="U289" s="981"/>
      <c r="V289" s="935"/>
      <c r="W289" s="935"/>
      <c r="X289" s="935"/>
      <c r="Y289" s="935"/>
      <c r="Z289" s="935"/>
      <c r="AA289" s="981"/>
    </row>
    <row r="290" spans="1:27" ht="16" customHeight="1">
      <c r="A290" s="959" t="s">
        <v>340</v>
      </c>
      <c r="B290" s="937" t="s">
        <v>361</v>
      </c>
      <c r="C290" s="937"/>
      <c r="D290" s="937"/>
      <c r="E290" s="937"/>
      <c r="F290" s="937"/>
      <c r="G290" s="937"/>
      <c r="H290" s="903"/>
      <c r="I290" s="975" t="s">
        <v>334</v>
      </c>
      <c r="J290" s="1669" t="s">
        <v>107</v>
      </c>
      <c r="K290" s="1669"/>
      <c r="L290" s="1669"/>
      <c r="M290" s="1669"/>
      <c r="N290" s="1669"/>
      <c r="O290" s="975" t="s">
        <v>333</v>
      </c>
      <c r="P290" s="1669" t="s">
        <v>360</v>
      </c>
      <c r="Q290" s="1669"/>
      <c r="R290" s="1669"/>
      <c r="S290" s="1669"/>
      <c r="T290" s="1669"/>
      <c r="U290" s="975" t="s">
        <v>333</v>
      </c>
      <c r="V290" s="1669" t="s">
        <v>359</v>
      </c>
      <c r="W290" s="1669"/>
      <c r="X290" s="1669"/>
      <c r="Y290" s="1669"/>
      <c r="Z290" s="1669"/>
      <c r="AA290" s="945" t="s">
        <v>358</v>
      </c>
    </row>
    <row r="291" spans="1:27" ht="18" customHeight="1">
      <c r="A291" s="936"/>
      <c r="B291" s="906" t="s">
        <v>2240</v>
      </c>
      <c r="C291" s="906" t="s">
        <v>2241</v>
      </c>
      <c r="D291" s="906"/>
      <c r="E291" s="906"/>
      <c r="F291" s="906"/>
      <c r="G291" s="906"/>
      <c r="H291" s="975"/>
      <c r="I291" s="975" t="s">
        <v>334</v>
      </c>
      <c r="J291" s="1666" t="str">
        <f>項目一覧!$C$121</f>
        <v/>
      </c>
      <c r="K291" s="1666"/>
      <c r="L291" s="1666"/>
      <c r="M291" s="1666"/>
      <c r="N291" s="1666"/>
      <c r="O291" s="975" t="s">
        <v>333</v>
      </c>
      <c r="P291" s="1666" t="str">
        <f>項目一覧!$C$122</f>
        <v/>
      </c>
      <c r="Q291" s="1666"/>
      <c r="R291" s="1666"/>
      <c r="S291" s="1666"/>
      <c r="T291" s="1666"/>
      <c r="U291" s="975" t="s">
        <v>333</v>
      </c>
      <c r="V291" s="1666" t="str">
        <f>項目一覧!$C$123</f>
        <v/>
      </c>
      <c r="W291" s="1666"/>
      <c r="X291" s="1666"/>
      <c r="Y291" s="1666"/>
      <c r="Z291" s="1666"/>
      <c r="AA291" s="945" t="s">
        <v>346</v>
      </c>
    </row>
    <row r="292" spans="1:27" ht="18" customHeight="1">
      <c r="A292" s="936"/>
      <c r="B292" s="906" t="s">
        <v>2260</v>
      </c>
      <c r="C292" s="906" t="s">
        <v>2793</v>
      </c>
      <c r="D292" s="906"/>
      <c r="E292" s="906"/>
      <c r="F292" s="906"/>
      <c r="G292" s="906"/>
      <c r="H292" s="975"/>
      <c r="I292" s="975"/>
      <c r="J292" s="982"/>
      <c r="K292" s="982"/>
      <c r="L292" s="982"/>
      <c r="M292" s="982"/>
      <c r="N292" s="982"/>
      <c r="O292" s="975"/>
      <c r="P292" s="982"/>
      <c r="Q292" s="982"/>
      <c r="R292" s="982"/>
      <c r="S292" s="982"/>
      <c r="T292" s="982"/>
      <c r="U292" s="975"/>
      <c r="V292" s="982"/>
      <c r="W292" s="982"/>
      <c r="X292" s="982"/>
      <c r="Y292" s="982"/>
      <c r="Z292" s="982"/>
      <c r="AA292" s="945"/>
    </row>
    <row r="293" spans="1:27" ht="18" customHeight="1">
      <c r="A293" s="936"/>
      <c r="C293" s="906"/>
      <c r="D293" s="906"/>
      <c r="E293" s="906"/>
      <c r="F293" s="906"/>
      <c r="G293" s="906"/>
      <c r="H293" s="975"/>
      <c r="I293" s="975" t="s">
        <v>334</v>
      </c>
      <c r="J293" s="1666" t="str">
        <f>項目一覧!$C$124</f>
        <v/>
      </c>
      <c r="K293" s="1666"/>
      <c r="L293" s="1666"/>
      <c r="M293" s="1666"/>
      <c r="N293" s="1666"/>
      <c r="O293" s="975" t="s">
        <v>333</v>
      </c>
      <c r="P293" s="1666" t="str">
        <f>項目一覧!$C$125</f>
        <v/>
      </c>
      <c r="Q293" s="1666"/>
      <c r="R293" s="1666"/>
      <c r="S293" s="1666"/>
      <c r="T293" s="1666"/>
      <c r="U293" s="975" t="s">
        <v>333</v>
      </c>
      <c r="V293" s="1666" t="str">
        <f>項目一覧!$C$126</f>
        <v/>
      </c>
      <c r="W293" s="1666"/>
      <c r="X293" s="1666"/>
      <c r="Y293" s="1666"/>
      <c r="Z293" s="1666"/>
      <c r="AA293" s="945" t="s">
        <v>346</v>
      </c>
    </row>
    <row r="294" spans="1:27" ht="18" customHeight="1">
      <c r="A294" s="936"/>
      <c r="B294" s="906" t="s">
        <v>357</v>
      </c>
      <c r="C294" s="906" t="s">
        <v>356</v>
      </c>
      <c r="D294" s="906"/>
      <c r="E294" s="906"/>
      <c r="F294" s="906"/>
      <c r="G294" s="906"/>
      <c r="H294" s="975"/>
    </row>
    <row r="295" spans="1:27" ht="18" customHeight="1">
      <c r="A295" s="936"/>
      <c r="B295" s="906"/>
      <c r="C295" s="906"/>
      <c r="D295" s="906"/>
      <c r="E295" s="906"/>
      <c r="F295" s="906"/>
      <c r="G295" s="906"/>
      <c r="H295" s="975"/>
      <c r="I295" s="975" t="s">
        <v>334</v>
      </c>
      <c r="J295" s="1666" t="str">
        <f>項目一覧!$C$334</f>
        <v/>
      </c>
      <c r="K295" s="1666"/>
      <c r="L295" s="1666"/>
      <c r="M295" s="1666"/>
      <c r="N295" s="1666"/>
      <c r="O295" s="975" t="s">
        <v>333</v>
      </c>
      <c r="P295" s="1666" t="str">
        <f>項目一覧!$C$335</f>
        <v/>
      </c>
      <c r="Q295" s="1666"/>
      <c r="R295" s="1666"/>
      <c r="S295" s="1666"/>
      <c r="T295" s="1666"/>
      <c r="U295" s="975" t="s">
        <v>333</v>
      </c>
      <c r="V295" s="1666" t="str">
        <f>項目一覧!$C$336</f>
        <v/>
      </c>
      <c r="W295" s="1666"/>
      <c r="X295" s="1666"/>
      <c r="Y295" s="1666"/>
      <c r="Z295" s="1666"/>
      <c r="AA295" s="945" t="s">
        <v>346</v>
      </c>
    </row>
    <row r="296" spans="1:27" ht="18" customHeight="1">
      <c r="A296" s="936"/>
      <c r="B296" s="906" t="s">
        <v>483</v>
      </c>
      <c r="C296" s="906" t="s">
        <v>2794</v>
      </c>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row>
    <row r="297" spans="1:27" ht="18" customHeight="1">
      <c r="A297" s="936"/>
      <c r="B297" s="906"/>
      <c r="C297" s="906"/>
      <c r="D297" s="906"/>
      <c r="E297" s="906"/>
      <c r="F297" s="906"/>
      <c r="G297" s="906"/>
      <c r="H297" s="906"/>
      <c r="I297" s="975" t="s">
        <v>334</v>
      </c>
      <c r="J297" s="1666" t="str">
        <f>項目一覧!$C$127</f>
        <v/>
      </c>
      <c r="K297" s="1666"/>
      <c r="L297" s="1666"/>
      <c r="M297" s="1666"/>
      <c r="N297" s="1666"/>
      <c r="O297" s="975" t="s">
        <v>333</v>
      </c>
      <c r="P297" s="1666" t="str">
        <f>項目一覧!$C$128</f>
        <v/>
      </c>
      <c r="Q297" s="1666"/>
      <c r="R297" s="1666"/>
      <c r="S297" s="1666"/>
      <c r="T297" s="1666"/>
      <c r="U297" s="975" t="s">
        <v>333</v>
      </c>
      <c r="V297" s="1666" t="str">
        <f>項目一覧!$C$129</f>
        <v/>
      </c>
      <c r="W297" s="1666"/>
      <c r="X297" s="1666"/>
      <c r="Y297" s="1666"/>
      <c r="Z297" s="1666"/>
      <c r="AA297" s="945" t="s">
        <v>346</v>
      </c>
    </row>
    <row r="298" spans="1:27" ht="17.149999999999999" customHeight="1">
      <c r="A298" s="936"/>
      <c r="B298" s="906" t="s">
        <v>482</v>
      </c>
      <c r="C298" s="983" t="s">
        <v>3159</v>
      </c>
      <c r="D298" s="906"/>
      <c r="E298" s="906"/>
      <c r="F298" s="906"/>
      <c r="G298" s="906"/>
      <c r="H298" s="906"/>
      <c r="I298" s="975" t="s">
        <v>139</v>
      </c>
      <c r="J298" s="1687" t="str">
        <f>項目一覧!$C$368</f>
        <v/>
      </c>
      <c r="K298" s="1687"/>
      <c r="L298" s="1687"/>
      <c r="M298" s="1687"/>
      <c r="N298" s="1687"/>
      <c r="O298" s="975" t="s">
        <v>149</v>
      </c>
      <c r="P298" s="1687" t="str">
        <f>項目一覧!$C$369</f>
        <v/>
      </c>
      <c r="Q298" s="1687"/>
      <c r="R298" s="1687"/>
      <c r="S298" s="1687"/>
      <c r="T298" s="1687"/>
      <c r="U298" s="975" t="s">
        <v>149</v>
      </c>
      <c r="V298" s="1688" t="str">
        <f>項目一覧!$C$370</f>
        <v/>
      </c>
      <c r="W298" s="1688"/>
      <c r="X298" s="1688"/>
      <c r="Y298" s="1688"/>
      <c r="Z298" s="1688"/>
      <c r="AA298" s="945" t="s">
        <v>346</v>
      </c>
    </row>
    <row r="299" spans="1:27" ht="18" customHeight="1">
      <c r="A299" s="936"/>
      <c r="B299" s="906" t="s">
        <v>481</v>
      </c>
      <c r="C299" s="906" t="s">
        <v>353</v>
      </c>
      <c r="D299" s="906"/>
      <c r="E299" s="906"/>
      <c r="F299" s="906"/>
      <c r="G299" s="906"/>
      <c r="H299" s="906"/>
      <c r="I299" s="975" t="s">
        <v>334</v>
      </c>
      <c r="J299" s="1666" t="str">
        <f>項目一覧!$C$130</f>
        <v/>
      </c>
      <c r="K299" s="1666"/>
      <c r="L299" s="1666"/>
      <c r="M299" s="1666"/>
      <c r="N299" s="1666"/>
      <c r="O299" s="975" t="s">
        <v>333</v>
      </c>
      <c r="P299" s="1666" t="str">
        <f>項目一覧!$C$131</f>
        <v/>
      </c>
      <c r="Q299" s="1666"/>
      <c r="R299" s="1666"/>
      <c r="S299" s="1666"/>
      <c r="T299" s="1666"/>
      <c r="U299" s="975" t="s">
        <v>333</v>
      </c>
      <c r="V299" s="1666" t="str">
        <f>項目一覧!$C$132</f>
        <v/>
      </c>
      <c r="W299" s="1666"/>
      <c r="X299" s="1666"/>
      <c r="Y299" s="1666"/>
      <c r="Z299" s="1666"/>
      <c r="AA299" s="945" t="s">
        <v>346</v>
      </c>
    </row>
    <row r="300" spans="1:27" ht="18" customHeight="1">
      <c r="A300" s="936"/>
      <c r="B300" s="906" t="s">
        <v>480</v>
      </c>
      <c r="C300" s="906" t="s">
        <v>351</v>
      </c>
      <c r="D300" s="906"/>
      <c r="E300" s="906"/>
      <c r="F300" s="906"/>
      <c r="G300" s="906"/>
      <c r="H300" s="906"/>
      <c r="I300" s="975" t="s">
        <v>334</v>
      </c>
      <c r="J300" s="1666" t="str">
        <f>項目一覧!$C$322</f>
        <v/>
      </c>
      <c r="K300" s="1666"/>
      <c r="L300" s="1666"/>
      <c r="M300" s="1666"/>
      <c r="N300" s="1666"/>
      <c r="O300" s="975" t="s">
        <v>333</v>
      </c>
      <c r="P300" s="1666" t="str">
        <f>項目一覧!$C$323</f>
        <v/>
      </c>
      <c r="Q300" s="1666"/>
      <c r="R300" s="1666"/>
      <c r="S300" s="1666"/>
      <c r="T300" s="1666"/>
      <c r="U300" s="975" t="s">
        <v>333</v>
      </c>
      <c r="V300" s="1666" t="str">
        <f>項目一覧!$C$324</f>
        <v/>
      </c>
      <c r="W300" s="1666"/>
      <c r="X300" s="1666"/>
      <c r="Y300" s="1666"/>
      <c r="Z300" s="1666"/>
      <c r="AA300" s="945" t="s">
        <v>346</v>
      </c>
    </row>
    <row r="301" spans="1:27" ht="18" customHeight="1">
      <c r="A301" s="936"/>
      <c r="B301" s="906" t="s">
        <v>479</v>
      </c>
      <c r="C301" s="906" t="s">
        <v>350</v>
      </c>
      <c r="D301" s="906"/>
      <c r="E301" s="906"/>
      <c r="F301" s="906"/>
      <c r="G301" s="906"/>
      <c r="H301" s="906"/>
      <c r="I301" s="975" t="s">
        <v>334</v>
      </c>
      <c r="J301" s="1666" t="str">
        <f>項目一覧!$C$325</f>
        <v/>
      </c>
      <c r="K301" s="1666"/>
      <c r="L301" s="1666"/>
      <c r="M301" s="1666"/>
      <c r="N301" s="1666"/>
      <c r="O301" s="975" t="s">
        <v>333</v>
      </c>
      <c r="P301" s="1666" t="str">
        <f>項目一覧!$C$326</f>
        <v/>
      </c>
      <c r="Q301" s="1666"/>
      <c r="R301" s="1666"/>
      <c r="S301" s="1666"/>
      <c r="T301" s="1666"/>
      <c r="U301" s="975" t="s">
        <v>333</v>
      </c>
      <c r="V301" s="1666" t="str">
        <f>項目一覧!$C$327</f>
        <v/>
      </c>
      <c r="W301" s="1666"/>
      <c r="X301" s="1666"/>
      <c r="Y301" s="1666"/>
      <c r="Z301" s="1666"/>
      <c r="AA301" s="945" t="s">
        <v>346</v>
      </c>
    </row>
    <row r="302" spans="1:27" ht="18" customHeight="1">
      <c r="A302" s="936"/>
      <c r="B302" s="906" t="s">
        <v>478</v>
      </c>
      <c r="C302" s="906" t="s">
        <v>349</v>
      </c>
      <c r="D302" s="906"/>
      <c r="E302" s="906"/>
      <c r="F302" s="906"/>
      <c r="G302" s="906"/>
      <c r="H302" s="906"/>
      <c r="I302" s="975" t="s">
        <v>334</v>
      </c>
      <c r="J302" s="1666" t="str">
        <f>項目一覧!$C$328</f>
        <v/>
      </c>
      <c r="K302" s="1666"/>
      <c r="L302" s="1666"/>
      <c r="M302" s="1666"/>
      <c r="N302" s="1666"/>
      <c r="O302" s="975" t="s">
        <v>333</v>
      </c>
      <c r="P302" s="1666" t="str">
        <f>項目一覧!$C$329</f>
        <v/>
      </c>
      <c r="Q302" s="1666"/>
      <c r="R302" s="1666"/>
      <c r="S302" s="1666"/>
      <c r="T302" s="1666"/>
      <c r="U302" s="975" t="s">
        <v>333</v>
      </c>
      <c r="V302" s="1666" t="str">
        <f>項目一覧!$C$330</f>
        <v/>
      </c>
      <c r="W302" s="1666"/>
      <c r="X302" s="1666"/>
      <c r="Y302" s="1666"/>
      <c r="Z302" s="1666"/>
      <c r="AA302" s="945" t="s">
        <v>346</v>
      </c>
    </row>
    <row r="303" spans="1:27" ht="18" customHeight="1">
      <c r="A303" s="936"/>
      <c r="B303" s="906" t="s">
        <v>3161</v>
      </c>
      <c r="C303" s="906" t="s">
        <v>348</v>
      </c>
      <c r="D303" s="906"/>
      <c r="E303" s="906"/>
      <c r="F303" s="906"/>
      <c r="G303" s="906"/>
      <c r="H303" s="906"/>
      <c r="I303" s="975" t="s">
        <v>334</v>
      </c>
      <c r="J303" s="1666" t="str">
        <f>項目一覧!$C$331</f>
        <v/>
      </c>
      <c r="K303" s="1666"/>
      <c r="L303" s="1666"/>
      <c r="M303" s="1666"/>
      <c r="N303" s="1666"/>
      <c r="O303" s="975" t="s">
        <v>333</v>
      </c>
      <c r="P303" s="1666" t="str">
        <f>項目一覧!$C$332</f>
        <v/>
      </c>
      <c r="Q303" s="1666"/>
      <c r="R303" s="1666"/>
      <c r="S303" s="1666"/>
      <c r="T303" s="1666"/>
      <c r="U303" s="975" t="s">
        <v>333</v>
      </c>
      <c r="V303" s="1666" t="str">
        <f>項目一覧!$C$333</f>
        <v/>
      </c>
      <c r="W303" s="1666"/>
      <c r="X303" s="1666"/>
      <c r="Y303" s="1666"/>
      <c r="Z303" s="1666"/>
      <c r="AA303" s="945" t="s">
        <v>346</v>
      </c>
    </row>
    <row r="304" spans="1:27" ht="18" customHeight="1">
      <c r="A304" s="936"/>
      <c r="B304" s="906" t="s">
        <v>3162</v>
      </c>
      <c r="C304" s="906" t="s">
        <v>2778</v>
      </c>
      <c r="D304" s="906"/>
      <c r="E304" s="906"/>
      <c r="F304" s="906"/>
      <c r="G304" s="906"/>
      <c r="H304" s="906"/>
      <c r="I304" s="975" t="s">
        <v>334</v>
      </c>
      <c r="J304" s="1687" t="str">
        <f>項目一覧!$C$355</f>
        <v/>
      </c>
      <c r="K304" s="1687"/>
      <c r="L304" s="1687"/>
      <c r="M304" s="1687"/>
      <c r="N304" s="1687"/>
      <c r="O304" s="975" t="s">
        <v>333</v>
      </c>
      <c r="P304" s="1687" t="str">
        <f>項目一覧!$C$356</f>
        <v/>
      </c>
      <c r="Q304" s="1687"/>
      <c r="R304" s="1687"/>
      <c r="S304" s="1687"/>
      <c r="T304" s="1687"/>
      <c r="U304" s="975" t="s">
        <v>333</v>
      </c>
      <c r="V304" s="1688" t="str">
        <f>項目一覧!$C$357</f>
        <v/>
      </c>
      <c r="W304" s="1688"/>
      <c r="X304" s="1688"/>
      <c r="Y304" s="1688"/>
      <c r="Z304" s="1688"/>
      <c r="AA304" s="945" t="s">
        <v>346</v>
      </c>
    </row>
    <row r="305" spans="1:27" ht="17.149999999999999" customHeight="1">
      <c r="A305" s="936"/>
      <c r="B305" s="906" t="s">
        <v>3163</v>
      </c>
      <c r="C305" s="983" t="s">
        <v>3160</v>
      </c>
      <c r="D305" s="906"/>
      <c r="E305" s="906"/>
      <c r="F305" s="906"/>
      <c r="G305" s="906"/>
      <c r="H305" s="906"/>
      <c r="I305" s="975" t="s">
        <v>139</v>
      </c>
      <c r="J305" s="1687" t="str">
        <f>項目一覧!$C$371</f>
        <v/>
      </c>
      <c r="K305" s="1687"/>
      <c r="L305" s="1687"/>
      <c r="M305" s="1687"/>
      <c r="N305" s="1687"/>
      <c r="O305" s="975" t="s">
        <v>149</v>
      </c>
      <c r="P305" s="1687" t="str">
        <f>項目一覧!$C$372</f>
        <v/>
      </c>
      <c r="Q305" s="1687"/>
      <c r="R305" s="1687"/>
      <c r="S305" s="1687"/>
      <c r="T305" s="1687"/>
      <c r="U305" s="975" t="s">
        <v>149</v>
      </c>
      <c r="V305" s="1688" t="str">
        <f>項目一覧!$C$373</f>
        <v/>
      </c>
      <c r="W305" s="1688"/>
      <c r="X305" s="1688"/>
      <c r="Y305" s="1688"/>
      <c r="Z305" s="1688"/>
      <c r="AA305" s="945" t="s">
        <v>346</v>
      </c>
    </row>
    <row r="306" spans="1:27" ht="18" customHeight="1">
      <c r="A306" s="936"/>
      <c r="B306" s="906" t="s">
        <v>3164</v>
      </c>
      <c r="C306" s="906" t="s">
        <v>347</v>
      </c>
      <c r="D306" s="906"/>
      <c r="E306" s="906"/>
      <c r="F306" s="906"/>
      <c r="G306" s="906"/>
      <c r="H306" s="906"/>
      <c r="I306" s="975" t="s">
        <v>334</v>
      </c>
      <c r="J306" s="1666" t="str">
        <f>項目一覧!$C$133</f>
        <v/>
      </c>
      <c r="K306" s="1666"/>
      <c r="L306" s="1666"/>
      <c r="M306" s="1666"/>
      <c r="N306" s="1666"/>
      <c r="O306" s="975" t="s">
        <v>333</v>
      </c>
      <c r="P306" s="1666" t="str">
        <f>項目一覧!$C$134</f>
        <v/>
      </c>
      <c r="Q306" s="1666"/>
      <c r="R306" s="1666"/>
      <c r="S306" s="1666"/>
      <c r="T306" s="1666"/>
      <c r="U306" s="975" t="s">
        <v>333</v>
      </c>
      <c r="V306" s="1666" t="str">
        <f>項目一覧!$C$135</f>
        <v/>
      </c>
      <c r="W306" s="1666"/>
      <c r="X306" s="1666"/>
      <c r="Y306" s="1666"/>
      <c r="Z306" s="1666"/>
      <c r="AA306" s="945" t="s">
        <v>346</v>
      </c>
    </row>
    <row r="307" spans="1:27" ht="18" customHeight="1">
      <c r="A307" s="936"/>
      <c r="B307" s="906" t="s">
        <v>3165</v>
      </c>
      <c r="C307" s="906" t="s">
        <v>2795</v>
      </c>
      <c r="D307" s="906"/>
      <c r="E307" s="906"/>
      <c r="F307" s="906"/>
      <c r="G307" s="906"/>
      <c r="H307" s="906"/>
      <c r="I307" s="975" t="s">
        <v>139</v>
      </c>
      <c r="J307" s="1666" t="str">
        <f>項目一覧!$C$345</f>
        <v/>
      </c>
      <c r="K307" s="1666"/>
      <c r="L307" s="1666"/>
      <c r="M307" s="1666"/>
      <c r="N307" s="1666"/>
      <c r="O307" s="975" t="s">
        <v>149</v>
      </c>
      <c r="P307" s="1666" t="str">
        <f>項目一覧!$C$346</f>
        <v/>
      </c>
      <c r="Q307" s="1666"/>
      <c r="R307" s="1666"/>
      <c r="S307" s="1666"/>
      <c r="T307" s="1666"/>
      <c r="U307" s="975" t="s">
        <v>149</v>
      </c>
      <c r="V307" s="1743" t="str">
        <f>項目一覧!$C$347</f>
        <v/>
      </c>
      <c r="W307" s="1743"/>
      <c r="X307" s="1743"/>
      <c r="Y307" s="1743"/>
      <c r="Z307" s="1743"/>
      <c r="AA307" s="945" t="s">
        <v>346</v>
      </c>
    </row>
    <row r="308" spans="1:27" ht="18" customHeight="1">
      <c r="A308" s="936"/>
      <c r="B308" s="906" t="s">
        <v>3157</v>
      </c>
      <c r="C308" s="906" t="s">
        <v>345</v>
      </c>
      <c r="D308" s="906"/>
      <c r="E308" s="906"/>
      <c r="F308" s="906"/>
      <c r="G308" s="906"/>
      <c r="H308" s="906"/>
      <c r="I308" s="906"/>
      <c r="J308" s="906"/>
      <c r="K308" s="906"/>
      <c r="L308" s="906"/>
      <c r="M308" s="1669" t="str">
        <f>項目一覧!$C$136</f>
        <v/>
      </c>
      <c r="N308" s="1669"/>
      <c r="O308" s="1669"/>
      <c r="P308" s="1669"/>
      <c r="Q308" s="1669"/>
      <c r="R308" s="906" t="s">
        <v>344</v>
      </c>
      <c r="S308" s="906"/>
      <c r="T308" s="906"/>
      <c r="U308" s="906"/>
      <c r="V308" s="906"/>
      <c r="W308" s="906"/>
      <c r="X308" s="906"/>
      <c r="Y308" s="906"/>
      <c r="Z308" s="906"/>
      <c r="AA308" s="906"/>
    </row>
    <row r="309" spans="1:27" ht="18" customHeight="1">
      <c r="A309" s="940"/>
      <c r="B309" s="935" t="s">
        <v>3158</v>
      </c>
      <c r="C309" s="935" t="s">
        <v>343</v>
      </c>
      <c r="D309" s="935"/>
      <c r="E309" s="935"/>
      <c r="F309" s="935"/>
      <c r="G309" s="935"/>
      <c r="H309" s="935"/>
      <c r="I309" s="935"/>
      <c r="J309" s="935"/>
      <c r="K309" s="935"/>
      <c r="L309" s="935"/>
      <c r="M309" s="1693" t="str">
        <f>項目一覧!$C$137</f>
        <v/>
      </c>
      <c r="N309" s="1693"/>
      <c r="O309" s="1693"/>
      <c r="P309" s="1693"/>
      <c r="Q309" s="1693"/>
      <c r="R309" s="935" t="s">
        <v>342</v>
      </c>
      <c r="S309" s="935"/>
      <c r="T309" s="935"/>
      <c r="U309" s="935"/>
      <c r="V309" s="935"/>
      <c r="W309" s="935"/>
      <c r="X309" s="935"/>
      <c r="Y309" s="935"/>
      <c r="Z309" s="935"/>
      <c r="AA309" s="935"/>
    </row>
    <row r="310" spans="1:27" ht="16" customHeight="1">
      <c r="A310" s="936" t="s">
        <v>340</v>
      </c>
      <c r="B310" s="906" t="s">
        <v>341</v>
      </c>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row>
    <row r="311" spans="1:27" ht="18" customHeight="1">
      <c r="A311" s="936"/>
      <c r="B311" s="906" t="s">
        <v>2220</v>
      </c>
      <c r="C311" s="906" t="s">
        <v>2251</v>
      </c>
      <c r="D311" s="906"/>
      <c r="E311" s="906"/>
      <c r="F311" s="906"/>
      <c r="G311" s="906"/>
      <c r="H311" s="906"/>
      <c r="I311" s="906"/>
      <c r="J311" s="906"/>
      <c r="K311" s="906"/>
      <c r="L311" s="1741" t="str">
        <f>項目一覧!$C$138</f>
        <v xml:space="preserve"> </v>
      </c>
      <c r="M311" s="1741"/>
      <c r="N311" s="1741"/>
      <c r="O311" s="1741"/>
      <c r="P311" s="906"/>
      <c r="Q311" s="906"/>
      <c r="R311" s="906"/>
      <c r="S311" s="906"/>
      <c r="T311" s="906"/>
      <c r="U311" s="906"/>
      <c r="V311" s="906"/>
      <c r="W311" s="906"/>
      <c r="X311" s="906"/>
      <c r="Y311" s="906"/>
      <c r="Z311" s="906"/>
      <c r="AA311" s="906"/>
    </row>
    <row r="312" spans="1:27" ht="18" customHeight="1">
      <c r="A312" s="940"/>
      <c r="B312" s="935" t="s">
        <v>2239</v>
      </c>
      <c r="C312" s="935" t="s">
        <v>2252</v>
      </c>
      <c r="D312" s="935"/>
      <c r="E312" s="935"/>
      <c r="F312" s="935"/>
      <c r="G312" s="935"/>
      <c r="H312" s="935"/>
      <c r="I312" s="935"/>
      <c r="J312" s="935"/>
      <c r="K312" s="935"/>
      <c r="L312" s="1742" t="str">
        <f>項目一覧!$C$139</f>
        <v>0</v>
      </c>
      <c r="M312" s="1742"/>
      <c r="N312" s="1742"/>
      <c r="O312" s="1742"/>
      <c r="P312" s="935"/>
      <c r="Q312" s="935"/>
      <c r="R312" s="935"/>
      <c r="S312" s="935"/>
      <c r="T312" s="935"/>
      <c r="U312" s="935"/>
      <c r="V312" s="935"/>
      <c r="W312" s="935"/>
      <c r="X312" s="935"/>
      <c r="Y312" s="935"/>
      <c r="Z312" s="935"/>
      <c r="AA312" s="935"/>
    </row>
    <row r="313" spans="1:27" ht="16" customHeight="1">
      <c r="A313" s="936" t="s">
        <v>340</v>
      </c>
      <c r="B313" s="906" t="s">
        <v>339</v>
      </c>
      <c r="C313" s="906"/>
      <c r="D313" s="906"/>
      <c r="E313" s="906"/>
      <c r="F313" s="906"/>
      <c r="G313" s="906"/>
      <c r="H313" s="906"/>
      <c r="I313" s="975" t="s">
        <v>293</v>
      </c>
      <c r="J313" s="1669" t="s">
        <v>338</v>
      </c>
      <c r="K313" s="1669"/>
      <c r="L313" s="1669"/>
      <c r="M313" s="1669"/>
      <c r="N313" s="1669"/>
      <c r="O313" s="975" t="s">
        <v>333</v>
      </c>
      <c r="P313" s="1669" t="s">
        <v>143</v>
      </c>
      <c r="Q313" s="1669"/>
      <c r="R313" s="1669"/>
      <c r="S313" s="1669"/>
      <c r="T313" s="1669"/>
      <c r="U313" s="906" t="s">
        <v>314</v>
      </c>
      <c r="V313" s="906"/>
      <c r="W313" s="906"/>
      <c r="X313" s="906"/>
      <c r="Y313" s="906"/>
      <c r="Z313" s="906"/>
      <c r="AA313" s="906"/>
    </row>
    <row r="314" spans="1:27" ht="18" customHeight="1">
      <c r="A314" s="936"/>
      <c r="B314" s="906" t="s">
        <v>2244</v>
      </c>
      <c r="C314" s="906" t="s">
        <v>2245</v>
      </c>
      <c r="D314" s="906"/>
      <c r="E314" s="906"/>
      <c r="F314" s="906"/>
      <c r="G314" s="906"/>
      <c r="H314" s="906"/>
      <c r="I314" s="975" t="s">
        <v>334</v>
      </c>
      <c r="J314" s="1745" t="str">
        <f>項目一覧!$C$140</f>
        <v/>
      </c>
      <c r="K314" s="1745"/>
      <c r="L314" s="1745"/>
      <c r="M314" s="1745"/>
      <c r="N314" s="1745"/>
      <c r="O314" s="975" t="s">
        <v>333</v>
      </c>
      <c r="P314" s="1745" t="str">
        <f>項目一覧!$C$141</f>
        <v/>
      </c>
      <c r="Q314" s="1745"/>
      <c r="R314" s="1745"/>
      <c r="S314" s="1745"/>
      <c r="T314" s="1745"/>
      <c r="U314" s="906" t="s">
        <v>337</v>
      </c>
      <c r="V314" s="906"/>
      <c r="W314" s="906"/>
      <c r="X314" s="906"/>
      <c r="Y314" s="906"/>
      <c r="Z314" s="906"/>
      <c r="AA314" s="906"/>
    </row>
    <row r="315" spans="1:27" ht="18" customHeight="1">
      <c r="A315" s="936"/>
      <c r="B315" s="906" t="s">
        <v>2246</v>
      </c>
      <c r="C315" s="906" t="s">
        <v>2247</v>
      </c>
      <c r="D315" s="906"/>
      <c r="E315" s="906"/>
      <c r="F315" s="906"/>
      <c r="G315" s="906" t="s">
        <v>335</v>
      </c>
      <c r="H315" s="906"/>
      <c r="I315" s="975" t="s">
        <v>334</v>
      </c>
      <c r="J315" s="1669" t="str">
        <f>項目一覧!C142</f>
        <v/>
      </c>
      <c r="K315" s="1669"/>
      <c r="L315" s="1669"/>
      <c r="M315" s="1669"/>
      <c r="N315" s="1669"/>
      <c r="O315" s="975" t="s">
        <v>333</v>
      </c>
      <c r="P315" s="1669" t="str">
        <f>項目一覧!C143</f>
        <v/>
      </c>
      <c r="Q315" s="1669"/>
      <c r="R315" s="1669"/>
      <c r="S315" s="1669"/>
      <c r="T315" s="1669"/>
      <c r="U315" s="906" t="s">
        <v>332</v>
      </c>
      <c r="V315" s="906"/>
      <c r="W315" s="906"/>
      <c r="X315" s="906"/>
      <c r="Y315" s="906"/>
      <c r="Z315" s="906"/>
      <c r="AA315" s="906"/>
    </row>
    <row r="316" spans="1:27" ht="18" customHeight="1">
      <c r="A316" s="936"/>
      <c r="B316" s="906"/>
      <c r="C316" s="906"/>
      <c r="D316" s="906"/>
      <c r="E316" s="906"/>
      <c r="F316" s="906"/>
      <c r="G316" s="906" t="s">
        <v>331</v>
      </c>
      <c r="H316" s="906"/>
      <c r="I316" s="975" t="s">
        <v>319</v>
      </c>
      <c r="J316" s="1669" t="str">
        <f>項目一覧!C144</f>
        <v/>
      </c>
      <c r="K316" s="1669"/>
      <c r="L316" s="1669"/>
      <c r="M316" s="1669"/>
      <c r="N316" s="1669"/>
      <c r="O316" s="975" t="s">
        <v>330</v>
      </c>
      <c r="P316" s="1669" t="str">
        <f>項目一覧!C145</f>
        <v/>
      </c>
      <c r="Q316" s="1669"/>
      <c r="R316" s="1669"/>
      <c r="S316" s="1669"/>
      <c r="T316" s="1669"/>
      <c r="U316" s="906" t="s">
        <v>320</v>
      </c>
      <c r="V316" s="906"/>
      <c r="W316" s="906"/>
      <c r="X316" s="906"/>
      <c r="Y316" s="906"/>
      <c r="Z316" s="906"/>
      <c r="AA316" s="906"/>
    </row>
    <row r="317" spans="1:27" ht="18" customHeight="1">
      <c r="A317" s="936"/>
      <c r="B317" s="906" t="s">
        <v>2248</v>
      </c>
      <c r="C317" s="906" t="s">
        <v>2249</v>
      </c>
      <c r="D317" s="906"/>
      <c r="E317" s="906"/>
      <c r="F317" s="906"/>
      <c r="G317" s="945"/>
      <c r="H317" s="906"/>
      <c r="I317" s="1714" t="str">
        <f>項目一覧!$C$146</f>
        <v/>
      </c>
      <c r="J317" s="1714"/>
      <c r="K317" s="1714"/>
      <c r="L317" s="1714"/>
      <c r="M317" s="1714"/>
      <c r="N317" s="1714"/>
      <c r="O317" s="1714"/>
      <c r="P317" s="1744" t="str">
        <f>IF(項目一覧!$C$149="","","一部　"&amp;項目一覧!$C$149)</f>
        <v/>
      </c>
      <c r="Q317" s="1744"/>
      <c r="R317" s="1744"/>
      <c r="S317" s="1744"/>
      <c r="T317" s="1744"/>
      <c r="U317" s="1744"/>
      <c r="V317" s="1744"/>
      <c r="W317" s="903"/>
      <c r="X317" s="906"/>
      <c r="Y317" s="906"/>
      <c r="Z317" s="906"/>
      <c r="AA317" s="906"/>
    </row>
    <row r="318" spans="1:27" ht="18" customHeight="1">
      <c r="A318" s="936"/>
      <c r="B318" s="906" t="s">
        <v>2242</v>
      </c>
      <c r="C318" s="906" t="s">
        <v>2243</v>
      </c>
      <c r="D318" s="906"/>
      <c r="E318" s="906"/>
      <c r="F318" s="906"/>
      <c r="G318" s="906"/>
      <c r="H318" s="906"/>
      <c r="I318" s="906"/>
      <c r="J318" s="906"/>
      <c r="K318" s="906"/>
      <c r="L318" s="906"/>
      <c r="M318" s="906"/>
      <c r="N318" s="906"/>
      <c r="O318" s="906"/>
      <c r="P318" s="906"/>
      <c r="Q318" s="936" t="str">
        <f>IF(項目一覧!$D$152=TRUE,"■","□")</f>
        <v>□</v>
      </c>
      <c r="R318" s="903" t="s">
        <v>328</v>
      </c>
      <c r="S318" s="903"/>
      <c r="T318" s="936" t="str">
        <f>IF(項目一覧!$E$152=TRUE,"■","□")</f>
        <v>□</v>
      </c>
      <c r="U318" s="903" t="s">
        <v>327</v>
      </c>
      <c r="V318" s="903"/>
      <c r="W318" s="906"/>
      <c r="X318" s="906"/>
      <c r="Y318" s="906"/>
      <c r="Z318" s="906"/>
      <c r="AA318" s="906"/>
    </row>
    <row r="319" spans="1:27" ht="18" customHeight="1">
      <c r="A319" s="936"/>
      <c r="B319" s="906" t="s">
        <v>2261</v>
      </c>
      <c r="C319" s="906" t="s">
        <v>2250</v>
      </c>
      <c r="D319" s="906"/>
      <c r="E319" s="906"/>
      <c r="F319" s="906"/>
      <c r="G319" s="906"/>
      <c r="H319" s="906"/>
      <c r="I319" s="906"/>
      <c r="J319" s="936"/>
      <c r="K319" s="906" t="str">
        <f>IF(項目一覧!$D$153=TRUE,"■","□")&amp;"道路高さ制限不適用 "&amp;IF(項目一覧!$E$153=TRUE,"■","□")&amp;"隣地高さ制限不適用"&amp;IF(項目一覧!$F$153=TRUE,"■","□")&amp;"北側高さ制限不適用"</f>
        <v>□道路高さ制限不適用 □隣地高さ制限不適用□北側高さ制限不適用</v>
      </c>
      <c r="L319" s="906"/>
      <c r="M319" s="906"/>
      <c r="N319" s="906"/>
      <c r="O319" s="906"/>
      <c r="P319" s="936"/>
      <c r="Q319" s="906"/>
      <c r="R319" s="903"/>
      <c r="S319" s="906"/>
      <c r="T319" s="906"/>
      <c r="U319" s="906"/>
      <c r="V319" s="936"/>
      <c r="W319" s="906"/>
      <c r="X319" s="906"/>
      <c r="Y319" s="903"/>
      <c r="Z319" s="906"/>
      <c r="AA319" s="906"/>
    </row>
    <row r="320" spans="1:27" ht="18" customHeight="1">
      <c r="A320" s="959" t="s">
        <v>323</v>
      </c>
      <c r="B320" s="937" t="s">
        <v>326</v>
      </c>
      <c r="C320" s="937"/>
      <c r="D320" s="937"/>
      <c r="E320" s="937"/>
      <c r="F320" s="937"/>
      <c r="G320" s="937"/>
      <c r="H320" s="1664" t="str">
        <f>項目一覧!$C$154</f>
        <v/>
      </c>
      <c r="I320" s="1664"/>
      <c r="J320" s="1664"/>
      <c r="K320" s="1664"/>
      <c r="L320" s="1664"/>
      <c r="M320" s="1664"/>
      <c r="N320" s="1664"/>
      <c r="O320" s="1664"/>
      <c r="P320" s="1664"/>
      <c r="Q320" s="1664"/>
      <c r="R320" s="1664"/>
      <c r="S320" s="1664"/>
      <c r="T320" s="1664"/>
      <c r="U320" s="1664"/>
      <c r="V320" s="1664"/>
      <c r="W320" s="1664"/>
      <c r="X320" s="1664"/>
      <c r="Y320" s="1664"/>
      <c r="Z320" s="1664"/>
      <c r="AA320" s="1664"/>
    </row>
    <row r="321" spans="1:54" ht="18" customHeight="1">
      <c r="A321" s="936"/>
      <c r="B321" s="906"/>
      <c r="C321" s="906"/>
      <c r="D321" s="906"/>
      <c r="E321" s="906"/>
      <c r="F321" s="906"/>
      <c r="G321" s="906"/>
      <c r="H321" s="1727"/>
      <c r="I321" s="1727"/>
      <c r="J321" s="1727"/>
      <c r="K321" s="1727"/>
      <c r="L321" s="1727"/>
      <c r="M321" s="1727"/>
      <c r="N321" s="1727"/>
      <c r="O321" s="1727"/>
      <c r="P321" s="1727"/>
      <c r="Q321" s="1727"/>
      <c r="R321" s="1727"/>
      <c r="S321" s="1727"/>
      <c r="T321" s="1727"/>
      <c r="U321" s="1727"/>
      <c r="V321" s="1727"/>
      <c r="W321" s="1727"/>
      <c r="X321" s="1727"/>
      <c r="Y321" s="1727"/>
      <c r="Z321" s="1727"/>
      <c r="AA321" s="1727"/>
    </row>
    <row r="322" spans="1:54" ht="18" customHeight="1">
      <c r="A322" s="936"/>
      <c r="B322" s="906"/>
      <c r="C322" s="906"/>
      <c r="D322" s="906"/>
      <c r="E322" s="906"/>
      <c r="F322" s="906"/>
      <c r="G322" s="906"/>
      <c r="H322" s="1730"/>
      <c r="I322" s="1730"/>
      <c r="J322" s="1730"/>
      <c r="K322" s="1730"/>
      <c r="L322" s="1730"/>
      <c r="M322" s="1730"/>
      <c r="N322" s="1730"/>
      <c r="O322" s="1730"/>
      <c r="P322" s="1730"/>
      <c r="Q322" s="1730"/>
      <c r="R322" s="1730"/>
      <c r="S322" s="1730"/>
      <c r="T322" s="1730"/>
      <c r="U322" s="1730"/>
      <c r="V322" s="1730"/>
      <c r="W322" s="1730"/>
      <c r="X322" s="1730"/>
      <c r="Y322" s="1730"/>
      <c r="Z322" s="1730"/>
      <c r="AA322" s="1730"/>
    </row>
    <row r="323" spans="1:54" ht="20.149999999999999" customHeight="1">
      <c r="A323" s="972" t="s">
        <v>323</v>
      </c>
      <c r="B323" s="973" t="s">
        <v>325</v>
      </c>
      <c r="C323" s="973"/>
      <c r="D323" s="973"/>
      <c r="E323" s="973"/>
      <c r="F323" s="973"/>
      <c r="G323" s="973"/>
      <c r="H323" s="973"/>
      <c r="I323" s="973"/>
      <c r="J323" s="973" t="str">
        <f>IF(項目一覧!$C$155="","",IF(項目一覧!$C$155&lt;DATE(2019,5,1),"平成","令和"))</f>
        <v/>
      </c>
      <c r="K323" s="973"/>
      <c r="L323" s="984" t="str">
        <f>IF(項目一覧!$C$155="","",IF(項目一覧!$C$155&lt;DATE(2019,5,1),YEAR(項目一覧!$C$155)-1988,IF(YEAR(項目一覧!$C$155)-2018=1,"元",YEAR(項目一覧!$C$155)-2018)))</f>
        <v/>
      </c>
      <c r="M323" s="973" t="s">
        <v>318</v>
      </c>
      <c r="N323" s="972" t="str">
        <f>IF(項目一覧!$C$155="","",MONTH(項目一覧!$C$155))</f>
        <v/>
      </c>
      <c r="O323" s="973" t="s">
        <v>317</v>
      </c>
      <c r="P323" s="972" t="str">
        <f>IF(項目一覧!$C$155="","",DAY(項目一覧!$C$155))</f>
        <v/>
      </c>
      <c r="Q323" s="973" t="s">
        <v>316</v>
      </c>
      <c r="R323" s="973"/>
      <c r="S323" s="922"/>
      <c r="T323" s="922"/>
      <c r="U323" s="973"/>
      <c r="V323" s="973"/>
      <c r="W323" s="973"/>
      <c r="X323" s="973"/>
      <c r="Y323" s="973"/>
      <c r="Z323" s="973"/>
      <c r="AA323" s="973"/>
    </row>
    <row r="324" spans="1:54" ht="20.149999999999999" customHeight="1">
      <c r="A324" s="972" t="s">
        <v>323</v>
      </c>
      <c r="B324" s="973" t="s">
        <v>324</v>
      </c>
      <c r="C324" s="973"/>
      <c r="D324" s="973"/>
      <c r="E324" s="973"/>
      <c r="F324" s="973"/>
      <c r="G324" s="973"/>
      <c r="H324" s="973"/>
      <c r="I324" s="973"/>
      <c r="J324" s="935" t="str">
        <f>IF(項目一覧!$C$156="","",IF(項目一覧!$C$156&lt;DATE(2019,5,1),"平成","令和"))</f>
        <v/>
      </c>
      <c r="K324" s="973"/>
      <c r="L324" s="984" t="str">
        <f>IF(項目一覧!$C$156="","",IF(項目一覧!$C$156&lt;DATE(2019,5,1),YEAR(項目一覧!$C$156)-1988,IF(YEAR(項目一覧!$C$156)-2018=1,"元",YEAR(項目一覧!$C$156)-2018)))</f>
        <v/>
      </c>
      <c r="M324" s="973" t="s">
        <v>318</v>
      </c>
      <c r="N324" s="972" t="str">
        <f>IF(項目一覧!$C$156="","",MONTH(項目一覧!$C$156))</f>
        <v/>
      </c>
      <c r="O324" s="973" t="s">
        <v>317</v>
      </c>
      <c r="P324" s="972" t="str">
        <f>IF(項目一覧!$C$156="","",DAY(項目一覧!$C$156))</f>
        <v/>
      </c>
      <c r="Q324" s="973" t="s">
        <v>316</v>
      </c>
      <c r="R324" s="973"/>
      <c r="S324" s="922"/>
      <c r="T324" s="922"/>
      <c r="U324" s="973"/>
      <c r="V324" s="973"/>
      <c r="W324" s="973"/>
      <c r="X324" s="973"/>
      <c r="Y324" s="973"/>
      <c r="Z324" s="973"/>
      <c r="AA324" s="973"/>
    </row>
    <row r="325" spans="1:54" ht="16" customHeight="1">
      <c r="A325" s="936" t="s">
        <v>323</v>
      </c>
      <c r="B325" s="906" t="s">
        <v>322</v>
      </c>
      <c r="C325" s="906"/>
      <c r="D325" s="906"/>
      <c r="E325" s="906"/>
      <c r="F325" s="906"/>
      <c r="G325" s="906"/>
      <c r="H325" s="906"/>
      <c r="I325" s="906"/>
      <c r="J325" s="906"/>
      <c r="K325" s="906"/>
      <c r="L325" s="975"/>
      <c r="M325" s="906"/>
      <c r="N325" s="906"/>
      <c r="O325" s="906"/>
      <c r="P325" s="906"/>
      <c r="Q325" s="906"/>
      <c r="R325" s="906"/>
      <c r="S325" s="903"/>
      <c r="T325" s="903"/>
      <c r="U325" s="906" t="s">
        <v>321</v>
      </c>
      <c r="V325" s="906"/>
      <c r="W325" s="906"/>
      <c r="X325" s="906"/>
      <c r="Y325" s="906"/>
      <c r="Z325" s="906"/>
      <c r="AA325" s="906"/>
    </row>
    <row r="326" spans="1:54" ht="18" customHeight="1">
      <c r="A326" s="936"/>
      <c r="B326" s="906"/>
      <c r="C326" s="906"/>
      <c r="D326" s="906"/>
      <c r="E326" s="975" t="s">
        <v>319</v>
      </c>
      <c r="F326" s="1662" t="str">
        <f>項目一覧!$C$157</f>
        <v/>
      </c>
      <c r="G326" s="1662"/>
      <c r="H326" s="1662"/>
      <c r="I326" s="975" t="s">
        <v>320</v>
      </c>
      <c r="J326" s="906" t="str">
        <f>IF(項目一覧!$C$158="","",IF(項目一覧!$C$158&lt;DATE(2019,5,1),"平成","令和"))</f>
        <v/>
      </c>
      <c r="K326" s="906"/>
      <c r="L326" s="975" t="str">
        <f>IF(項目一覧!$C$158="","",IF(項目一覧!$C$158&lt;DATE(2019,5,1),YEAR(項目一覧!$C$158)-1988,IF(YEAR(項目一覧!$C$158)-2018=1,"元",YEAR(項目一覧!$C$158)-2018)))</f>
        <v/>
      </c>
      <c r="M326" s="906" t="s">
        <v>318</v>
      </c>
      <c r="N326" s="906" t="str">
        <f>IF(項目一覧!$C$158="","",MONTH(項目一覧!$C$158))</f>
        <v/>
      </c>
      <c r="O326" s="906" t="s">
        <v>317</v>
      </c>
      <c r="P326" s="906" t="str">
        <f>IF(項目一覧!$C$158="","",DAY(項目一覧!$C$158))</f>
        <v/>
      </c>
      <c r="Q326" s="906" t="s">
        <v>316</v>
      </c>
      <c r="R326" s="975" t="s">
        <v>319</v>
      </c>
      <c r="S326" s="1756" t="str">
        <f>項目一覧!$C$159</f>
        <v/>
      </c>
      <c r="T326" s="1756"/>
      <c r="U326" s="1756"/>
      <c r="V326" s="1756"/>
      <c r="W326" s="1756"/>
      <c r="X326" s="1756"/>
      <c r="Y326" s="1756"/>
      <c r="Z326" s="1756"/>
      <c r="AA326" s="975" t="s">
        <v>320</v>
      </c>
    </row>
    <row r="327" spans="1:54" ht="18" customHeight="1">
      <c r="A327" s="903"/>
      <c r="B327" s="903"/>
      <c r="C327" s="903"/>
      <c r="D327" s="903"/>
      <c r="E327" s="975" t="s">
        <v>293</v>
      </c>
      <c r="F327" s="1662" t="str">
        <f>項目一覧!$C$160</f>
        <v/>
      </c>
      <c r="G327" s="1662"/>
      <c r="H327" s="1662"/>
      <c r="I327" s="975" t="s">
        <v>314</v>
      </c>
      <c r="J327" s="906" t="str">
        <f>IF(項目一覧!$C$161="","",IF(項目一覧!$C$161&lt;DATE(2019,5,1),"平成","令和"))</f>
        <v/>
      </c>
      <c r="K327" s="906"/>
      <c r="L327" s="975" t="str">
        <f>IF(項目一覧!$C$161="","",IF(項目一覧!$C$161&lt;DATE(2019,5,1),YEAR(項目一覧!$C$161)-1988,IF(YEAR(項目一覧!$C$161)-2018=1,"元",YEAR(項目一覧!$C$161)-2018)))</f>
        <v/>
      </c>
      <c r="M327" s="906" t="s">
        <v>318</v>
      </c>
      <c r="N327" s="906" t="str">
        <f>IF(項目一覧!$C$161="","",MONTH(項目一覧!$C$161))</f>
        <v/>
      </c>
      <c r="O327" s="906" t="s">
        <v>317</v>
      </c>
      <c r="P327" s="906" t="str">
        <f>IF(項目一覧!$C$161="","",DAY(項目一覧!$C$161))</f>
        <v/>
      </c>
      <c r="Q327" s="906" t="s">
        <v>316</v>
      </c>
      <c r="R327" s="975" t="s">
        <v>319</v>
      </c>
      <c r="S327" s="1756" t="str">
        <f>項目一覧!$C$162</f>
        <v/>
      </c>
      <c r="T327" s="1756"/>
      <c r="U327" s="1756"/>
      <c r="V327" s="1756"/>
      <c r="W327" s="1756"/>
      <c r="X327" s="1756"/>
      <c r="Y327" s="1756"/>
      <c r="Z327" s="1756"/>
      <c r="AA327" s="934" t="s">
        <v>314</v>
      </c>
    </row>
    <row r="328" spans="1:54" ht="18" customHeight="1">
      <c r="A328" s="970"/>
      <c r="B328" s="970"/>
      <c r="C328" s="970"/>
      <c r="D328" s="970"/>
      <c r="E328" s="986" t="s">
        <v>293</v>
      </c>
      <c r="F328" s="1758" t="str">
        <f>項目一覧!$C$163</f>
        <v/>
      </c>
      <c r="G328" s="1758"/>
      <c r="H328" s="1758"/>
      <c r="I328" s="986" t="s">
        <v>314</v>
      </c>
      <c r="J328" s="956" t="str">
        <f>IF(項目一覧!$C$164="","",IF(項目一覧!$C$164&lt;DATE(2019,5,1),"平成","令和"))</f>
        <v/>
      </c>
      <c r="K328" s="956"/>
      <c r="L328" s="986" t="str">
        <f>IF(項目一覧!$C$164="","",IF(項目一覧!$C$164&lt;DATE(2019,5,1),YEAR(項目一覧!$C$164)-1988,IF(YEAR(項目一覧!$C$164)-2018=1,"元",YEAR(項目一覧!$C$164)-2018)))</f>
        <v/>
      </c>
      <c r="M328" s="956" t="s">
        <v>318</v>
      </c>
      <c r="N328" s="956" t="str">
        <f>IF(項目一覧!$C$164="","",MONTH(項目一覧!$C$164))</f>
        <v/>
      </c>
      <c r="O328" s="956" t="s">
        <v>317</v>
      </c>
      <c r="P328" s="956" t="str">
        <f>IF(項目一覧!$C$164="","",DAY(項目一覧!$C$164))</f>
        <v/>
      </c>
      <c r="Q328" s="956" t="s">
        <v>316</v>
      </c>
      <c r="R328" s="986" t="s">
        <v>315</v>
      </c>
      <c r="S328" s="1757" t="str">
        <f>項目一覧!$C$165</f>
        <v/>
      </c>
      <c r="T328" s="1757"/>
      <c r="U328" s="1757"/>
      <c r="V328" s="1757"/>
      <c r="W328" s="1757"/>
      <c r="X328" s="1757"/>
      <c r="Y328" s="1757"/>
      <c r="Z328" s="1757"/>
      <c r="AA328" s="989" t="s">
        <v>314</v>
      </c>
    </row>
    <row r="329" spans="1:54" s="903" customFormat="1" ht="18" customHeight="1">
      <c r="A329" s="990" t="s">
        <v>109</v>
      </c>
      <c r="B329" s="983" t="s">
        <v>3636</v>
      </c>
      <c r="C329" s="991"/>
      <c r="D329" s="991"/>
      <c r="E329" s="991"/>
      <c r="F329" s="991"/>
      <c r="G329" s="991"/>
      <c r="H329" s="991"/>
      <c r="I329" s="991"/>
      <c r="J329" s="991"/>
      <c r="K329" s="991"/>
      <c r="L329" s="906"/>
      <c r="M329" s="975"/>
      <c r="N329" s="975"/>
      <c r="O329" s="975"/>
      <c r="P329" s="975"/>
      <c r="Q329" s="975"/>
      <c r="R329" s="906"/>
      <c r="S329" s="992"/>
      <c r="T329" s="992"/>
      <c r="U329" s="992"/>
      <c r="V329" s="992"/>
      <c r="W329" s="992"/>
      <c r="X329" s="992"/>
      <c r="Y329" s="906"/>
      <c r="Z329" s="906"/>
      <c r="AA329" s="906"/>
      <c r="AB329" s="906"/>
      <c r="AC329" s="906"/>
      <c r="AD329" s="906"/>
      <c r="AE329" s="906"/>
      <c r="AF329" s="906"/>
      <c r="AG329" s="906"/>
      <c r="AH329" s="906"/>
      <c r="AI329" s="906"/>
      <c r="AJ329" s="906"/>
      <c r="AK329" s="906"/>
      <c r="AL329" s="906"/>
      <c r="AP329" s="983"/>
      <c r="AQ329" s="906"/>
      <c r="AR329" s="906"/>
      <c r="AS329" s="906"/>
      <c r="AT329" s="906"/>
      <c r="AU329" s="906"/>
      <c r="AV329" s="906"/>
      <c r="AW329" s="906"/>
      <c r="AX329" s="906"/>
      <c r="AY329" s="906"/>
      <c r="AZ329" s="906"/>
      <c r="BA329" s="906"/>
      <c r="BB329" s="906"/>
    </row>
    <row r="330" spans="1:54" s="903" customFormat="1" ht="18" customHeight="1">
      <c r="A330" s="991"/>
      <c r="B330" s="983" t="s">
        <v>3645</v>
      </c>
      <c r="C330" s="991"/>
      <c r="D330" s="991"/>
      <c r="E330" s="991"/>
      <c r="F330" s="991"/>
      <c r="G330" s="936" t="str">
        <f>IF(項目一覧!$D$377=TRUE,"■","□")</f>
        <v>□</v>
      </c>
      <c r="H330" s="906" t="s">
        <v>2759</v>
      </c>
      <c r="I330" s="991"/>
      <c r="J330" s="936" t="str">
        <f>IF(項目一覧!$E$377=TRUE,"■","□")</f>
        <v>□</v>
      </c>
      <c r="K330" s="906" t="s">
        <v>2761</v>
      </c>
      <c r="L330" s="906"/>
      <c r="M330" s="975"/>
      <c r="N330" s="975"/>
      <c r="O330" s="975"/>
      <c r="P330" s="975"/>
      <c r="Q330" s="975"/>
      <c r="R330" s="906"/>
      <c r="S330" s="992"/>
      <c r="T330" s="992"/>
      <c r="U330" s="992"/>
      <c r="V330" s="992"/>
      <c r="W330" s="992"/>
      <c r="X330" s="992"/>
      <c r="Y330" s="906"/>
      <c r="Z330" s="906"/>
      <c r="AA330" s="906"/>
      <c r="AB330" s="906"/>
      <c r="AC330" s="906"/>
      <c r="AD330" s="906"/>
      <c r="AE330" s="906"/>
      <c r="AF330" s="906"/>
      <c r="AG330" s="906"/>
      <c r="AH330" s="906"/>
      <c r="AI330" s="906"/>
      <c r="AJ330" s="906"/>
      <c r="AK330" s="906"/>
      <c r="AL330" s="906"/>
      <c r="AP330" s="983"/>
      <c r="AQ330" s="906"/>
      <c r="AR330" s="906"/>
      <c r="AS330" s="906"/>
      <c r="AT330" s="906"/>
      <c r="AU330" s="906"/>
      <c r="AV330" s="906"/>
      <c r="AW330" s="906"/>
      <c r="AX330" s="906"/>
      <c r="AY330" s="906"/>
      <c r="AZ330" s="906"/>
      <c r="BA330" s="906"/>
      <c r="BB330" s="906"/>
    </row>
    <row r="331" spans="1:54" s="903" customFormat="1" ht="18" customHeight="1">
      <c r="A331" s="991"/>
      <c r="B331" s="983" t="s">
        <v>3646</v>
      </c>
      <c r="C331" s="991"/>
      <c r="D331" s="991"/>
      <c r="E331" s="991"/>
      <c r="F331" s="991"/>
      <c r="G331" s="991"/>
      <c r="H331" s="991"/>
      <c r="I331" s="991"/>
      <c r="J331" s="991"/>
      <c r="K331" s="991"/>
      <c r="L331" s="906"/>
      <c r="M331" s="975"/>
      <c r="N331" s="975"/>
      <c r="O331" s="975"/>
      <c r="P331" s="975"/>
      <c r="Q331" s="975"/>
      <c r="R331" s="906"/>
      <c r="S331" s="992"/>
      <c r="T331" s="992"/>
      <c r="U331" s="992"/>
      <c r="V331" s="992"/>
      <c r="W331" s="992"/>
      <c r="X331" s="992"/>
      <c r="Y331" s="906"/>
      <c r="Z331" s="906"/>
      <c r="AA331" s="906"/>
      <c r="AB331" s="906"/>
      <c r="AC331" s="906"/>
      <c r="AD331" s="906"/>
      <c r="AE331" s="906"/>
      <c r="AF331" s="906"/>
      <c r="AG331" s="906"/>
      <c r="AH331" s="906"/>
      <c r="AI331" s="906"/>
      <c r="AJ331" s="906"/>
      <c r="AK331" s="906"/>
      <c r="AL331" s="906"/>
      <c r="AP331" s="983"/>
      <c r="AQ331" s="906"/>
      <c r="AR331" s="906"/>
      <c r="AS331" s="906"/>
      <c r="AT331" s="906"/>
      <c r="AU331" s="906"/>
      <c r="AV331" s="906"/>
      <c r="AW331" s="906"/>
      <c r="AX331" s="906"/>
      <c r="AY331" s="906"/>
      <c r="AZ331" s="906"/>
      <c r="BA331" s="906"/>
      <c r="BB331" s="906"/>
    </row>
    <row r="332" spans="1:54" s="903" customFormat="1" ht="18" customHeight="1">
      <c r="A332" s="991"/>
      <c r="B332" s="991"/>
      <c r="C332" s="936" t="str">
        <f>IF(項目一覧!$D$378=TRUE,"■","□")</f>
        <v>□</v>
      </c>
      <c r="D332" s="983" t="s">
        <v>3593</v>
      </c>
      <c r="E332" s="991"/>
      <c r="F332" s="991"/>
      <c r="G332" s="991"/>
      <c r="H332" s="991"/>
      <c r="I332" s="991"/>
      <c r="J332" s="991"/>
      <c r="K332" s="991"/>
      <c r="L332" s="906"/>
      <c r="M332" s="975"/>
      <c r="N332" s="975"/>
      <c r="O332" s="975"/>
      <c r="P332" s="975"/>
      <c r="Q332" s="975"/>
      <c r="R332" s="906"/>
      <c r="S332" s="992"/>
      <c r="T332" s="992"/>
      <c r="U332" s="992"/>
      <c r="V332" s="992"/>
      <c r="W332" s="992"/>
      <c r="X332" s="992"/>
      <c r="Y332" s="906"/>
      <c r="Z332" s="906"/>
      <c r="AA332" s="906"/>
      <c r="AB332" s="906"/>
      <c r="AC332" s="906"/>
      <c r="AD332" s="906"/>
      <c r="AE332" s="906"/>
      <c r="AF332" s="906"/>
      <c r="AG332" s="906"/>
      <c r="AH332" s="906"/>
      <c r="AI332" s="906"/>
      <c r="AJ332" s="906"/>
      <c r="AK332" s="906"/>
      <c r="AL332" s="906"/>
      <c r="AP332" s="983"/>
      <c r="AQ332" s="906"/>
      <c r="AR332" s="906"/>
      <c r="AS332" s="906"/>
      <c r="AT332" s="906"/>
      <c r="AU332" s="906"/>
      <c r="AV332" s="906"/>
      <c r="AW332" s="906"/>
      <c r="AX332" s="906"/>
      <c r="AY332" s="906"/>
      <c r="AZ332" s="906"/>
      <c r="BA332" s="906"/>
      <c r="BB332" s="906"/>
    </row>
    <row r="333" spans="1:54" s="903" customFormat="1" ht="18" customHeight="1">
      <c r="A333" s="991"/>
      <c r="B333" s="991"/>
      <c r="C333" s="936" t="str">
        <f>IF(項目一覧!$E$378=TRUE,"■","□")</f>
        <v>□</v>
      </c>
      <c r="D333" s="983" t="s">
        <v>1977</v>
      </c>
      <c r="E333" s="991"/>
      <c r="F333" s="991"/>
      <c r="G333" s="991"/>
      <c r="H333" s="991"/>
      <c r="I333" s="991"/>
      <c r="J333" s="991"/>
      <c r="K333" s="991"/>
      <c r="L333" s="906"/>
      <c r="M333" s="975"/>
      <c r="N333" s="975"/>
      <c r="O333" s="975"/>
      <c r="P333" s="975"/>
      <c r="Q333" s="975"/>
      <c r="R333" s="906"/>
      <c r="S333" s="992"/>
      <c r="T333" s="992"/>
      <c r="U333" s="992"/>
      <c r="V333" s="992"/>
      <c r="W333" s="992"/>
      <c r="X333" s="992"/>
      <c r="Y333" s="906"/>
      <c r="Z333" s="906"/>
      <c r="AA333" s="906"/>
      <c r="AB333" s="906"/>
      <c r="AC333" s="906"/>
      <c r="AD333" s="906"/>
      <c r="AE333" s="906"/>
      <c r="AF333" s="906"/>
      <c r="AG333" s="906"/>
      <c r="AH333" s="906"/>
      <c r="AI333" s="906"/>
      <c r="AJ333" s="906"/>
      <c r="AK333" s="906"/>
      <c r="AL333" s="906"/>
      <c r="AP333" s="983"/>
      <c r="AQ333" s="906"/>
      <c r="AR333" s="906"/>
      <c r="AS333" s="906"/>
      <c r="AT333" s="906"/>
      <c r="AU333" s="906"/>
      <c r="AV333" s="906"/>
      <c r="AW333" s="906"/>
      <c r="AX333" s="906"/>
      <c r="AY333" s="906"/>
      <c r="AZ333" s="906"/>
      <c r="BA333" s="906"/>
      <c r="BB333" s="906"/>
    </row>
    <row r="334" spans="1:54" ht="18" customHeight="1">
      <c r="A334" s="959" t="s">
        <v>309</v>
      </c>
      <c r="B334" s="937" t="s">
        <v>3637</v>
      </c>
      <c r="C334" s="937"/>
      <c r="D334" s="937"/>
      <c r="E334" s="937"/>
      <c r="F334" s="937"/>
      <c r="G334" s="937"/>
      <c r="H334" s="937"/>
      <c r="I334" s="1750" t="str">
        <f>項目一覧!$C$166</f>
        <v/>
      </c>
      <c r="J334" s="1750"/>
      <c r="K334" s="1750"/>
      <c r="L334" s="1750"/>
      <c r="M334" s="1750"/>
      <c r="N334" s="1750"/>
      <c r="O334" s="1750"/>
      <c r="P334" s="1750"/>
      <c r="Q334" s="1750"/>
      <c r="R334" s="1750"/>
      <c r="S334" s="1750"/>
      <c r="T334" s="1750"/>
      <c r="U334" s="1750"/>
      <c r="V334" s="1750"/>
      <c r="W334" s="1750"/>
      <c r="X334" s="1750"/>
      <c r="Y334" s="1750"/>
      <c r="Z334" s="1750"/>
      <c r="AA334" s="1750"/>
    </row>
    <row r="335" spans="1:54" ht="18" customHeight="1">
      <c r="A335" s="903"/>
      <c r="B335" s="903"/>
      <c r="C335" s="903"/>
      <c r="D335" s="903"/>
      <c r="E335" s="903"/>
      <c r="F335" s="903"/>
      <c r="G335" s="903"/>
      <c r="H335" s="903"/>
      <c r="I335" s="1752"/>
      <c r="J335" s="1752"/>
      <c r="K335" s="1752"/>
      <c r="L335" s="1752"/>
      <c r="M335" s="1752"/>
      <c r="N335" s="1752"/>
      <c r="O335" s="1752"/>
      <c r="P335" s="1752"/>
      <c r="Q335" s="1752"/>
      <c r="R335" s="1752"/>
      <c r="S335" s="1752"/>
      <c r="T335" s="1752"/>
      <c r="U335" s="1752"/>
      <c r="V335" s="1752"/>
      <c r="W335" s="1752"/>
      <c r="X335" s="1752"/>
      <c r="Y335" s="1752"/>
      <c r="Z335" s="1752"/>
      <c r="AA335" s="1752"/>
    </row>
    <row r="336" spans="1:54" ht="18" customHeight="1">
      <c r="A336" s="959" t="s">
        <v>309</v>
      </c>
      <c r="B336" s="937" t="s">
        <v>3638</v>
      </c>
      <c r="C336" s="937"/>
      <c r="D336" s="937"/>
      <c r="E336" s="937"/>
      <c r="F336" s="937"/>
      <c r="G336" s="937"/>
      <c r="H336" s="937"/>
      <c r="I336" s="1750" t="str">
        <f>項目一覧!$C$167</f>
        <v/>
      </c>
      <c r="J336" s="1751"/>
      <c r="K336" s="1751"/>
      <c r="L336" s="1751"/>
      <c r="M336" s="1751"/>
      <c r="N336" s="1751"/>
      <c r="O336" s="1751"/>
      <c r="P336" s="1751"/>
      <c r="Q336" s="1751"/>
      <c r="R336" s="1751"/>
      <c r="S336" s="1751"/>
      <c r="T336" s="1751"/>
      <c r="U336" s="1751"/>
      <c r="V336" s="1751"/>
      <c r="W336" s="1751"/>
      <c r="X336" s="1751"/>
      <c r="Y336" s="1751"/>
      <c r="Z336" s="1751"/>
      <c r="AA336" s="1751"/>
    </row>
    <row r="337" spans="1:32" ht="18" customHeight="1">
      <c r="A337" s="932"/>
      <c r="B337" s="932"/>
      <c r="C337" s="932"/>
      <c r="D337" s="932"/>
      <c r="E337" s="932"/>
      <c r="F337" s="932"/>
      <c r="G337" s="932"/>
      <c r="H337" s="932"/>
      <c r="I337" s="1729"/>
      <c r="J337" s="1729"/>
      <c r="K337" s="1729"/>
      <c r="L337" s="1729"/>
      <c r="M337" s="1729"/>
      <c r="N337" s="1729"/>
      <c r="O337" s="1729"/>
      <c r="P337" s="1729"/>
      <c r="Q337" s="1729"/>
      <c r="R337" s="1729"/>
      <c r="S337" s="1729"/>
      <c r="T337" s="1729"/>
      <c r="U337" s="1729"/>
      <c r="V337" s="1729"/>
      <c r="W337" s="1729"/>
      <c r="X337" s="1729"/>
      <c r="Y337" s="1729"/>
      <c r="Z337" s="1729"/>
      <c r="AA337" s="1729"/>
    </row>
    <row r="338" spans="1:32" ht="18" customHeight="1">
      <c r="A338" s="903"/>
      <c r="B338" s="903"/>
      <c r="C338" s="903"/>
      <c r="D338" s="903"/>
      <c r="E338" s="903"/>
      <c r="F338" s="903"/>
      <c r="G338" s="903"/>
      <c r="H338" s="903"/>
    </row>
    <row r="339" spans="1:32" ht="16" customHeight="1">
      <c r="A339" s="1698" t="s">
        <v>313</v>
      </c>
      <c r="B339" s="1698"/>
      <c r="C339" s="1698"/>
      <c r="D339" s="1698"/>
      <c r="E339" s="1698"/>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row>
    <row r="340" spans="1:32" ht="16" customHeight="1">
      <c r="A340" s="906"/>
      <c r="B340" s="906" t="s">
        <v>312</v>
      </c>
      <c r="C340" s="906"/>
      <c r="D340" s="906"/>
      <c r="E340" s="906"/>
      <c r="F340" s="935"/>
      <c r="G340" s="935"/>
      <c r="H340" s="935"/>
      <c r="I340" s="935"/>
      <c r="J340" s="935"/>
      <c r="K340" s="935"/>
      <c r="L340" s="935"/>
      <c r="M340" s="906"/>
      <c r="N340" s="906"/>
      <c r="O340" s="906"/>
      <c r="P340" s="906"/>
      <c r="Q340" s="906"/>
      <c r="R340" s="906"/>
      <c r="S340" s="906"/>
      <c r="T340" s="906"/>
      <c r="U340" s="906"/>
      <c r="V340" s="906"/>
      <c r="W340" s="906"/>
      <c r="X340" s="906"/>
      <c r="Y340" s="906"/>
      <c r="Z340" s="906"/>
      <c r="AA340" s="906"/>
    </row>
    <row r="341" spans="1:32" ht="22" customHeight="1">
      <c r="A341" s="972" t="s">
        <v>309</v>
      </c>
      <c r="B341" s="973" t="s">
        <v>132</v>
      </c>
      <c r="C341" s="973"/>
      <c r="D341" s="973"/>
      <c r="E341" s="973"/>
      <c r="F341" s="1748">
        <f>項目一覧②!$F$2</f>
        <v>1</v>
      </c>
      <c r="G341" s="1748"/>
      <c r="H341" s="1748"/>
      <c r="I341" s="1748"/>
      <c r="K341" s="935"/>
      <c r="L341" s="935"/>
      <c r="M341" s="973"/>
      <c r="N341" s="973"/>
      <c r="O341" s="973"/>
      <c r="P341" s="973"/>
      <c r="Q341" s="973"/>
      <c r="R341" s="973"/>
      <c r="S341" s="973"/>
      <c r="T341" s="973"/>
      <c r="U341" s="973"/>
      <c r="V341" s="973"/>
      <c r="W341" s="973"/>
      <c r="X341" s="973"/>
      <c r="Y341" s="973"/>
      <c r="Z341" s="973"/>
      <c r="AA341" s="973"/>
    </row>
    <row r="342" spans="1:32" ht="16" customHeight="1">
      <c r="A342" s="959" t="s">
        <v>309</v>
      </c>
      <c r="B342" s="937" t="s">
        <v>311</v>
      </c>
      <c r="C342" s="937"/>
      <c r="D342" s="937"/>
      <c r="E342" s="937" t="s">
        <v>165</v>
      </c>
      <c r="F342" s="937"/>
      <c r="G342" s="1746" t="str">
        <f>項目一覧②!$F$3</f>
        <v/>
      </c>
      <c r="H342" s="1746"/>
      <c r="I342" s="978" t="s">
        <v>310</v>
      </c>
      <c r="J342" s="1747" t="str">
        <f>項目一覧②!$F$6</f>
        <v/>
      </c>
      <c r="K342" s="1747"/>
      <c r="L342" s="1747"/>
      <c r="M342" s="1747"/>
      <c r="N342" s="1747"/>
      <c r="O342" s="1747"/>
      <c r="P342" s="1747"/>
      <c r="Q342" s="1747"/>
      <c r="R342" s="1747"/>
      <c r="S342" s="1747"/>
      <c r="T342" s="1747"/>
      <c r="U342" s="1747"/>
      <c r="V342" s="1747"/>
      <c r="W342" s="1747"/>
      <c r="X342" s="1747"/>
      <c r="Y342" s="1747"/>
      <c r="Z342" s="1747"/>
      <c r="AA342" s="1747"/>
    </row>
    <row r="343" spans="1:32" ht="16" customHeight="1">
      <c r="A343" s="906"/>
      <c r="B343" s="906"/>
      <c r="C343" s="906"/>
      <c r="D343" s="906"/>
      <c r="E343" s="906" t="s">
        <v>165</v>
      </c>
      <c r="F343" s="906"/>
      <c r="G343" s="1662" t="str">
        <f>項目一覧②!$F$4</f>
        <v/>
      </c>
      <c r="H343" s="1662"/>
      <c r="I343" s="938" t="s">
        <v>310</v>
      </c>
      <c r="J343" s="1714" t="str">
        <f>項目一覧②!$F$7</f>
        <v/>
      </c>
      <c r="K343" s="1714"/>
      <c r="L343" s="1714"/>
      <c r="M343" s="1714"/>
      <c r="N343" s="1714"/>
      <c r="O343" s="1714"/>
      <c r="P343" s="1714"/>
      <c r="Q343" s="1714"/>
      <c r="R343" s="1714"/>
      <c r="S343" s="1714"/>
      <c r="T343" s="1714"/>
      <c r="U343" s="1714"/>
      <c r="V343" s="1714"/>
      <c r="W343" s="1714"/>
      <c r="X343" s="1714"/>
      <c r="Y343" s="1714"/>
      <c r="Z343" s="1714"/>
      <c r="AA343" s="1714"/>
    </row>
    <row r="344" spans="1:32" ht="16" customHeight="1">
      <c r="A344" s="906"/>
      <c r="B344" s="906"/>
      <c r="C344" s="906"/>
      <c r="D344" s="906"/>
      <c r="E344" s="906" t="s">
        <v>165</v>
      </c>
      <c r="F344" s="906"/>
      <c r="G344" s="1662" t="str">
        <f>項目一覧②!$F$5</f>
        <v/>
      </c>
      <c r="H344" s="1662"/>
      <c r="I344" s="938" t="s">
        <v>310</v>
      </c>
      <c r="J344" s="1714" t="str">
        <f>項目一覧②!$F$8</f>
        <v/>
      </c>
      <c r="K344" s="1714"/>
      <c r="L344" s="1714"/>
      <c r="M344" s="1714"/>
      <c r="N344" s="1714"/>
      <c r="O344" s="1714"/>
      <c r="P344" s="1714"/>
      <c r="Q344" s="1714"/>
      <c r="R344" s="1714"/>
      <c r="S344" s="1714"/>
      <c r="T344" s="1714"/>
      <c r="U344" s="1714"/>
      <c r="V344" s="1714"/>
      <c r="W344" s="1714"/>
      <c r="X344" s="1714"/>
      <c r="Y344" s="1714"/>
      <c r="Z344" s="1714"/>
      <c r="AA344" s="1714"/>
    </row>
    <row r="345" spans="1:32" ht="16" customHeight="1">
      <c r="A345" s="906"/>
      <c r="B345" s="906"/>
      <c r="C345" s="906"/>
      <c r="D345" s="906"/>
      <c r="E345" s="906" t="s">
        <v>165</v>
      </c>
      <c r="F345" s="906"/>
      <c r="G345" s="906"/>
      <c r="H345" s="906"/>
      <c r="I345" s="906" t="s">
        <v>310</v>
      </c>
      <c r="J345" s="906"/>
      <c r="K345" s="906"/>
      <c r="L345" s="906"/>
      <c r="M345" s="906"/>
      <c r="N345" s="906"/>
      <c r="O345" s="906"/>
      <c r="P345" s="906"/>
      <c r="Q345" s="906"/>
      <c r="R345" s="906"/>
      <c r="S345" s="906"/>
      <c r="T345" s="906"/>
      <c r="U345" s="906"/>
      <c r="V345" s="906"/>
      <c r="W345" s="906"/>
      <c r="X345" s="906"/>
      <c r="Y345" s="906"/>
      <c r="Z345" s="906"/>
      <c r="AA345" s="906"/>
    </row>
    <row r="346" spans="1:32" ht="16" customHeight="1">
      <c r="A346" s="959" t="s">
        <v>309</v>
      </c>
      <c r="B346" s="937" t="s">
        <v>129</v>
      </c>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row>
    <row r="347" spans="1:32" ht="16" customHeight="1">
      <c r="A347" s="936"/>
      <c r="B347" s="936" t="str">
        <f>IF(項目一覧②!$G$9=TRUE,"■","□")</f>
        <v>□</v>
      </c>
      <c r="C347" s="906" t="s">
        <v>308</v>
      </c>
      <c r="D347" s="906"/>
      <c r="E347" s="936" t="str">
        <f>IF(項目一覧②!$H$9=TRUE,"■","□")</f>
        <v>□</v>
      </c>
      <c r="F347" s="906" t="s">
        <v>307</v>
      </c>
      <c r="G347" s="906"/>
      <c r="H347" s="940" t="str">
        <f>IF(項目一覧②!$I$9=TRUE,"■","□")</f>
        <v>□</v>
      </c>
      <c r="I347" s="935" t="s">
        <v>306</v>
      </c>
      <c r="J347" s="935"/>
      <c r="K347" s="940" t="str">
        <f>IF(項目一覧②!$J$9=TRUE,"■","□")</f>
        <v>□</v>
      </c>
      <c r="L347" s="935" t="s">
        <v>305</v>
      </c>
      <c r="M347" s="935"/>
      <c r="N347" s="940" t="str">
        <f>IF(項目一覧②!$K$9=TRUE,"■","□")</f>
        <v>□</v>
      </c>
      <c r="O347" s="935" t="s">
        <v>304</v>
      </c>
      <c r="P347" s="935"/>
      <c r="Q347" s="935"/>
      <c r="R347" s="940" t="str">
        <f>IF(項目一覧②!$L$9=TRUE,"■","□")</f>
        <v>□</v>
      </c>
      <c r="S347" s="935" t="s">
        <v>303</v>
      </c>
      <c r="T347" s="935"/>
      <c r="U347" s="935"/>
      <c r="V347" s="935"/>
      <c r="W347" s="940" t="str">
        <f>IF(項目一覧②!$M$9=TRUE,"■","□")</f>
        <v>□</v>
      </c>
      <c r="X347" s="951" t="s">
        <v>302</v>
      </c>
      <c r="Y347" s="935"/>
      <c r="Z347" s="935"/>
      <c r="AA347" s="932"/>
    </row>
    <row r="348" spans="1:32" ht="22" customHeight="1">
      <c r="A348" s="972" t="s">
        <v>269</v>
      </c>
      <c r="B348" s="973" t="s">
        <v>121</v>
      </c>
      <c r="C348" s="973"/>
      <c r="D348" s="973"/>
      <c r="E348" s="973"/>
      <c r="F348" s="973"/>
      <c r="G348" s="973"/>
      <c r="H348" s="973" t="str">
        <f>項目一覧②!$F$10&amp;IF(項目一覧②!$F$875="","","　一部　"&amp;項目一覧②!$F$875)</f>
        <v/>
      </c>
      <c r="I348" s="973"/>
      <c r="J348" s="973"/>
      <c r="K348" s="973"/>
      <c r="L348" s="973"/>
      <c r="M348" s="973"/>
      <c r="N348" s="973"/>
      <c r="O348" s="973"/>
      <c r="P348" s="973"/>
      <c r="Q348" s="973"/>
      <c r="R348" s="973"/>
      <c r="S348" s="973"/>
      <c r="T348" s="973"/>
      <c r="U348" s="973"/>
      <c r="V348" s="973"/>
      <c r="W348" s="973"/>
      <c r="X348" s="973"/>
      <c r="Y348" s="973"/>
      <c r="Z348" s="973"/>
      <c r="AA348" s="973"/>
    </row>
    <row r="349" spans="1:32" s="903" customFormat="1" ht="16" customHeight="1">
      <c r="A349" s="990" t="s">
        <v>109</v>
      </c>
      <c r="B349" s="983" t="s">
        <v>2873</v>
      </c>
      <c r="C349" s="983"/>
      <c r="D349" s="983"/>
      <c r="E349" s="983"/>
      <c r="F349" s="983"/>
      <c r="R349" s="906"/>
      <c r="S349" s="906"/>
      <c r="T349" s="906"/>
      <c r="U349" s="906"/>
      <c r="V349" s="906"/>
      <c r="W349" s="906"/>
      <c r="X349" s="906"/>
      <c r="Y349" s="906"/>
      <c r="Z349" s="906"/>
      <c r="AA349" s="906"/>
      <c r="AB349" s="906"/>
      <c r="AC349" s="906"/>
      <c r="AD349" s="906"/>
      <c r="AE349" s="906"/>
      <c r="AF349" s="906"/>
    </row>
    <row r="350" spans="1:32" s="903" customFormat="1" ht="16" customHeight="1">
      <c r="A350" s="990"/>
      <c r="B350" s="983"/>
      <c r="C350" s="983"/>
      <c r="D350" s="983"/>
      <c r="E350" s="975" t="str">
        <f>IF(項目一覧②!$G$821=TRUE,"■","□")</f>
        <v>□</v>
      </c>
      <c r="F350" s="906" t="s">
        <v>2827</v>
      </c>
      <c r="G350" s="906"/>
      <c r="H350" s="906"/>
      <c r="I350" s="906" t="s">
        <v>3193</v>
      </c>
      <c r="L350" s="906"/>
      <c r="M350" s="906"/>
      <c r="N350" s="906"/>
      <c r="O350" s="906"/>
      <c r="P350" s="906"/>
      <c r="Q350" s="906"/>
      <c r="R350" s="906"/>
      <c r="S350" s="906"/>
      <c r="T350" s="906"/>
      <c r="U350" s="906"/>
      <c r="V350" s="906"/>
      <c r="W350" s="906"/>
      <c r="X350" s="906"/>
      <c r="Y350" s="906"/>
      <c r="Z350" s="906"/>
      <c r="AA350" s="906"/>
      <c r="AB350" s="906"/>
      <c r="AC350" s="906"/>
      <c r="AD350" s="906"/>
    </row>
    <row r="351" spans="1:32" s="903" customFormat="1" ht="16" customHeight="1">
      <c r="A351" s="990"/>
      <c r="B351" s="983"/>
      <c r="C351" s="983"/>
      <c r="D351" s="983"/>
      <c r="E351" s="975" t="str">
        <f>IF(項目一覧②!$G$878=TRUE,"■","□")</f>
        <v>□</v>
      </c>
      <c r="F351" s="906" t="s">
        <v>2827</v>
      </c>
      <c r="G351" s="906"/>
      <c r="H351" s="906"/>
      <c r="I351" s="906" t="s">
        <v>3194</v>
      </c>
      <c r="L351" s="906"/>
      <c r="M351" s="906"/>
      <c r="N351" s="906"/>
      <c r="O351" s="906"/>
      <c r="P351" s="906"/>
      <c r="Q351" s="906"/>
      <c r="R351" s="906"/>
      <c r="S351" s="906"/>
      <c r="T351" s="906"/>
      <c r="U351" s="906"/>
      <c r="V351" s="906"/>
      <c r="W351" s="906"/>
      <c r="X351" s="906"/>
      <c r="Y351" s="906"/>
      <c r="Z351" s="906"/>
      <c r="AA351" s="906"/>
      <c r="AB351" s="906"/>
      <c r="AC351" s="906"/>
      <c r="AD351" s="906"/>
    </row>
    <row r="352" spans="1:32" s="903" customFormat="1" ht="16" customHeight="1">
      <c r="A352" s="990"/>
      <c r="B352" s="983"/>
      <c r="C352" s="983"/>
      <c r="D352" s="983"/>
      <c r="E352" s="975" t="str">
        <f>IF(項目一覧②!$G$822=TRUE,"■","□")</f>
        <v>□</v>
      </c>
      <c r="F352" s="906" t="s">
        <v>3212</v>
      </c>
      <c r="G352" s="906"/>
      <c r="H352" s="906"/>
      <c r="I352" s="906"/>
      <c r="J352" s="975"/>
      <c r="K352" s="906"/>
      <c r="L352" s="906"/>
      <c r="M352" s="906"/>
      <c r="N352" s="906"/>
      <c r="O352" s="906"/>
      <c r="P352" s="906"/>
      <c r="Q352" s="906"/>
      <c r="R352" s="906"/>
      <c r="S352" s="906"/>
      <c r="T352" s="906"/>
      <c r="U352" s="906"/>
      <c r="V352" s="906"/>
      <c r="W352" s="906"/>
      <c r="X352" s="906"/>
      <c r="Y352" s="906"/>
      <c r="Z352" s="906"/>
      <c r="AA352" s="906"/>
      <c r="AB352" s="906"/>
      <c r="AC352" s="906"/>
      <c r="AD352" s="906"/>
    </row>
    <row r="353" spans="1:39" s="903" customFormat="1" ht="16" customHeight="1">
      <c r="A353" s="990"/>
      <c r="B353" s="983"/>
      <c r="C353" s="983"/>
      <c r="D353" s="983"/>
      <c r="E353" s="975" t="str">
        <f>IF(項目一覧②!$G$823=TRUE,"■","□")</f>
        <v>□</v>
      </c>
      <c r="F353" s="906" t="s">
        <v>2828</v>
      </c>
      <c r="G353" s="906"/>
      <c r="H353" s="906"/>
      <c r="I353" s="906"/>
      <c r="K353" s="906"/>
      <c r="L353" s="936"/>
      <c r="M353" s="1669"/>
      <c r="N353" s="1669"/>
      <c r="O353" s="906"/>
      <c r="P353" s="906"/>
      <c r="Q353" s="906"/>
      <c r="R353" s="906"/>
      <c r="S353" s="906"/>
      <c r="T353" s="906"/>
      <c r="U353" s="906"/>
      <c r="V353" s="906"/>
      <c r="W353" s="906"/>
      <c r="X353" s="906"/>
      <c r="Y353" s="906"/>
      <c r="Z353" s="906"/>
      <c r="AA353" s="906"/>
      <c r="AB353" s="906"/>
      <c r="AC353" s="906"/>
      <c r="AD353" s="906"/>
      <c r="AE353" s="934"/>
    </row>
    <row r="354" spans="1:39" s="903" customFormat="1" ht="16" customHeight="1">
      <c r="A354" s="990"/>
      <c r="B354" s="983"/>
      <c r="C354" s="983"/>
      <c r="D354" s="983"/>
      <c r="E354" s="975" t="str">
        <f>IF(項目一覧②!$G$824=TRUE,"■","□")</f>
        <v>□</v>
      </c>
      <c r="F354" s="906" t="s">
        <v>2829</v>
      </c>
      <c r="G354" s="906"/>
      <c r="H354" s="906"/>
      <c r="I354" s="906"/>
      <c r="J354" s="906"/>
      <c r="K354" s="906"/>
      <c r="L354" s="906"/>
      <c r="M354" s="906"/>
      <c r="N354" s="906"/>
      <c r="O354" s="906"/>
      <c r="P354" s="906"/>
      <c r="Q354" s="906"/>
      <c r="R354" s="906"/>
      <c r="S354" s="906"/>
      <c r="T354" s="906"/>
      <c r="U354" s="906"/>
      <c r="V354" s="906"/>
      <c r="W354" s="906"/>
      <c r="X354" s="906"/>
      <c r="Y354" s="906"/>
      <c r="Z354" s="906"/>
      <c r="AA354" s="906"/>
      <c r="AB354" s="906"/>
      <c r="AC354" s="906"/>
      <c r="AD354" s="906"/>
      <c r="AE354" s="934"/>
    </row>
    <row r="355" spans="1:39" s="903" customFormat="1" ht="16" customHeight="1">
      <c r="A355" s="990"/>
      <c r="B355" s="983"/>
      <c r="C355" s="983"/>
      <c r="D355" s="983"/>
      <c r="E355" s="975" t="str">
        <f>IF(項目一覧②!$G$825=TRUE,"■","□")</f>
        <v>□</v>
      </c>
      <c r="F355" s="906" t="s">
        <v>2830</v>
      </c>
      <c r="G355" s="906"/>
      <c r="H355" s="906"/>
      <c r="I355" s="906"/>
      <c r="J355" s="906"/>
      <c r="K355" s="906"/>
      <c r="L355" s="906"/>
      <c r="M355" s="906"/>
      <c r="N355" s="906"/>
      <c r="O355" s="906"/>
      <c r="P355" s="906"/>
      <c r="Q355" s="906"/>
      <c r="R355" s="906"/>
      <c r="S355" s="906"/>
      <c r="T355" s="906"/>
      <c r="U355" s="906"/>
      <c r="V355" s="906"/>
      <c r="W355" s="906"/>
      <c r="X355" s="906"/>
      <c r="Y355" s="906"/>
      <c r="Z355" s="906"/>
      <c r="AA355" s="906"/>
      <c r="AB355" s="906"/>
      <c r="AC355" s="906"/>
      <c r="AD355" s="906"/>
      <c r="AE355" s="934"/>
    </row>
    <row r="356" spans="1:39" s="903" customFormat="1" ht="16" customHeight="1">
      <c r="A356" s="994"/>
      <c r="B356" s="995"/>
      <c r="C356" s="995"/>
      <c r="D356" s="995"/>
      <c r="E356" s="986" t="str">
        <f>IF(項目一覧②!$G$857=TRUE,"■","□")</f>
        <v>□</v>
      </c>
      <c r="F356" s="956" t="s">
        <v>1303</v>
      </c>
      <c r="G356" s="956"/>
      <c r="H356" s="956"/>
      <c r="I356" s="956"/>
      <c r="J356" s="956"/>
      <c r="K356" s="956"/>
      <c r="L356" s="956"/>
      <c r="M356" s="956"/>
      <c r="N356" s="956"/>
      <c r="O356" s="956"/>
      <c r="P356" s="956"/>
      <c r="Q356" s="956"/>
      <c r="R356" s="956"/>
      <c r="S356" s="956"/>
      <c r="T356" s="956"/>
      <c r="U356" s="956"/>
      <c r="V356" s="956"/>
      <c r="W356" s="956"/>
      <c r="X356" s="956"/>
      <c r="Y356" s="956"/>
      <c r="Z356" s="956"/>
      <c r="AA356" s="956"/>
      <c r="AB356" s="956"/>
      <c r="AC356" s="906"/>
      <c r="AD356" s="906"/>
      <c r="AE356" s="934"/>
    </row>
    <row r="357" spans="1:39" s="903" customFormat="1" ht="16" customHeight="1">
      <c r="A357" s="990" t="s">
        <v>109</v>
      </c>
      <c r="B357" s="983" t="s">
        <v>2874</v>
      </c>
      <c r="C357" s="983"/>
      <c r="D357" s="983"/>
      <c r="E357" s="983"/>
      <c r="F357" s="983"/>
      <c r="G357" s="983"/>
      <c r="H357" s="983"/>
      <c r="I357" s="983"/>
      <c r="J357" s="983"/>
      <c r="K357" s="983"/>
      <c r="L357" s="983"/>
      <c r="M357" s="906"/>
      <c r="N357" s="906"/>
      <c r="O357" s="906"/>
      <c r="P357" s="906"/>
      <c r="Q357" s="906"/>
      <c r="R357" s="906"/>
      <c r="S357" s="906"/>
      <c r="T357" s="906"/>
      <c r="U357" s="906"/>
      <c r="V357" s="906"/>
      <c r="W357" s="906"/>
      <c r="X357" s="906"/>
      <c r="Y357" s="906"/>
      <c r="Z357" s="906"/>
      <c r="AA357" s="906"/>
      <c r="AB357" s="906"/>
      <c r="AC357" s="906"/>
      <c r="AD357" s="906"/>
      <c r="AE357" s="906"/>
      <c r="AF357" s="906"/>
      <c r="AG357" s="906"/>
      <c r="AH357" s="906"/>
      <c r="AI357" s="906"/>
      <c r="AJ357" s="906"/>
      <c r="AK357" s="906"/>
      <c r="AL357" s="906"/>
      <c r="AM357" s="934"/>
    </row>
    <row r="358" spans="1:39" s="903" customFormat="1" ht="16" customHeight="1">
      <c r="A358" s="990"/>
      <c r="B358" s="983"/>
      <c r="C358" s="983"/>
      <c r="D358" s="983"/>
      <c r="E358" s="975" t="str">
        <f>IF(項目一覧②!$G$827=TRUE,"■","□")</f>
        <v>□</v>
      </c>
      <c r="F358" s="906" t="s">
        <v>2870</v>
      </c>
      <c r="G358" s="906"/>
      <c r="H358" s="906"/>
      <c r="I358" s="906"/>
      <c r="J358" s="906"/>
      <c r="K358" s="906"/>
      <c r="L358" s="906"/>
      <c r="M358" s="906"/>
      <c r="N358" s="906"/>
      <c r="O358" s="906"/>
      <c r="P358" s="906"/>
      <c r="Q358" s="906"/>
      <c r="R358" s="906"/>
      <c r="S358" s="906"/>
      <c r="T358" s="906"/>
      <c r="U358" s="906"/>
      <c r="V358" s="906"/>
      <c r="W358" s="906"/>
      <c r="X358" s="906"/>
      <c r="Y358" s="906"/>
      <c r="Z358" s="906"/>
      <c r="AA358" s="906"/>
      <c r="AB358" s="906"/>
      <c r="AC358" s="906"/>
      <c r="AD358" s="906"/>
      <c r="AE358" s="934"/>
    </row>
    <row r="359" spans="1:39" s="903" customFormat="1" ht="16" customHeight="1">
      <c r="A359" s="990"/>
      <c r="B359" s="983"/>
      <c r="C359" s="983"/>
      <c r="D359" s="983"/>
      <c r="E359" s="975" t="str">
        <f>IF(項目一覧②!$G$828=TRUE,"■","□")</f>
        <v>□</v>
      </c>
      <c r="F359" s="906" t="s">
        <v>2871</v>
      </c>
      <c r="G359" s="906"/>
      <c r="H359" s="906"/>
      <c r="I359" s="906"/>
      <c r="J359" s="906"/>
      <c r="K359" s="906"/>
      <c r="L359" s="906"/>
      <c r="M359" s="906"/>
      <c r="N359" s="906"/>
      <c r="O359" s="906"/>
      <c r="P359" s="906"/>
      <c r="Q359" s="906"/>
      <c r="R359" s="906"/>
      <c r="S359" s="906"/>
      <c r="T359" s="906"/>
      <c r="U359" s="906"/>
      <c r="V359" s="906"/>
      <c r="W359" s="906"/>
      <c r="X359" s="906"/>
      <c r="Y359" s="906"/>
      <c r="Z359" s="906"/>
      <c r="AA359" s="906"/>
      <c r="AB359" s="906"/>
      <c r="AC359" s="906"/>
      <c r="AD359" s="906"/>
      <c r="AE359" s="934"/>
    </row>
    <row r="360" spans="1:39" s="903" customFormat="1" ht="16" customHeight="1">
      <c r="A360" s="990"/>
      <c r="B360" s="983"/>
      <c r="C360" s="983"/>
      <c r="D360" s="983"/>
      <c r="E360" s="975" t="str">
        <f>IF(項目一覧②!$G$881=TRUE,"■","□")</f>
        <v>□</v>
      </c>
      <c r="F360" s="906" t="s">
        <v>3195</v>
      </c>
      <c r="G360" s="906"/>
      <c r="H360" s="906"/>
      <c r="I360" s="906"/>
      <c r="J360" s="906"/>
      <c r="K360" s="906"/>
      <c r="L360" s="906"/>
      <c r="M360" s="906"/>
      <c r="N360" s="906"/>
      <c r="O360" s="906"/>
      <c r="P360" s="906"/>
      <c r="Q360" s="906"/>
      <c r="R360" s="906"/>
      <c r="S360" s="906"/>
      <c r="T360" s="906"/>
      <c r="U360" s="906"/>
      <c r="V360" s="906"/>
      <c r="W360" s="906"/>
      <c r="X360" s="906"/>
      <c r="Y360" s="906"/>
      <c r="Z360" s="906"/>
      <c r="AA360" s="906"/>
      <c r="AB360" s="906"/>
      <c r="AC360" s="906"/>
      <c r="AD360" s="906"/>
      <c r="AE360" s="934"/>
    </row>
    <row r="361" spans="1:39" s="903" customFormat="1" ht="16" customHeight="1">
      <c r="A361" s="990"/>
      <c r="B361" s="983"/>
      <c r="C361" s="983"/>
      <c r="D361" s="983"/>
      <c r="E361" s="975" t="str">
        <f>IF(項目一覧②!$G$829=TRUE,"■","□")</f>
        <v>□</v>
      </c>
      <c r="F361" s="906" t="s">
        <v>2872</v>
      </c>
      <c r="G361" s="906"/>
      <c r="H361" s="906"/>
      <c r="I361" s="906"/>
      <c r="J361" s="906"/>
      <c r="K361" s="906"/>
      <c r="L361" s="906"/>
      <c r="M361" s="906"/>
      <c r="N361" s="906"/>
      <c r="O361" s="906"/>
      <c r="P361" s="906"/>
      <c r="Q361" s="906"/>
      <c r="R361" s="906"/>
      <c r="S361" s="906"/>
      <c r="T361" s="906"/>
      <c r="U361" s="906"/>
      <c r="V361" s="906"/>
      <c r="W361" s="906"/>
      <c r="X361" s="906"/>
      <c r="Y361" s="906"/>
      <c r="Z361" s="906"/>
      <c r="AA361" s="906"/>
      <c r="AB361" s="906"/>
      <c r="AC361" s="906"/>
      <c r="AD361" s="906"/>
      <c r="AE361" s="934"/>
    </row>
    <row r="362" spans="1:39" s="903" customFormat="1" ht="16" customHeight="1">
      <c r="A362" s="990"/>
      <c r="B362" s="983"/>
      <c r="C362" s="983"/>
      <c r="D362" s="983"/>
      <c r="E362" s="975" t="str">
        <f>IF(項目一覧②!$G$858=TRUE,"■","□")</f>
        <v>□</v>
      </c>
      <c r="F362" s="906" t="s">
        <v>1303</v>
      </c>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906"/>
      <c r="AC362" s="906"/>
      <c r="AD362" s="906"/>
      <c r="AE362" s="934"/>
    </row>
    <row r="363" spans="1:39" s="903" customFormat="1" ht="16" customHeight="1">
      <c r="A363" s="994"/>
      <c r="B363" s="995"/>
      <c r="C363" s="995"/>
      <c r="D363" s="995"/>
      <c r="E363" s="986" t="str">
        <f>IF(項目一覧②!$G$859=TRUE,"■","□")</f>
        <v>□</v>
      </c>
      <c r="F363" s="956" t="s">
        <v>2919</v>
      </c>
      <c r="G363" s="956"/>
      <c r="H363" s="956"/>
      <c r="I363" s="956"/>
      <c r="J363" s="956"/>
      <c r="K363" s="956"/>
      <c r="L363" s="956"/>
      <c r="M363" s="956"/>
      <c r="N363" s="956"/>
      <c r="O363" s="956"/>
      <c r="P363" s="956"/>
      <c r="Q363" s="956"/>
      <c r="R363" s="956"/>
      <c r="S363" s="956"/>
      <c r="T363" s="956"/>
      <c r="U363" s="956"/>
      <c r="V363" s="956"/>
      <c r="W363" s="956"/>
      <c r="X363" s="956"/>
      <c r="Y363" s="956"/>
      <c r="Z363" s="956"/>
      <c r="AA363" s="956"/>
      <c r="AB363" s="956"/>
      <c r="AC363" s="906"/>
      <c r="AD363" s="906"/>
      <c r="AE363" s="934"/>
    </row>
    <row r="364" spans="1:39" s="903" customFormat="1" ht="16" customHeight="1">
      <c r="A364" s="990" t="s">
        <v>109</v>
      </c>
      <c r="B364" s="983" t="s">
        <v>2932</v>
      </c>
      <c r="C364" s="983"/>
      <c r="D364" s="983"/>
      <c r="E364" s="983"/>
      <c r="F364" s="983"/>
      <c r="G364" s="983"/>
      <c r="H364" s="983"/>
      <c r="I364" s="983"/>
      <c r="J364" s="983"/>
      <c r="K364" s="983"/>
      <c r="L364" s="983"/>
      <c r="M364" s="906"/>
      <c r="N364" s="906"/>
      <c r="O364" s="906"/>
      <c r="P364" s="906"/>
      <c r="Q364" s="906"/>
      <c r="R364" s="906"/>
      <c r="S364" s="906"/>
      <c r="T364" s="906"/>
      <c r="U364" s="906"/>
      <c r="V364" s="906"/>
      <c r="W364" s="906"/>
      <c r="X364" s="906"/>
      <c r="Y364" s="906"/>
      <c r="Z364" s="906"/>
      <c r="AA364" s="906"/>
      <c r="AB364" s="906"/>
      <c r="AC364" s="906"/>
      <c r="AD364" s="906"/>
      <c r="AE364" s="906"/>
      <c r="AF364" s="906"/>
      <c r="AG364" s="906"/>
      <c r="AH364" s="906"/>
      <c r="AI364" s="906"/>
      <c r="AJ364" s="906"/>
      <c r="AK364" s="906"/>
      <c r="AL364" s="906"/>
      <c r="AM364" s="934"/>
    </row>
    <row r="365" spans="1:39" s="903" customFormat="1" ht="16" customHeight="1">
      <c r="A365" s="990"/>
      <c r="B365" s="983"/>
      <c r="C365" s="983"/>
      <c r="D365" s="983"/>
      <c r="E365" s="975" t="str">
        <f>IF(項目一覧②!$G$860=TRUE,"■","□")</f>
        <v>□</v>
      </c>
      <c r="F365" s="906" t="s">
        <v>2924</v>
      </c>
      <c r="G365" s="906"/>
      <c r="H365" s="906"/>
      <c r="I365" s="906"/>
      <c r="J365" s="975" t="str">
        <f>IF(項目一覧②!$G$830=TRUE,"■","□")</f>
        <v>□</v>
      </c>
      <c r="K365" s="906" t="s">
        <v>2836</v>
      </c>
      <c r="M365" s="906"/>
      <c r="N365" s="906"/>
      <c r="O365" s="906"/>
      <c r="P365" s="975" t="str">
        <f>IF(項目一覧②!$G$861=TRUE,"■","□")</f>
        <v>□</v>
      </c>
      <c r="Q365" s="906" t="s">
        <v>2923</v>
      </c>
      <c r="T365" s="906"/>
      <c r="U365" s="906"/>
      <c r="V365" s="975" t="str">
        <f>IF(項目一覧②!$G$831=TRUE,"■","□")</f>
        <v>□</v>
      </c>
      <c r="W365" s="906" t="s">
        <v>2888</v>
      </c>
      <c r="Z365" s="906"/>
      <c r="AA365" s="906"/>
      <c r="AB365" s="906"/>
      <c r="AC365" s="906"/>
      <c r="AD365" s="906"/>
      <c r="AE365" s="934"/>
    </row>
    <row r="366" spans="1:39" s="903" customFormat="1" ht="16" customHeight="1">
      <c r="A366" s="994"/>
      <c r="B366" s="995"/>
      <c r="C366" s="995"/>
      <c r="D366" s="995"/>
      <c r="E366" s="986" t="str">
        <f>IF(項目一覧②!$G$832=TRUE,"■","□")</f>
        <v>□</v>
      </c>
      <c r="F366" s="956" t="s">
        <v>1303</v>
      </c>
      <c r="G366" s="956"/>
      <c r="H366" s="956"/>
      <c r="I366" s="956"/>
      <c r="J366" s="986" t="str">
        <f>IF(項目一覧②!$G$862=TRUE,"■","□")</f>
        <v>□</v>
      </c>
      <c r="K366" s="956" t="s">
        <v>2921</v>
      </c>
      <c r="L366" s="956"/>
      <c r="M366" s="956"/>
      <c r="N366" s="956"/>
      <c r="O366" s="956"/>
      <c r="P366" s="956"/>
      <c r="Q366" s="956"/>
      <c r="R366" s="986"/>
      <c r="S366" s="956"/>
      <c r="T366" s="956"/>
      <c r="U366" s="956"/>
      <c r="V366" s="956"/>
      <c r="W366" s="956"/>
      <c r="X366" s="956"/>
      <c r="Y366" s="956"/>
      <c r="Z366" s="956"/>
      <c r="AA366" s="956"/>
      <c r="AB366" s="956"/>
      <c r="AC366" s="906"/>
      <c r="AD366" s="906"/>
      <c r="AE366" s="934"/>
    </row>
    <row r="367" spans="1:39" ht="16" customHeight="1">
      <c r="A367" s="959" t="s">
        <v>269</v>
      </c>
      <c r="B367" s="937" t="s">
        <v>2875</v>
      </c>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row>
    <row r="368" spans="1:39" ht="16" customHeight="1">
      <c r="A368" s="906"/>
      <c r="B368" s="906" t="s">
        <v>2262</v>
      </c>
      <c r="C368" s="906" t="s">
        <v>2253</v>
      </c>
      <c r="D368" s="906"/>
      <c r="E368" s="906"/>
      <c r="F368" s="906"/>
      <c r="G368" s="906"/>
      <c r="H368" s="906"/>
      <c r="I368" s="906"/>
      <c r="J368" s="906"/>
      <c r="K368" s="1669" t="str">
        <f>項目一覧②!$F$13</f>
        <v/>
      </c>
      <c r="L368" s="1669"/>
      <c r="M368" s="1669"/>
      <c r="N368" s="906"/>
      <c r="O368" s="906"/>
      <c r="P368" s="906"/>
      <c r="Q368" s="906"/>
      <c r="R368" s="906"/>
      <c r="S368" s="906"/>
      <c r="T368" s="906"/>
      <c r="U368" s="906"/>
      <c r="V368" s="906"/>
      <c r="W368" s="906"/>
      <c r="X368" s="906"/>
      <c r="Y368" s="906"/>
      <c r="Z368" s="906"/>
      <c r="AA368" s="906"/>
    </row>
    <row r="369" spans="1:41" ht="16" customHeight="1">
      <c r="A369" s="906"/>
      <c r="B369" s="906" t="s">
        <v>2263</v>
      </c>
      <c r="C369" s="906" t="s">
        <v>2254</v>
      </c>
      <c r="D369" s="906"/>
      <c r="E369" s="906"/>
      <c r="F369" s="906"/>
      <c r="G369" s="906"/>
      <c r="H369" s="906"/>
      <c r="I369" s="906"/>
      <c r="J369" s="906"/>
      <c r="K369" s="1669" t="str">
        <f>項目一覧②!$F$14</f>
        <v/>
      </c>
      <c r="L369" s="1669"/>
      <c r="M369" s="1669"/>
      <c r="N369" s="906"/>
      <c r="O369" s="906"/>
      <c r="P369" s="906"/>
      <c r="Q369" s="906"/>
      <c r="R369" s="906"/>
      <c r="S369" s="906"/>
      <c r="T369" s="906"/>
      <c r="U369" s="906"/>
      <c r="V369" s="906"/>
      <c r="W369" s="906"/>
      <c r="X369" s="906"/>
      <c r="Y369" s="906"/>
      <c r="Z369" s="906"/>
      <c r="AA369" s="906"/>
    </row>
    <row r="370" spans="1:41" ht="16" customHeight="1">
      <c r="A370" s="906"/>
      <c r="B370" s="906" t="s">
        <v>2264</v>
      </c>
      <c r="C370" s="906" t="s">
        <v>2256</v>
      </c>
      <c r="D370" s="906"/>
      <c r="E370" s="906"/>
      <c r="F370" s="906"/>
      <c r="G370" s="906"/>
      <c r="H370" s="906"/>
      <c r="I370" s="906"/>
      <c r="J370" s="906"/>
      <c r="K370" s="1669" t="str">
        <f>項目一覧②!$F$15</f>
        <v/>
      </c>
      <c r="L370" s="1669"/>
      <c r="M370" s="1669"/>
      <c r="N370" s="906"/>
      <c r="O370" s="906"/>
      <c r="P370" s="906"/>
      <c r="Q370" s="906"/>
      <c r="R370" s="906"/>
      <c r="S370" s="906"/>
      <c r="T370" s="906"/>
      <c r="U370" s="906"/>
      <c r="V370" s="906"/>
      <c r="W370" s="906"/>
      <c r="X370" s="906"/>
      <c r="Y370" s="906"/>
      <c r="Z370" s="906"/>
      <c r="AA370" s="906"/>
    </row>
    <row r="371" spans="1:41" ht="16" customHeight="1">
      <c r="A371" s="906"/>
      <c r="B371" s="906" t="s">
        <v>2242</v>
      </c>
      <c r="C371" s="906" t="s">
        <v>2257</v>
      </c>
      <c r="D371" s="906"/>
      <c r="E371" s="906"/>
      <c r="F371" s="906"/>
      <c r="G371" s="906"/>
      <c r="H371" s="906"/>
      <c r="I371" s="906"/>
      <c r="J371" s="906"/>
      <c r="K371" s="1693" t="str">
        <f>項目一覧②!$F$16</f>
        <v/>
      </c>
      <c r="L371" s="1693"/>
      <c r="M371" s="1693"/>
      <c r="N371" s="906"/>
      <c r="O371" s="906"/>
      <c r="P371" s="906"/>
      <c r="Q371" s="906"/>
      <c r="R371" s="906"/>
      <c r="S371" s="906"/>
      <c r="T371" s="906"/>
      <c r="U371" s="906"/>
      <c r="V371" s="906"/>
      <c r="W371" s="906"/>
      <c r="X371" s="906"/>
      <c r="Y371" s="906"/>
      <c r="Z371" s="906"/>
      <c r="AA371" s="906"/>
    </row>
    <row r="372" spans="1:41" ht="16" customHeight="1">
      <c r="A372" s="959" t="s">
        <v>269</v>
      </c>
      <c r="B372" s="937" t="s">
        <v>2876</v>
      </c>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row>
    <row r="373" spans="1:41" ht="16" customHeight="1">
      <c r="A373" s="906"/>
      <c r="B373" s="906" t="s">
        <v>2220</v>
      </c>
      <c r="C373" s="906" t="s">
        <v>2245</v>
      </c>
      <c r="D373" s="906"/>
      <c r="E373" s="906"/>
      <c r="F373" s="906"/>
      <c r="G373" s="906"/>
      <c r="H373" s="906"/>
      <c r="I373" s="906"/>
      <c r="J373" s="906"/>
      <c r="K373" s="1745" t="str">
        <f>項目一覧②!$F$17</f>
        <v/>
      </c>
      <c r="L373" s="1745"/>
      <c r="M373" s="1745"/>
      <c r="N373" s="1745"/>
      <c r="O373" s="906" t="s">
        <v>267</v>
      </c>
      <c r="P373" s="906"/>
      <c r="Q373" s="906"/>
      <c r="R373" s="906"/>
      <c r="S373" s="906"/>
      <c r="T373" s="906"/>
      <c r="U373" s="906"/>
      <c r="V373" s="906"/>
      <c r="W373" s="906"/>
      <c r="X373" s="906"/>
      <c r="Y373" s="906"/>
      <c r="Z373" s="906"/>
      <c r="AA373" s="906"/>
    </row>
    <row r="374" spans="1:41" ht="16" customHeight="1">
      <c r="A374" s="935"/>
      <c r="B374" s="935" t="s">
        <v>2265</v>
      </c>
      <c r="C374" s="935" t="s">
        <v>2258</v>
      </c>
      <c r="D374" s="935"/>
      <c r="E374" s="935"/>
      <c r="F374" s="935"/>
      <c r="G374" s="935"/>
      <c r="H374" s="935"/>
      <c r="I374" s="935"/>
      <c r="J374" s="935"/>
      <c r="K374" s="1753" t="str">
        <f>項目一覧②!$F$18</f>
        <v/>
      </c>
      <c r="L374" s="1753"/>
      <c r="M374" s="1753"/>
      <c r="N374" s="1753"/>
      <c r="O374" s="906" t="s">
        <v>267</v>
      </c>
      <c r="P374" s="935"/>
      <c r="Q374" s="935"/>
      <c r="R374" s="935"/>
      <c r="S374" s="935"/>
      <c r="T374" s="935"/>
      <c r="U374" s="935"/>
      <c r="V374" s="935"/>
      <c r="W374" s="935"/>
      <c r="X374" s="935"/>
      <c r="Y374" s="935"/>
      <c r="Z374" s="935"/>
      <c r="AA374" s="935"/>
    </row>
    <row r="375" spans="1:41" ht="22" customHeight="1">
      <c r="A375" s="972" t="s">
        <v>269</v>
      </c>
      <c r="B375" s="973" t="s">
        <v>2877</v>
      </c>
      <c r="C375" s="973"/>
      <c r="D375" s="973"/>
      <c r="E375" s="973"/>
      <c r="F375" s="973"/>
      <c r="G375" s="973"/>
      <c r="H375" s="996" t="str">
        <f>項目一覧②!$F$19</f>
        <v/>
      </c>
      <c r="I375" s="973"/>
      <c r="J375" s="973"/>
      <c r="K375" s="973"/>
      <c r="L375" s="973"/>
      <c r="M375" s="973"/>
      <c r="N375" s="973"/>
      <c r="O375" s="973"/>
      <c r="P375" s="973"/>
      <c r="Q375" s="973"/>
      <c r="R375" s="973"/>
      <c r="S375" s="973"/>
      <c r="T375" s="973"/>
      <c r="U375" s="973"/>
      <c r="V375" s="973"/>
      <c r="W375" s="973"/>
      <c r="X375" s="973"/>
      <c r="Y375" s="973"/>
      <c r="Z375" s="973"/>
      <c r="AA375" s="973"/>
    </row>
    <row r="376" spans="1:41" ht="16" customHeight="1">
      <c r="A376" s="959" t="s">
        <v>269</v>
      </c>
      <c r="B376" s="937" t="s">
        <v>2878</v>
      </c>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row>
    <row r="377" spans="1:41" ht="16" customHeight="1">
      <c r="A377" s="936"/>
      <c r="B377" s="906" t="s">
        <v>2220</v>
      </c>
      <c r="C377" s="906" t="s">
        <v>3588</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41" ht="16" customHeight="1">
      <c r="A378" s="906"/>
      <c r="C378" s="906"/>
      <c r="D378" s="906"/>
      <c r="E378" s="906"/>
      <c r="F378" s="906"/>
      <c r="G378" s="906"/>
      <c r="H378" s="906"/>
      <c r="I378" s="906"/>
      <c r="J378" s="906"/>
      <c r="K378" s="906"/>
      <c r="L378" s="906"/>
      <c r="M378" s="906"/>
      <c r="N378" s="906"/>
      <c r="O378" s="906"/>
      <c r="P378" s="906"/>
      <c r="Q378" s="906"/>
      <c r="R378" s="906"/>
      <c r="S378" s="906"/>
      <c r="T378" s="906"/>
      <c r="U378" s="936" t="str">
        <f>IF(項目一覧②!$G$20=TRUE,"■","□")</f>
        <v>□</v>
      </c>
      <c r="V378" s="906" t="s">
        <v>266</v>
      </c>
      <c r="W378" s="906"/>
      <c r="X378" s="936" t="str">
        <f>IF(項目一覧②!$H$20=TRUE,"■","□")</f>
        <v>□</v>
      </c>
      <c r="Y378" s="906" t="s">
        <v>265</v>
      </c>
      <c r="Z378" s="906"/>
      <c r="AA378" s="906"/>
    </row>
    <row r="379" spans="1:41" s="903" customFormat="1" ht="18" customHeight="1">
      <c r="A379" s="991"/>
      <c r="B379" s="983" t="s">
        <v>3644</v>
      </c>
      <c r="C379" s="983"/>
      <c r="D379" s="983"/>
      <c r="E379" s="983"/>
      <c r="F379" s="983"/>
      <c r="G379" s="983"/>
      <c r="H379" s="983"/>
      <c r="I379" s="983"/>
      <c r="J379" s="983"/>
      <c r="K379" s="983"/>
      <c r="L379" s="906"/>
      <c r="M379" s="906"/>
      <c r="N379" s="906"/>
      <c r="O379" s="906"/>
      <c r="P379" s="906"/>
      <c r="Q379" s="906"/>
      <c r="R379" s="906"/>
      <c r="S379" s="906"/>
      <c r="T379" s="906"/>
      <c r="U379" s="906"/>
      <c r="V379" s="906"/>
      <c r="W379" s="906"/>
      <c r="X379" s="906"/>
      <c r="Y379" s="906"/>
      <c r="Z379" s="906"/>
      <c r="AA379" s="906"/>
      <c r="AB379" s="906"/>
      <c r="AC379" s="906"/>
      <c r="AD379" s="975"/>
      <c r="AE379" s="906"/>
      <c r="AF379" s="906"/>
      <c r="AG379" s="975"/>
      <c r="AH379" s="906"/>
      <c r="AI379" s="906"/>
      <c r="AJ379" s="906"/>
      <c r="AK379" s="906"/>
      <c r="AL379" s="906"/>
      <c r="AM379" s="975"/>
      <c r="AO379" s="997"/>
    </row>
    <row r="380" spans="1:41" s="903" customFormat="1" ht="18" customHeight="1">
      <c r="A380" s="991"/>
      <c r="B380" s="983"/>
      <c r="C380" s="936" t="str">
        <f>IF(項目一覧②!$G$977=TRUE,"■","□")</f>
        <v>□</v>
      </c>
      <c r="D380" s="983" t="s">
        <v>3783</v>
      </c>
      <c r="E380" s="983"/>
      <c r="F380" s="983"/>
      <c r="G380" s="983"/>
      <c r="H380" s="983"/>
      <c r="I380" s="983"/>
      <c r="J380" s="983"/>
      <c r="K380" s="983"/>
      <c r="L380" s="906"/>
      <c r="M380" s="906"/>
      <c r="N380" s="906"/>
      <c r="O380" s="906"/>
      <c r="P380" s="906"/>
      <c r="Q380" s="906"/>
      <c r="R380" s="906"/>
      <c r="S380" s="906"/>
      <c r="T380" s="906"/>
      <c r="U380" s="906"/>
      <c r="V380" s="906"/>
      <c r="W380" s="906"/>
      <c r="X380" s="906"/>
      <c r="Y380" s="906"/>
      <c r="Z380" s="906"/>
      <c r="AA380" s="906"/>
      <c r="AB380" s="906"/>
      <c r="AC380" s="906"/>
      <c r="AD380" s="975"/>
      <c r="AE380" s="906"/>
      <c r="AF380" s="906"/>
      <c r="AG380" s="975"/>
      <c r="AH380" s="906"/>
      <c r="AI380" s="906"/>
      <c r="AJ380" s="906"/>
      <c r="AK380" s="906"/>
      <c r="AL380" s="906"/>
      <c r="AM380" s="975"/>
      <c r="AO380" s="997"/>
    </row>
    <row r="381" spans="1:41" s="903" customFormat="1" ht="18" customHeight="1">
      <c r="A381" s="991"/>
      <c r="B381" s="983"/>
      <c r="C381" s="936" t="str">
        <f>IF(項目一覧②!$G$978=TRUE,"■","□")</f>
        <v>□</v>
      </c>
      <c r="D381" s="983" t="s">
        <v>3784</v>
      </c>
      <c r="E381" s="983"/>
      <c r="F381" s="983"/>
      <c r="G381" s="983"/>
      <c r="H381" s="983"/>
      <c r="I381" s="983"/>
      <c r="J381" s="983"/>
      <c r="K381" s="983"/>
      <c r="L381" s="906"/>
      <c r="M381" s="906"/>
      <c r="N381" s="906"/>
      <c r="O381" s="906"/>
      <c r="P381" s="906"/>
      <c r="Q381" s="906"/>
      <c r="R381" s="906"/>
      <c r="S381" s="906"/>
      <c r="T381" s="906"/>
      <c r="U381" s="906"/>
      <c r="V381" s="906"/>
      <c r="W381" s="906"/>
      <c r="X381" s="906"/>
      <c r="Y381" s="906"/>
      <c r="Z381" s="906"/>
      <c r="AA381" s="906"/>
      <c r="AB381" s="906"/>
      <c r="AC381" s="906"/>
      <c r="AD381" s="975"/>
      <c r="AE381" s="906"/>
      <c r="AF381" s="906"/>
      <c r="AG381" s="975"/>
      <c r="AH381" s="906"/>
      <c r="AI381" s="906"/>
      <c r="AJ381" s="906"/>
      <c r="AK381" s="906"/>
      <c r="AL381" s="906"/>
      <c r="AM381" s="975"/>
      <c r="AO381" s="997"/>
    </row>
    <row r="382" spans="1:41" s="903" customFormat="1" ht="18" customHeight="1">
      <c r="A382" s="991"/>
      <c r="B382" s="983"/>
      <c r="C382" s="983"/>
      <c r="D382" s="983" t="s">
        <v>3751</v>
      </c>
      <c r="E382" s="983"/>
      <c r="F382" s="983"/>
      <c r="G382" s="983"/>
      <c r="H382" s="983"/>
      <c r="I382" s="983"/>
      <c r="J382" s="983"/>
      <c r="K382" s="983"/>
      <c r="L382" s="906"/>
      <c r="M382" s="906"/>
      <c r="N382" s="906"/>
      <c r="O382" s="906"/>
      <c r="P382" s="906"/>
      <c r="Q382" s="906"/>
      <c r="R382" s="906"/>
      <c r="S382" s="906"/>
      <c r="T382" s="906"/>
      <c r="U382" s="906"/>
      <c r="V382" s="906"/>
      <c r="W382" s="906"/>
      <c r="X382" s="906"/>
      <c r="Y382" s="906"/>
      <c r="Z382" s="906"/>
      <c r="AA382" s="906"/>
      <c r="AB382" s="906"/>
      <c r="AC382" s="906"/>
      <c r="AD382" s="975"/>
      <c r="AE382" s="906"/>
      <c r="AF382" s="906"/>
      <c r="AG382" s="975"/>
      <c r="AH382" s="906"/>
      <c r="AI382" s="906"/>
      <c r="AJ382" s="906"/>
      <c r="AK382" s="906"/>
      <c r="AL382" s="906"/>
      <c r="AM382" s="975"/>
      <c r="AO382" s="997"/>
    </row>
    <row r="383" spans="1:41" s="903" customFormat="1" ht="18" customHeight="1">
      <c r="A383" s="991"/>
      <c r="B383" s="983"/>
      <c r="C383" s="983"/>
      <c r="D383" s="983" t="s">
        <v>3615</v>
      </c>
      <c r="E383" s="983"/>
      <c r="F383" s="983"/>
      <c r="G383" s="1669" t="str">
        <f>項目一覧②!$F$979</f>
        <v/>
      </c>
      <c r="H383" s="1669"/>
      <c r="I383" s="1669"/>
      <c r="J383" s="1669"/>
      <c r="K383" s="1669"/>
      <c r="L383" s="906"/>
      <c r="M383" s="1669"/>
      <c r="N383" s="1669"/>
      <c r="O383" s="1669"/>
      <c r="P383" s="1669"/>
      <c r="Q383" s="1669"/>
      <c r="R383" s="906"/>
      <c r="S383" s="906"/>
      <c r="T383" s="906"/>
      <c r="U383" s="906"/>
      <c r="V383" s="906"/>
      <c r="W383" s="906"/>
      <c r="X383" s="906"/>
      <c r="Y383" s="906"/>
      <c r="Z383" s="906"/>
      <c r="AA383" s="906"/>
      <c r="AB383" s="906"/>
      <c r="AC383" s="906"/>
      <c r="AD383" s="975"/>
      <c r="AE383" s="906"/>
      <c r="AF383" s="906"/>
      <c r="AG383" s="975"/>
      <c r="AH383" s="906"/>
      <c r="AI383" s="906"/>
      <c r="AJ383" s="906"/>
      <c r="AK383" s="906"/>
      <c r="AL383" s="906"/>
      <c r="AM383" s="975"/>
      <c r="AO383" s="997"/>
    </row>
    <row r="384" spans="1:41" s="903" customFormat="1" ht="18" customHeight="1">
      <c r="A384" s="991"/>
      <c r="B384" s="983"/>
      <c r="C384" s="983"/>
      <c r="D384" s="983" t="s">
        <v>3616</v>
      </c>
      <c r="E384" s="983"/>
      <c r="F384" s="983"/>
      <c r="G384" s="983"/>
      <c r="H384" s="983"/>
      <c r="I384" s="983"/>
      <c r="J384" s="983"/>
      <c r="K384" s="983"/>
      <c r="L384" s="906"/>
      <c r="M384" s="1669" t="str">
        <f>項目一覧②!$F$980</f>
        <v/>
      </c>
      <c r="N384" s="1669"/>
      <c r="O384" s="1669"/>
      <c r="P384" s="1669"/>
      <c r="Q384" s="1669"/>
      <c r="R384" s="906" t="s">
        <v>2437</v>
      </c>
      <c r="S384" s="906"/>
      <c r="T384" s="906"/>
      <c r="U384" s="906"/>
      <c r="V384" s="906"/>
      <c r="W384" s="906"/>
      <c r="X384" s="906"/>
      <c r="Y384" s="906"/>
      <c r="Z384" s="906"/>
      <c r="AA384" s="906"/>
      <c r="AB384" s="906"/>
      <c r="AC384" s="906"/>
      <c r="AD384" s="975"/>
      <c r="AE384" s="906"/>
      <c r="AF384" s="906"/>
      <c r="AG384" s="975"/>
      <c r="AH384" s="906"/>
      <c r="AI384" s="906"/>
      <c r="AJ384" s="906"/>
      <c r="AK384" s="906"/>
      <c r="AL384" s="906"/>
      <c r="AM384" s="975"/>
      <c r="AO384" s="997"/>
    </row>
    <row r="385" spans="1:27" ht="16" customHeight="1">
      <c r="A385" s="906"/>
      <c r="B385" s="903" t="s">
        <v>3639</v>
      </c>
      <c r="C385" s="906" t="s">
        <v>2149</v>
      </c>
      <c r="D385" s="906"/>
      <c r="E385" s="906"/>
      <c r="F385" s="906"/>
      <c r="G385" s="906"/>
      <c r="H385" s="906"/>
      <c r="I385" s="906"/>
      <c r="J385" s="906"/>
      <c r="K385" s="906"/>
      <c r="L385" s="906"/>
      <c r="M385" s="906"/>
      <c r="N385" s="906"/>
      <c r="O385" s="906"/>
      <c r="P385" s="906"/>
      <c r="Q385" s="906"/>
      <c r="R385" s="906"/>
      <c r="S385" s="906"/>
      <c r="T385" s="906"/>
      <c r="U385" s="936" t="str">
        <f>IF(項目一覧②!$G$21=TRUE,"■","□")</f>
        <v>□</v>
      </c>
      <c r="V385" s="906" t="s">
        <v>266</v>
      </c>
      <c r="W385" s="906"/>
      <c r="X385" s="936" t="str">
        <f>IF(項目一覧②!$H$21=TRUE,"■","□")</f>
        <v>□</v>
      </c>
      <c r="Y385" s="906" t="s">
        <v>83</v>
      </c>
      <c r="Z385" s="906"/>
      <c r="AA385" s="906"/>
    </row>
    <row r="386" spans="1:27" ht="16" customHeight="1">
      <c r="A386" s="906"/>
      <c r="B386" s="906" t="s">
        <v>355</v>
      </c>
      <c r="C386" s="906" t="s">
        <v>2344</v>
      </c>
      <c r="D386" s="906"/>
      <c r="E386" s="906"/>
      <c r="F386" s="906"/>
      <c r="G386" s="906"/>
      <c r="H386" s="906"/>
      <c r="I386" s="906"/>
      <c r="J386" s="906"/>
      <c r="K386" s="906"/>
      <c r="L386" s="906"/>
      <c r="M386" s="906"/>
      <c r="N386" s="906"/>
      <c r="O386" s="906"/>
      <c r="P386" s="906"/>
      <c r="Q386" s="906"/>
      <c r="R386" s="906"/>
      <c r="S386" s="906"/>
      <c r="T386" s="906"/>
      <c r="U386" s="936"/>
      <c r="V386" s="906"/>
      <c r="W386" s="906"/>
      <c r="X386" s="936"/>
      <c r="Y386" s="906"/>
      <c r="Z386" s="906"/>
      <c r="AA386" s="906"/>
    </row>
    <row r="387" spans="1:27" ht="16" customHeight="1">
      <c r="A387" s="906"/>
      <c r="B387" s="906"/>
      <c r="C387" s="906"/>
      <c r="D387" s="906"/>
      <c r="E387" s="906"/>
      <c r="F387" s="906"/>
      <c r="G387" s="906"/>
      <c r="H387" s="906"/>
      <c r="I387" s="906"/>
      <c r="J387" s="906"/>
      <c r="K387" s="906"/>
      <c r="L387" s="906" t="str">
        <f>IF(項目一覧②!$F$22="","第　　　　　　　　　　号","第   "&amp;項目一覧②!$F$22&amp;"   号")</f>
        <v>第　　　　　　　　　　号</v>
      </c>
      <c r="M387" s="906"/>
      <c r="N387" s="906"/>
      <c r="O387" s="906"/>
      <c r="P387" s="906"/>
      <c r="Q387" s="906"/>
      <c r="R387" s="906"/>
      <c r="S387" s="906"/>
      <c r="T387" s="906"/>
      <c r="U387" s="906"/>
      <c r="V387" s="906"/>
      <c r="W387" s="906"/>
      <c r="X387" s="906"/>
      <c r="Y387" s="906"/>
      <c r="Z387" s="906"/>
      <c r="AA387" s="906"/>
    </row>
    <row r="388" spans="1:27" ht="16" customHeight="1">
      <c r="A388" s="906"/>
      <c r="B388" s="906" t="s">
        <v>354</v>
      </c>
      <c r="C388" s="906" t="s">
        <v>2326</v>
      </c>
      <c r="D388" s="906"/>
      <c r="E388" s="906"/>
      <c r="F388" s="906"/>
      <c r="G388" s="906"/>
      <c r="H388" s="906"/>
      <c r="I388" s="906"/>
      <c r="J388" s="906"/>
      <c r="K388" s="906"/>
      <c r="L388" s="906"/>
      <c r="M388" s="906"/>
      <c r="N388" s="906"/>
      <c r="O388" s="906"/>
      <c r="P388" s="906"/>
      <c r="Q388" s="906"/>
      <c r="R388" s="906"/>
      <c r="S388" s="906"/>
      <c r="T388" s="906"/>
      <c r="U388" s="906"/>
      <c r="V388" s="906"/>
      <c r="W388" s="906"/>
      <c r="X388" s="906"/>
      <c r="Y388" s="906"/>
      <c r="Z388" s="906"/>
      <c r="AA388" s="906"/>
    </row>
    <row r="389" spans="1:27" ht="16" customHeight="1">
      <c r="A389" s="906"/>
      <c r="B389" s="906"/>
      <c r="C389" s="906"/>
      <c r="D389" s="906"/>
      <c r="E389" s="906"/>
      <c r="F389" s="906"/>
      <c r="G389" s="906"/>
      <c r="H389" s="906"/>
      <c r="I389" s="906"/>
      <c r="J389" s="906"/>
      <c r="K389" s="906"/>
      <c r="L389" s="906" t="str">
        <f>IF(項目一覧②!$F$23="","第　　　　　　　　　　号","第   "&amp;項目一覧②!$F$23&amp;"   号")</f>
        <v>第　　　　　　　　　　号</v>
      </c>
      <c r="M389" s="906"/>
      <c r="N389" s="906"/>
      <c r="O389" s="906"/>
      <c r="P389" s="906"/>
      <c r="Q389" s="906"/>
      <c r="R389" s="906"/>
      <c r="S389" s="906"/>
      <c r="T389" s="906"/>
      <c r="U389" s="906"/>
      <c r="V389" s="906"/>
      <c r="W389" s="906"/>
      <c r="X389" s="906"/>
      <c r="Y389" s="906"/>
      <c r="Z389" s="906"/>
      <c r="AA389" s="906"/>
    </row>
    <row r="390" spans="1:27" ht="16" customHeight="1">
      <c r="A390" s="906"/>
      <c r="B390" s="906" t="s">
        <v>352</v>
      </c>
      <c r="C390" s="906" t="s">
        <v>2327</v>
      </c>
      <c r="D390" s="906"/>
      <c r="E390" s="906"/>
      <c r="F390" s="906"/>
      <c r="G390" s="906"/>
      <c r="H390" s="906"/>
      <c r="I390" s="906"/>
      <c r="J390" s="906"/>
      <c r="K390" s="906"/>
      <c r="L390" s="906"/>
      <c r="M390" s="906"/>
      <c r="N390" s="906"/>
      <c r="O390" s="906"/>
      <c r="P390" s="906"/>
      <c r="Q390" s="906"/>
      <c r="R390" s="906"/>
      <c r="S390" s="906"/>
      <c r="T390" s="906"/>
      <c r="U390" s="906"/>
      <c r="V390" s="906"/>
      <c r="W390" s="906"/>
      <c r="X390" s="906"/>
      <c r="Y390" s="906"/>
      <c r="Z390" s="906"/>
      <c r="AA390" s="906"/>
    </row>
    <row r="391" spans="1:27" ht="16" customHeight="1">
      <c r="A391" s="906"/>
      <c r="C391" s="906"/>
      <c r="D391" s="906"/>
      <c r="E391" s="906"/>
      <c r="F391" s="906"/>
      <c r="G391" s="975" t="str">
        <f>IF(項目一覧②!$G$815=TRUE,"■","□")</f>
        <v>□</v>
      </c>
      <c r="H391" s="983" t="s">
        <v>2352</v>
      </c>
      <c r="I391" s="906"/>
      <c r="J391" s="906"/>
      <c r="K391" s="906"/>
      <c r="L391" s="906"/>
      <c r="M391" s="906"/>
      <c r="N391" s="906"/>
      <c r="O391" s="906"/>
      <c r="P391" s="906"/>
      <c r="Q391" s="906"/>
      <c r="R391" s="906"/>
      <c r="S391" s="906"/>
      <c r="T391" s="906"/>
      <c r="U391" s="906"/>
      <c r="V391" s="906"/>
      <c r="W391" s="906"/>
      <c r="X391" s="906"/>
      <c r="Y391" s="906"/>
      <c r="Z391" s="906"/>
      <c r="AA391" s="906"/>
    </row>
    <row r="392" spans="1:27" ht="16" customHeight="1">
      <c r="A392" s="906"/>
      <c r="B392" s="906"/>
      <c r="C392" s="906"/>
      <c r="D392" s="906"/>
      <c r="E392" s="906"/>
      <c r="F392" s="906"/>
      <c r="G392" s="975" t="str">
        <f>IF(項目一覧②!$G$816=TRUE,"■","□")</f>
        <v>□</v>
      </c>
      <c r="H392" s="983" t="s">
        <v>2353</v>
      </c>
      <c r="I392" s="906"/>
      <c r="J392" s="906"/>
      <c r="K392" s="906"/>
      <c r="L392" s="906"/>
      <c r="M392" s="906"/>
      <c r="N392" s="906"/>
      <c r="O392" s="906"/>
      <c r="P392" s="906"/>
      <c r="Q392" s="906"/>
      <c r="R392" s="906"/>
      <c r="S392" s="906"/>
      <c r="T392" s="906"/>
      <c r="U392" s="906"/>
      <c r="V392" s="906"/>
      <c r="W392" s="906"/>
      <c r="X392" s="906"/>
      <c r="Y392" s="906"/>
      <c r="Z392" s="906"/>
      <c r="AA392" s="906"/>
    </row>
    <row r="393" spans="1:27" ht="16" customHeight="1">
      <c r="A393" s="906"/>
      <c r="B393" s="906" t="s">
        <v>3640</v>
      </c>
      <c r="C393" s="906" t="s">
        <v>2354</v>
      </c>
      <c r="D393" s="906"/>
      <c r="E393" s="906"/>
      <c r="F393" s="906"/>
      <c r="G393" s="906"/>
      <c r="H393" s="906"/>
      <c r="I393" s="906"/>
      <c r="J393" s="906"/>
      <c r="K393" s="906"/>
      <c r="L393" s="906"/>
      <c r="M393" s="906"/>
      <c r="N393" s="906"/>
      <c r="O393" s="906"/>
      <c r="P393" s="906"/>
      <c r="Q393" s="906"/>
      <c r="R393" s="906"/>
      <c r="S393" s="906"/>
      <c r="T393" s="906"/>
      <c r="U393" s="906"/>
      <c r="V393" s="906"/>
      <c r="W393" s="906"/>
      <c r="X393" s="906"/>
      <c r="Y393" s="906"/>
      <c r="Z393" s="906"/>
      <c r="AA393" s="906"/>
    </row>
    <row r="394" spans="1:27" ht="16" customHeight="1">
      <c r="A394" s="935"/>
      <c r="B394" s="935"/>
      <c r="C394" s="935"/>
      <c r="D394" s="935"/>
      <c r="E394" s="935"/>
      <c r="F394" s="935"/>
      <c r="G394" s="935"/>
      <c r="H394" s="935"/>
      <c r="I394" s="935"/>
      <c r="J394" s="935"/>
      <c r="K394" s="935"/>
      <c r="L394" s="935" t="str">
        <f>IF(項目一覧②!$F$24="","","第   "&amp;項目一覧②!$F$24&amp;"   号")</f>
        <v/>
      </c>
      <c r="M394" s="935"/>
      <c r="N394" s="935"/>
      <c r="O394" s="935"/>
      <c r="P394" s="935"/>
      <c r="Q394" s="935"/>
      <c r="R394" s="935"/>
      <c r="S394" s="935"/>
      <c r="T394" s="935"/>
      <c r="U394" s="935"/>
      <c r="V394" s="935"/>
      <c r="W394" s="935"/>
      <c r="X394" s="935"/>
      <c r="Y394" s="935"/>
      <c r="Z394" s="935"/>
      <c r="AA394" s="935"/>
    </row>
    <row r="395" spans="1:27" ht="16" customHeight="1">
      <c r="A395" s="936" t="s">
        <v>275</v>
      </c>
      <c r="B395" s="906" t="s">
        <v>2879</v>
      </c>
      <c r="C395" s="906"/>
      <c r="D395" s="906"/>
      <c r="E395" s="906"/>
      <c r="F395" s="906"/>
      <c r="G395" s="906"/>
      <c r="H395" s="906"/>
      <c r="I395" s="906"/>
      <c r="J395" s="906"/>
      <c r="K395" s="906"/>
      <c r="L395" s="906"/>
      <c r="M395" s="906"/>
      <c r="N395" s="906"/>
      <c r="O395" s="906"/>
      <c r="P395" s="906"/>
      <c r="Q395" s="906"/>
      <c r="R395" s="906"/>
      <c r="S395" s="906"/>
      <c r="T395" s="906"/>
      <c r="U395" s="906"/>
      <c r="V395" s="906"/>
      <c r="W395" s="906"/>
      <c r="X395" s="906"/>
      <c r="Y395" s="906"/>
      <c r="Z395" s="906"/>
      <c r="AA395" s="906"/>
    </row>
    <row r="396" spans="1:27" ht="16" customHeight="1">
      <c r="A396" s="906"/>
      <c r="B396" s="906" t="s">
        <v>300</v>
      </c>
      <c r="C396" s="906"/>
      <c r="D396" s="906"/>
      <c r="E396" s="906"/>
      <c r="F396" s="906"/>
      <c r="G396" s="906"/>
      <c r="H396" s="906"/>
      <c r="I396" s="975" t="s">
        <v>295</v>
      </c>
      <c r="J396" s="1669" t="s">
        <v>299</v>
      </c>
      <c r="K396" s="1669"/>
      <c r="L396" s="1669"/>
      <c r="M396" s="1669"/>
      <c r="N396" s="975" t="s">
        <v>294</v>
      </c>
      <c r="O396" s="975" t="s">
        <v>295</v>
      </c>
      <c r="P396" s="1669" t="s">
        <v>298</v>
      </c>
      <c r="Q396" s="1669"/>
      <c r="R396" s="1669"/>
      <c r="S396" s="1669"/>
      <c r="T396" s="975" t="s">
        <v>294</v>
      </c>
      <c r="U396" s="975" t="s">
        <v>295</v>
      </c>
      <c r="V396" s="1669" t="s">
        <v>297</v>
      </c>
      <c r="W396" s="1669"/>
      <c r="X396" s="1669"/>
      <c r="Y396" s="1669"/>
      <c r="Z396" s="945" t="s">
        <v>294</v>
      </c>
      <c r="AA396" s="906"/>
    </row>
    <row r="397" spans="1:27" ht="16" customHeight="1">
      <c r="A397" s="906"/>
      <c r="B397" s="906"/>
      <c r="C397" s="906"/>
      <c r="D397" s="975" t="s">
        <v>295</v>
      </c>
      <c r="E397" s="1662" t="str">
        <f>項目一覧②!$F$25</f>
        <v/>
      </c>
      <c r="F397" s="1662"/>
      <c r="G397" s="975" t="s">
        <v>294</v>
      </c>
      <c r="H397" s="906"/>
      <c r="I397" s="975" t="s">
        <v>295</v>
      </c>
      <c r="J397" s="1666" t="str">
        <f>項目一覧②!$F$32</f>
        <v/>
      </c>
      <c r="K397" s="1666"/>
      <c r="L397" s="1666"/>
      <c r="M397" s="1666"/>
      <c r="N397" s="975" t="s">
        <v>294</v>
      </c>
      <c r="O397" s="975" t="s">
        <v>295</v>
      </c>
      <c r="P397" s="1661" t="str">
        <f>項目一覧②!$F$39</f>
        <v/>
      </c>
      <c r="Q397" s="1661"/>
      <c r="R397" s="1661"/>
      <c r="S397" s="1661"/>
      <c r="T397" s="975" t="s">
        <v>294</v>
      </c>
      <c r="U397" s="975" t="s">
        <v>295</v>
      </c>
      <c r="V397" s="1661" t="str">
        <f>項目一覧②!$F$46</f>
        <v/>
      </c>
      <c r="W397" s="1661"/>
      <c r="X397" s="1661"/>
      <c r="Y397" s="1661"/>
      <c r="Z397" s="906" t="s">
        <v>278</v>
      </c>
      <c r="AA397" s="906"/>
    </row>
    <row r="398" spans="1:27" ht="16" customHeight="1">
      <c r="A398" s="906"/>
      <c r="B398" s="906"/>
      <c r="C398" s="906"/>
      <c r="D398" s="975" t="s">
        <v>295</v>
      </c>
      <c r="E398" s="1662" t="str">
        <f>項目一覧②!$F$26</f>
        <v/>
      </c>
      <c r="F398" s="1662"/>
      <c r="G398" s="975" t="s">
        <v>294</v>
      </c>
      <c r="H398" s="906"/>
      <c r="I398" s="975" t="s">
        <v>295</v>
      </c>
      <c r="J398" s="1666" t="str">
        <f>項目一覧②!$F$33</f>
        <v/>
      </c>
      <c r="K398" s="1666"/>
      <c r="L398" s="1666"/>
      <c r="M398" s="1666"/>
      <c r="N398" s="975" t="s">
        <v>294</v>
      </c>
      <c r="O398" s="975" t="s">
        <v>295</v>
      </c>
      <c r="P398" s="1661" t="str">
        <f>項目一覧②!$F$40</f>
        <v/>
      </c>
      <c r="Q398" s="1661"/>
      <c r="R398" s="1661"/>
      <c r="S398" s="1661"/>
      <c r="T398" s="975" t="s">
        <v>294</v>
      </c>
      <c r="U398" s="975" t="s">
        <v>295</v>
      </c>
      <c r="V398" s="1661" t="str">
        <f>項目一覧②!$F$47</f>
        <v/>
      </c>
      <c r="W398" s="1661"/>
      <c r="X398" s="1661"/>
      <c r="Y398" s="1661"/>
      <c r="Z398" s="906" t="s">
        <v>278</v>
      </c>
      <c r="AA398" s="906"/>
    </row>
    <row r="399" spans="1:27" ht="16" customHeight="1">
      <c r="A399" s="906"/>
      <c r="B399" s="906"/>
      <c r="C399" s="906"/>
      <c r="D399" s="975" t="s">
        <v>295</v>
      </c>
      <c r="E399" s="1662" t="str">
        <f>項目一覧②!$F$27</f>
        <v/>
      </c>
      <c r="F399" s="1662"/>
      <c r="G399" s="975" t="s">
        <v>294</v>
      </c>
      <c r="H399" s="906"/>
      <c r="I399" s="975" t="s">
        <v>295</v>
      </c>
      <c r="J399" s="1666" t="str">
        <f>項目一覧②!$F$34</f>
        <v/>
      </c>
      <c r="K399" s="1666"/>
      <c r="L399" s="1666"/>
      <c r="M399" s="1666"/>
      <c r="N399" s="975" t="s">
        <v>294</v>
      </c>
      <c r="O399" s="975" t="s">
        <v>295</v>
      </c>
      <c r="P399" s="1661" t="str">
        <f>項目一覧②!$F$41</f>
        <v/>
      </c>
      <c r="Q399" s="1661"/>
      <c r="R399" s="1661"/>
      <c r="S399" s="1661"/>
      <c r="T399" s="975" t="s">
        <v>294</v>
      </c>
      <c r="U399" s="975" t="s">
        <v>295</v>
      </c>
      <c r="V399" s="1661" t="str">
        <f>項目一覧②!$F$48</f>
        <v/>
      </c>
      <c r="W399" s="1661"/>
      <c r="X399" s="1661"/>
      <c r="Y399" s="1661"/>
      <c r="Z399" s="906" t="s">
        <v>278</v>
      </c>
      <c r="AA399" s="906"/>
    </row>
    <row r="400" spans="1:27" ht="16" customHeight="1">
      <c r="A400" s="906"/>
      <c r="B400" s="906"/>
      <c r="C400" s="906"/>
      <c r="D400" s="975" t="s">
        <v>295</v>
      </c>
      <c r="E400" s="1662" t="str">
        <f>項目一覧②!$F$28</f>
        <v/>
      </c>
      <c r="F400" s="1662"/>
      <c r="G400" s="975" t="s">
        <v>294</v>
      </c>
      <c r="H400" s="906"/>
      <c r="I400" s="975" t="s">
        <v>295</v>
      </c>
      <c r="J400" s="1666" t="str">
        <f>項目一覧②!$F$35</f>
        <v/>
      </c>
      <c r="K400" s="1666"/>
      <c r="L400" s="1666"/>
      <c r="M400" s="1666"/>
      <c r="N400" s="975" t="s">
        <v>294</v>
      </c>
      <c r="O400" s="975" t="s">
        <v>295</v>
      </c>
      <c r="P400" s="1661" t="str">
        <f>項目一覧②!$F$42</f>
        <v/>
      </c>
      <c r="Q400" s="1661"/>
      <c r="R400" s="1661"/>
      <c r="S400" s="1661"/>
      <c r="T400" s="975" t="s">
        <v>294</v>
      </c>
      <c r="U400" s="975" t="s">
        <v>295</v>
      </c>
      <c r="V400" s="1661" t="str">
        <f>項目一覧②!$F$49</f>
        <v/>
      </c>
      <c r="W400" s="1661"/>
      <c r="X400" s="1661"/>
      <c r="Y400" s="1661"/>
      <c r="Z400" s="906" t="s">
        <v>278</v>
      </c>
      <c r="AA400" s="906"/>
    </row>
    <row r="401" spans="1:28" ht="16" customHeight="1">
      <c r="A401" s="906"/>
      <c r="B401" s="906"/>
      <c r="C401" s="906"/>
      <c r="D401" s="975" t="s">
        <v>295</v>
      </c>
      <c r="E401" s="1662" t="str">
        <f>項目一覧②!$F$29</f>
        <v/>
      </c>
      <c r="F401" s="1662"/>
      <c r="G401" s="975" t="s">
        <v>294</v>
      </c>
      <c r="H401" s="906"/>
      <c r="I401" s="975" t="s">
        <v>295</v>
      </c>
      <c r="J401" s="1666" t="str">
        <f>項目一覧②!$F$36</f>
        <v/>
      </c>
      <c r="K401" s="1666"/>
      <c r="L401" s="1666"/>
      <c r="M401" s="1666"/>
      <c r="N401" s="975" t="s">
        <v>294</v>
      </c>
      <c r="O401" s="975" t="s">
        <v>295</v>
      </c>
      <c r="P401" s="1661" t="str">
        <f>項目一覧②!$F$43</f>
        <v/>
      </c>
      <c r="Q401" s="1661"/>
      <c r="R401" s="1661"/>
      <c r="S401" s="1661"/>
      <c r="T401" s="975" t="s">
        <v>294</v>
      </c>
      <c r="U401" s="975" t="s">
        <v>295</v>
      </c>
      <c r="V401" s="1661" t="str">
        <f>項目一覧②!$F$50</f>
        <v/>
      </c>
      <c r="W401" s="1661"/>
      <c r="X401" s="1661"/>
      <c r="Y401" s="1661"/>
      <c r="Z401" s="906" t="s">
        <v>278</v>
      </c>
      <c r="AA401" s="906"/>
    </row>
    <row r="402" spans="1:28" ht="16" customHeight="1">
      <c r="A402" s="906"/>
      <c r="B402" s="906"/>
      <c r="C402" s="906"/>
      <c r="D402" s="975" t="s">
        <v>295</v>
      </c>
      <c r="E402" s="1662" t="str">
        <f>項目一覧②!$F$30</f>
        <v/>
      </c>
      <c r="F402" s="1662"/>
      <c r="G402" s="975" t="s">
        <v>294</v>
      </c>
      <c r="H402" s="906"/>
      <c r="I402" s="975" t="s">
        <v>295</v>
      </c>
      <c r="J402" s="1666" t="str">
        <f>項目一覧②!$F$37</f>
        <v/>
      </c>
      <c r="K402" s="1666"/>
      <c r="L402" s="1666"/>
      <c r="M402" s="1666"/>
      <c r="N402" s="975" t="s">
        <v>294</v>
      </c>
      <c r="O402" s="975" t="s">
        <v>295</v>
      </c>
      <c r="P402" s="1661" t="str">
        <f>項目一覧②!$F$44</f>
        <v/>
      </c>
      <c r="Q402" s="1661"/>
      <c r="R402" s="1661"/>
      <c r="S402" s="1661"/>
      <c r="T402" s="975" t="s">
        <v>294</v>
      </c>
      <c r="U402" s="975" t="s">
        <v>295</v>
      </c>
      <c r="V402" s="1661" t="str">
        <f>項目一覧②!$F$51</f>
        <v/>
      </c>
      <c r="W402" s="1661"/>
      <c r="X402" s="1661"/>
      <c r="Y402" s="1661"/>
      <c r="Z402" s="906" t="s">
        <v>278</v>
      </c>
      <c r="AA402" s="906"/>
    </row>
    <row r="403" spans="1:28" ht="16" customHeight="1">
      <c r="A403" s="906"/>
      <c r="B403" s="906"/>
      <c r="C403" s="906"/>
      <c r="D403" s="975" t="s">
        <v>139</v>
      </c>
      <c r="E403" s="1662" t="str">
        <f>項目一覧②!$F$31</f>
        <v/>
      </c>
      <c r="F403" s="1662"/>
      <c r="G403" s="975" t="s">
        <v>67</v>
      </c>
      <c r="H403" s="906"/>
      <c r="I403" s="975" t="s">
        <v>139</v>
      </c>
      <c r="J403" s="1666" t="str">
        <f>項目一覧②!$F$38</f>
        <v/>
      </c>
      <c r="K403" s="1666"/>
      <c r="L403" s="1666"/>
      <c r="M403" s="1666"/>
      <c r="N403" s="975" t="s">
        <v>67</v>
      </c>
      <c r="O403" s="975" t="s">
        <v>139</v>
      </c>
      <c r="P403" s="1666" t="str">
        <f>項目一覧②!$F$45</f>
        <v/>
      </c>
      <c r="Q403" s="1666"/>
      <c r="R403" s="1666"/>
      <c r="S403" s="1666"/>
      <c r="T403" s="975" t="s">
        <v>67</v>
      </c>
      <c r="U403" s="975" t="s">
        <v>139</v>
      </c>
      <c r="V403" s="1666" t="str">
        <f>項目一覧②!$F$52</f>
        <v/>
      </c>
      <c r="W403" s="1666"/>
      <c r="X403" s="1666"/>
      <c r="Y403" s="1666"/>
      <c r="Z403" s="906" t="s">
        <v>252</v>
      </c>
      <c r="AA403" s="906"/>
    </row>
    <row r="404" spans="1:28" ht="16" customHeight="1">
      <c r="A404" s="906"/>
      <c r="B404" s="906"/>
      <c r="C404" s="906"/>
      <c r="D404" s="975" t="s">
        <v>139</v>
      </c>
      <c r="E404" s="1662" t="str">
        <f>項目一覧②!$F$884</f>
        <v/>
      </c>
      <c r="F404" s="1662"/>
      <c r="G404" s="975" t="s">
        <v>67</v>
      </c>
      <c r="H404" s="906"/>
      <c r="I404" s="975" t="s">
        <v>139</v>
      </c>
      <c r="J404" s="1666" t="str">
        <f>項目一覧②!$F$885</f>
        <v/>
      </c>
      <c r="K404" s="1666"/>
      <c r="L404" s="1666"/>
      <c r="M404" s="1666"/>
      <c r="N404" s="975" t="s">
        <v>67</v>
      </c>
      <c r="O404" s="975" t="s">
        <v>139</v>
      </c>
      <c r="P404" s="1666" t="str">
        <f>項目一覧②!$F$886</f>
        <v/>
      </c>
      <c r="Q404" s="1666"/>
      <c r="R404" s="1666"/>
      <c r="S404" s="1666"/>
      <c r="T404" s="975" t="s">
        <v>67</v>
      </c>
      <c r="U404" s="975" t="s">
        <v>139</v>
      </c>
      <c r="V404" s="1666" t="str">
        <f>項目一覧②!$F$887</f>
        <v/>
      </c>
      <c r="W404" s="1666"/>
      <c r="X404" s="1666"/>
      <c r="Y404" s="1666"/>
      <c r="Z404" s="906" t="s">
        <v>252</v>
      </c>
      <c r="AA404" s="906"/>
    </row>
    <row r="405" spans="1:28" ht="16" customHeight="1">
      <c r="A405" s="956"/>
      <c r="B405" s="956" t="s">
        <v>296</v>
      </c>
      <c r="C405" s="956"/>
      <c r="D405" s="956"/>
      <c r="E405" s="956"/>
      <c r="F405" s="956"/>
      <c r="G405" s="956"/>
      <c r="H405" s="956"/>
      <c r="I405" s="986" t="s">
        <v>295</v>
      </c>
      <c r="J405" s="1749" t="str">
        <f>項目一覧②!$F$53</f>
        <v/>
      </c>
      <c r="K405" s="1749"/>
      <c r="L405" s="1749"/>
      <c r="M405" s="1749"/>
      <c r="N405" s="986" t="s">
        <v>294</v>
      </c>
      <c r="O405" s="986" t="s">
        <v>295</v>
      </c>
      <c r="P405" s="1677" t="str">
        <f>項目一覧②!$F$54</f>
        <v/>
      </c>
      <c r="Q405" s="1677"/>
      <c r="R405" s="1677"/>
      <c r="S405" s="1677"/>
      <c r="T405" s="986" t="s">
        <v>294</v>
      </c>
      <c r="U405" s="986" t="s">
        <v>293</v>
      </c>
      <c r="V405" s="1677" t="str">
        <f>項目一覧②!$F$55</f>
        <v/>
      </c>
      <c r="W405" s="1677"/>
      <c r="X405" s="1677"/>
      <c r="Y405" s="1677"/>
      <c r="Z405" s="956" t="s">
        <v>292</v>
      </c>
      <c r="AA405" s="956"/>
    </row>
    <row r="406" spans="1:28" ht="22" customHeight="1">
      <c r="A406" s="972" t="s">
        <v>275</v>
      </c>
      <c r="B406" s="973" t="s">
        <v>2880</v>
      </c>
      <c r="C406" s="973"/>
      <c r="D406" s="973"/>
      <c r="E406" s="973"/>
      <c r="F406" s="996" t="str">
        <f>項目一覧②!$F$56</f>
        <v/>
      </c>
      <c r="G406" s="973"/>
      <c r="H406" s="973"/>
      <c r="I406" s="973"/>
      <c r="J406" s="973"/>
      <c r="K406" s="973"/>
      <c r="L406" s="973"/>
      <c r="M406" s="973"/>
      <c r="N406" s="973"/>
      <c r="O406" s="973"/>
      <c r="P406" s="973"/>
      <c r="Q406" s="973"/>
      <c r="R406" s="973"/>
      <c r="S406" s="973"/>
      <c r="T406" s="973"/>
      <c r="U406" s="973"/>
      <c r="V406" s="973"/>
      <c r="W406" s="973"/>
      <c r="X406" s="973"/>
      <c r="Y406" s="973"/>
      <c r="Z406" s="973"/>
      <c r="AA406" s="973"/>
    </row>
    <row r="407" spans="1:28" ht="22" customHeight="1">
      <c r="A407" s="972" t="s">
        <v>275</v>
      </c>
      <c r="B407" s="973" t="s">
        <v>2881</v>
      </c>
      <c r="C407" s="973"/>
      <c r="D407" s="973"/>
      <c r="E407" s="973"/>
      <c r="F407" s="996" t="str">
        <f>項目一覧②!$F$57</f>
        <v/>
      </c>
      <c r="G407" s="973"/>
      <c r="H407" s="973"/>
      <c r="I407" s="973"/>
      <c r="J407" s="973"/>
      <c r="K407" s="973"/>
      <c r="L407" s="973"/>
      <c r="M407" s="973"/>
      <c r="N407" s="973"/>
      <c r="O407" s="973"/>
      <c r="P407" s="973"/>
      <c r="Q407" s="973"/>
      <c r="R407" s="973"/>
      <c r="S407" s="973"/>
      <c r="T407" s="973"/>
      <c r="U407" s="973"/>
      <c r="V407" s="973"/>
      <c r="W407" s="973"/>
      <c r="X407" s="973"/>
      <c r="Y407" s="973"/>
      <c r="Z407" s="973"/>
      <c r="AA407" s="973"/>
    </row>
    <row r="408" spans="1:28" ht="22" customHeight="1">
      <c r="A408" s="972" t="s">
        <v>275</v>
      </c>
      <c r="B408" s="973" t="s">
        <v>2882</v>
      </c>
      <c r="C408" s="973"/>
      <c r="D408" s="973"/>
      <c r="E408" s="973"/>
      <c r="F408" s="996" t="str">
        <f>項目一覧②!$F$58</f>
        <v/>
      </c>
      <c r="G408" s="973"/>
      <c r="H408" s="973"/>
      <c r="I408" s="973"/>
      <c r="J408" s="973"/>
      <c r="K408" s="973"/>
      <c r="L408" s="973"/>
      <c r="M408" s="973"/>
      <c r="N408" s="973"/>
      <c r="O408" s="973"/>
      <c r="P408" s="973"/>
      <c r="Q408" s="973"/>
      <c r="R408" s="973"/>
      <c r="S408" s="973"/>
      <c r="T408" s="973"/>
      <c r="U408" s="973"/>
      <c r="V408" s="973"/>
      <c r="W408" s="973"/>
      <c r="X408" s="973"/>
      <c r="Y408" s="973"/>
      <c r="Z408" s="973"/>
      <c r="AA408" s="973"/>
    </row>
    <row r="409" spans="1:28" ht="22" customHeight="1">
      <c r="A409" s="972" t="s">
        <v>275</v>
      </c>
      <c r="B409" s="973" t="s">
        <v>2883</v>
      </c>
      <c r="C409" s="973"/>
      <c r="D409" s="973"/>
      <c r="E409" s="973"/>
      <c r="F409" s="973"/>
      <c r="G409" s="973"/>
      <c r="H409" s="973"/>
      <c r="I409" s="973"/>
      <c r="J409" s="1672" t="str">
        <f>項目一覧②!$F$59</f>
        <v/>
      </c>
      <c r="K409" s="1672"/>
      <c r="L409" s="1672"/>
      <c r="M409" s="1672"/>
      <c r="N409" s="1672"/>
      <c r="O409" s="984" t="s">
        <v>291</v>
      </c>
      <c r="P409" s="973"/>
      <c r="Q409" s="973"/>
      <c r="R409" s="973"/>
      <c r="S409" s="973"/>
      <c r="T409" s="973"/>
      <c r="U409" s="973"/>
      <c r="V409" s="973"/>
      <c r="W409" s="973"/>
      <c r="X409" s="973"/>
      <c r="Y409" s="973"/>
      <c r="Z409" s="973"/>
      <c r="AA409" s="973"/>
    </row>
    <row r="410" spans="1:28" ht="22" customHeight="1">
      <c r="A410" s="972" t="s">
        <v>275</v>
      </c>
      <c r="B410" s="973" t="s">
        <v>2884</v>
      </c>
      <c r="C410" s="973"/>
      <c r="D410" s="973"/>
      <c r="E410" s="973"/>
      <c r="F410" s="973"/>
      <c r="G410" s="973"/>
      <c r="H410" s="973"/>
      <c r="I410" s="973"/>
      <c r="J410" s="973"/>
      <c r="K410" s="973"/>
      <c r="L410" s="1678" t="str">
        <f>項目一覧②!$F$60</f>
        <v/>
      </c>
      <c r="M410" s="1678"/>
      <c r="N410" s="1678"/>
      <c r="O410" s="1678"/>
      <c r="P410" s="1678"/>
      <c r="Q410" s="1678"/>
      <c r="R410" s="973"/>
      <c r="S410" s="973"/>
      <c r="T410" s="973"/>
      <c r="U410" s="973"/>
      <c r="V410" s="973"/>
      <c r="W410" s="973"/>
      <c r="X410" s="973"/>
      <c r="Y410" s="973"/>
      <c r="Z410" s="973"/>
      <c r="AA410" s="973"/>
    </row>
    <row r="411" spans="1:28" ht="16" customHeight="1">
      <c r="A411" s="959" t="s">
        <v>275</v>
      </c>
      <c r="B411" s="937" t="s">
        <v>2885</v>
      </c>
      <c r="C411" s="937"/>
      <c r="D411" s="937"/>
      <c r="E411" s="937"/>
      <c r="F411" s="937"/>
      <c r="G411" s="937"/>
      <c r="H411" s="937"/>
      <c r="I411" s="1664" t="str">
        <f>項目一覧②!$F$61</f>
        <v/>
      </c>
      <c r="J411" s="1664"/>
      <c r="K411" s="1664"/>
      <c r="L411" s="1664"/>
      <c r="M411" s="1664"/>
      <c r="N411" s="1664"/>
      <c r="O411" s="1664"/>
      <c r="P411" s="1664"/>
      <c r="Q411" s="1664"/>
      <c r="R411" s="1664"/>
      <c r="S411" s="1664"/>
      <c r="T411" s="1664"/>
      <c r="U411" s="1664"/>
      <c r="V411" s="1664"/>
      <c r="W411" s="1664"/>
      <c r="X411" s="1664"/>
      <c r="Y411" s="1664"/>
      <c r="Z411" s="1664"/>
      <c r="AA411" s="1664"/>
    </row>
    <row r="412" spans="1:28" ht="16" customHeight="1">
      <c r="A412" s="974"/>
      <c r="B412" s="974"/>
      <c r="C412" s="974"/>
      <c r="D412" s="974"/>
      <c r="E412" s="974"/>
      <c r="F412" s="974"/>
      <c r="G412" s="974"/>
      <c r="H412" s="974"/>
      <c r="I412" s="1679"/>
      <c r="J412" s="1679"/>
      <c r="K412" s="1679"/>
      <c r="L412" s="1679"/>
      <c r="M412" s="1679"/>
      <c r="N412" s="1679"/>
      <c r="O412" s="1679"/>
      <c r="P412" s="1679"/>
      <c r="Q412" s="1679"/>
      <c r="R412" s="1679"/>
      <c r="S412" s="1679"/>
      <c r="T412" s="1679"/>
      <c r="U412" s="1679"/>
      <c r="V412" s="1679"/>
      <c r="W412" s="1679"/>
      <c r="X412" s="1679"/>
      <c r="Y412" s="1679"/>
      <c r="Z412" s="1679"/>
      <c r="AA412" s="1679"/>
    </row>
    <row r="413" spans="1:28" ht="16" customHeight="1">
      <c r="A413" s="959" t="s">
        <v>275</v>
      </c>
      <c r="B413" s="937" t="s">
        <v>2886</v>
      </c>
      <c r="C413" s="937"/>
      <c r="D413" s="937"/>
      <c r="E413" s="937"/>
      <c r="F413" s="1664" t="str">
        <f>項目一覧②!$F$62</f>
        <v/>
      </c>
      <c r="G413" s="1664"/>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row>
    <row r="414" spans="1:28" ht="16" customHeight="1">
      <c r="A414" s="935"/>
      <c r="B414" s="935"/>
      <c r="C414" s="935"/>
      <c r="D414" s="935"/>
      <c r="E414" s="935"/>
      <c r="F414" s="1665"/>
      <c r="G414" s="1665"/>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row>
    <row r="415" spans="1:28" ht="16" customHeight="1">
      <c r="A415" s="906"/>
      <c r="B415" s="906"/>
      <c r="C415" s="906"/>
      <c r="D415" s="906"/>
      <c r="E415" s="906"/>
      <c r="F415" s="909"/>
      <c r="G415" s="909"/>
      <c r="H415" s="909"/>
      <c r="I415" s="909"/>
      <c r="J415" s="909"/>
      <c r="K415" s="909"/>
      <c r="L415" s="909"/>
      <c r="M415" s="909"/>
      <c r="N415" s="909"/>
      <c r="O415" s="909"/>
      <c r="P415" s="909"/>
      <c r="Q415" s="909"/>
      <c r="R415" s="909"/>
      <c r="S415" s="909"/>
      <c r="T415" s="909"/>
      <c r="U415" s="909"/>
      <c r="V415" s="909"/>
      <c r="W415" s="909"/>
      <c r="X415" s="909"/>
      <c r="Y415" s="909"/>
      <c r="Z415" s="909"/>
      <c r="AA415" s="909"/>
    </row>
    <row r="416" spans="1:28" ht="16" customHeight="1">
      <c r="A416" s="1669" t="s">
        <v>277</v>
      </c>
      <c r="B416" s="1669"/>
      <c r="C416" s="1669"/>
      <c r="D416" s="1669"/>
      <c r="E416" s="1669"/>
      <c r="F416" s="1669"/>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903"/>
    </row>
    <row r="417" spans="1:28" ht="16" customHeight="1">
      <c r="A417" s="935"/>
      <c r="B417" s="935" t="s">
        <v>276</v>
      </c>
      <c r="C417" s="935"/>
      <c r="D417" s="935"/>
      <c r="E417" s="935"/>
      <c r="F417" s="935"/>
      <c r="G417" s="935"/>
      <c r="H417" s="935"/>
      <c r="I417" s="935"/>
      <c r="J417" s="935"/>
      <c r="K417" s="935"/>
      <c r="L417" s="935"/>
      <c r="M417" s="935"/>
      <c r="N417" s="935"/>
      <c r="O417" s="935"/>
      <c r="P417" s="935"/>
      <c r="Q417" s="935"/>
      <c r="R417" s="935"/>
      <c r="S417" s="935"/>
      <c r="T417" s="935"/>
      <c r="U417" s="935"/>
      <c r="V417" s="935"/>
      <c r="W417" s="935"/>
      <c r="X417" s="935"/>
      <c r="Y417" s="935"/>
      <c r="Z417" s="935"/>
      <c r="AA417" s="935"/>
      <c r="AB417" s="903"/>
    </row>
    <row r="418" spans="1:28" ht="22" customHeight="1">
      <c r="A418" s="972" t="s">
        <v>275</v>
      </c>
      <c r="B418" s="973" t="s">
        <v>132</v>
      </c>
      <c r="C418" s="973"/>
      <c r="D418" s="973"/>
      <c r="E418" s="973"/>
      <c r="F418" s="973"/>
      <c r="G418" s="922"/>
      <c r="H418" s="973"/>
      <c r="I418" s="973"/>
      <c r="J418" s="973"/>
      <c r="K418" s="973"/>
      <c r="L418" s="973"/>
      <c r="M418" s="973">
        <f>項目一覧②!$F$63</f>
        <v>1</v>
      </c>
      <c r="N418" s="973"/>
      <c r="O418" s="973"/>
      <c r="P418" s="973"/>
      <c r="Q418" s="973"/>
      <c r="R418" s="973"/>
      <c r="S418" s="973"/>
      <c r="T418" s="973"/>
      <c r="U418" s="973"/>
      <c r="V418" s="973"/>
      <c r="W418" s="973"/>
      <c r="X418" s="973"/>
      <c r="Y418" s="973"/>
      <c r="Z418" s="973"/>
      <c r="AA418" s="973"/>
      <c r="AB418" s="903"/>
    </row>
    <row r="419" spans="1:28" ht="22" customHeight="1">
      <c r="A419" s="972" t="s">
        <v>275</v>
      </c>
      <c r="B419" s="973" t="s">
        <v>274</v>
      </c>
      <c r="C419" s="973"/>
      <c r="D419" s="973"/>
      <c r="E419" s="973"/>
      <c r="F419" s="973"/>
      <c r="G419" s="903"/>
      <c r="H419" s="903"/>
      <c r="I419" s="973"/>
      <c r="J419" s="973"/>
      <c r="K419" s="1663" t="str">
        <f>項目一覧②!$F$64</f>
        <v/>
      </c>
      <c r="L419" s="1663"/>
      <c r="M419" s="1663"/>
      <c r="N419" s="984" t="s">
        <v>273</v>
      </c>
      <c r="O419" s="973"/>
      <c r="P419" s="973"/>
      <c r="Q419" s="973"/>
      <c r="R419" s="973"/>
      <c r="S419" s="973"/>
      <c r="T419" s="973"/>
      <c r="U419" s="973"/>
      <c r="V419" s="973"/>
      <c r="W419" s="973"/>
      <c r="X419" s="973"/>
      <c r="Y419" s="973"/>
      <c r="Z419" s="973"/>
      <c r="AA419" s="973"/>
      <c r="AB419" s="903"/>
    </row>
    <row r="420" spans="1:28" ht="22" customHeight="1">
      <c r="A420" s="972" t="s">
        <v>269</v>
      </c>
      <c r="B420" s="973" t="s">
        <v>272</v>
      </c>
      <c r="C420" s="973"/>
      <c r="D420" s="973"/>
      <c r="E420" s="973"/>
      <c r="F420" s="973"/>
      <c r="G420" s="973"/>
      <c r="H420" s="973"/>
      <c r="I420" s="973"/>
      <c r="J420" s="1672" t="str">
        <f>項目一覧②!$F$65</f>
        <v/>
      </c>
      <c r="K420" s="1672"/>
      <c r="L420" s="1672"/>
      <c r="M420" s="1672"/>
      <c r="N420" s="999" t="s">
        <v>267</v>
      </c>
      <c r="O420" s="973"/>
      <c r="P420" s="973"/>
      <c r="Q420" s="973"/>
      <c r="R420" s="973"/>
      <c r="S420" s="973"/>
      <c r="T420" s="973"/>
      <c r="U420" s="973"/>
      <c r="V420" s="973"/>
      <c r="W420" s="973"/>
      <c r="X420" s="973"/>
      <c r="Y420" s="973"/>
      <c r="Z420" s="973"/>
      <c r="AA420" s="973"/>
      <c r="AB420" s="903"/>
    </row>
    <row r="421" spans="1:28" ht="22" customHeight="1">
      <c r="A421" s="972" t="s">
        <v>269</v>
      </c>
      <c r="B421" s="973" t="s">
        <v>271</v>
      </c>
      <c r="C421" s="973"/>
      <c r="D421" s="973"/>
      <c r="E421" s="973"/>
      <c r="F421" s="973"/>
      <c r="G421" s="973"/>
      <c r="H421" s="973"/>
      <c r="I421" s="973"/>
      <c r="J421" s="1672" t="str">
        <f>項目一覧②!$F$66</f>
        <v/>
      </c>
      <c r="K421" s="1672"/>
      <c r="L421" s="1672"/>
      <c r="M421" s="1672"/>
      <c r="N421" s="1000" t="s">
        <v>267</v>
      </c>
      <c r="O421" s="973"/>
      <c r="P421" s="973"/>
      <c r="Q421" s="973"/>
      <c r="R421" s="973"/>
      <c r="S421" s="973"/>
      <c r="T421" s="973"/>
      <c r="U421" s="973"/>
      <c r="V421" s="973"/>
      <c r="W421" s="973"/>
      <c r="X421" s="973"/>
      <c r="Y421" s="973"/>
      <c r="Z421" s="973"/>
      <c r="AA421" s="973"/>
      <c r="AB421" s="903"/>
    </row>
    <row r="422" spans="1:28" ht="22" customHeight="1">
      <c r="A422" s="972" t="s">
        <v>269</v>
      </c>
      <c r="B422" s="973" t="s">
        <v>270</v>
      </c>
      <c r="C422" s="973"/>
      <c r="D422" s="973"/>
      <c r="E422" s="973"/>
      <c r="F422" s="973"/>
      <c r="G422" s="973"/>
      <c r="H422" s="973"/>
      <c r="I422" s="973"/>
      <c r="J422" s="1672" t="str">
        <f>項目一覧②!$F$67</f>
        <v/>
      </c>
      <c r="K422" s="1672"/>
      <c r="L422" s="1672"/>
      <c r="M422" s="1672"/>
      <c r="N422" s="999" t="s">
        <v>267</v>
      </c>
      <c r="O422" s="973"/>
      <c r="P422" s="973"/>
      <c r="Q422" s="973"/>
      <c r="R422" s="973"/>
      <c r="S422" s="973"/>
      <c r="T422" s="973"/>
      <c r="U422" s="973"/>
      <c r="V422" s="973"/>
      <c r="W422" s="973"/>
      <c r="X422" s="973"/>
      <c r="Y422" s="973"/>
      <c r="Z422" s="973"/>
      <c r="AA422" s="973"/>
      <c r="AB422" s="903"/>
    </row>
    <row r="423" spans="1:28" ht="16" customHeight="1">
      <c r="A423" s="959" t="s">
        <v>269</v>
      </c>
      <c r="B423" s="937" t="s">
        <v>268</v>
      </c>
      <c r="C423" s="937"/>
      <c r="D423" s="937"/>
      <c r="E423" s="937"/>
      <c r="F423" s="937"/>
      <c r="G423" s="937"/>
      <c r="H423" s="937"/>
      <c r="I423" s="937"/>
      <c r="O423" s="937"/>
      <c r="P423" s="937"/>
      <c r="Q423" s="937"/>
      <c r="R423" s="937"/>
      <c r="S423" s="937"/>
      <c r="T423" s="937"/>
      <c r="U423" s="937"/>
      <c r="V423" s="937"/>
      <c r="W423" s="937"/>
      <c r="X423" s="937"/>
      <c r="Y423" s="937"/>
      <c r="Z423" s="937"/>
      <c r="AA423" s="937"/>
      <c r="AB423" s="903"/>
    </row>
    <row r="424" spans="1:28" ht="16" customHeight="1">
      <c r="A424" s="936"/>
      <c r="B424" s="906"/>
      <c r="C424" s="906" t="s">
        <v>2269</v>
      </c>
      <c r="D424" s="906" t="s">
        <v>2270</v>
      </c>
      <c r="E424" s="906"/>
      <c r="F424" s="906"/>
      <c r="G424" s="906"/>
      <c r="H424" s="906"/>
      <c r="I424" s="906"/>
      <c r="J424" s="1670" t="str">
        <f>項目一覧②!$F$68</f>
        <v/>
      </c>
      <c r="K424" s="1670"/>
      <c r="L424" s="1670"/>
      <c r="M424" s="1670"/>
      <c r="N424" s="1000" t="s">
        <v>267</v>
      </c>
      <c r="O424" s="906"/>
      <c r="P424" s="906"/>
      <c r="Q424" s="906"/>
      <c r="R424" s="906"/>
      <c r="S424" s="906"/>
      <c r="T424" s="906"/>
      <c r="U424" s="906"/>
      <c r="V424" s="906"/>
      <c r="W424" s="906"/>
      <c r="X424" s="906"/>
      <c r="Y424" s="906"/>
      <c r="Z424" s="906"/>
      <c r="AA424" s="906"/>
      <c r="AB424" s="903"/>
    </row>
    <row r="425" spans="1:28" ht="16" customHeight="1">
      <c r="A425" s="936"/>
      <c r="B425" s="906"/>
      <c r="C425" s="906" t="s">
        <v>2271</v>
      </c>
      <c r="D425" s="906" t="s">
        <v>2272</v>
      </c>
      <c r="E425" s="906"/>
      <c r="F425" s="906"/>
      <c r="G425" s="906"/>
      <c r="H425" s="906"/>
      <c r="I425" s="906"/>
      <c r="J425" s="1001"/>
      <c r="K425" s="1001"/>
      <c r="L425" s="1001"/>
      <c r="M425" s="1001"/>
      <c r="N425" s="1000"/>
      <c r="O425" s="1000"/>
      <c r="P425" s="906"/>
      <c r="Q425" s="936" t="str">
        <f>IF(項目一覧②!$G$69=TRUE,"■","□")</f>
        <v>□</v>
      </c>
      <c r="R425" s="906" t="s">
        <v>266</v>
      </c>
      <c r="S425" s="906"/>
      <c r="T425" s="936" t="str">
        <f>IF(項目一覧②!$H$69=TRUE,"■","□")</f>
        <v>□</v>
      </c>
      <c r="U425" s="906" t="s">
        <v>265</v>
      </c>
      <c r="V425" s="906"/>
      <c r="W425" s="906"/>
      <c r="X425" s="906"/>
      <c r="Y425" s="906"/>
      <c r="Z425" s="906"/>
      <c r="AA425" s="906"/>
      <c r="AB425" s="906"/>
    </row>
    <row r="426" spans="1:28" ht="16" customHeight="1">
      <c r="A426" s="959" t="s">
        <v>275</v>
      </c>
      <c r="B426" s="937" t="s">
        <v>264</v>
      </c>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03"/>
    </row>
    <row r="427" spans="1:28" ht="16" customHeight="1">
      <c r="A427" s="906"/>
      <c r="B427" s="906"/>
      <c r="C427" s="906"/>
      <c r="D427" s="1669" t="s">
        <v>263</v>
      </c>
      <c r="E427" s="1669"/>
      <c r="F427" s="1669"/>
      <c r="G427" s="1669"/>
      <c r="H427" s="975"/>
      <c r="I427" s="1669" t="s">
        <v>262</v>
      </c>
      <c r="J427" s="1669"/>
      <c r="K427" s="1669"/>
      <c r="L427" s="1669"/>
      <c r="M427" s="1669"/>
      <c r="N427" s="1669"/>
      <c r="O427" s="1669"/>
      <c r="P427" s="1669"/>
      <c r="Q427" s="1669"/>
      <c r="R427" s="1669"/>
      <c r="S427" s="1669"/>
      <c r="T427" s="1669"/>
      <c r="U427" s="1669"/>
      <c r="V427" s="975"/>
      <c r="W427" s="975" t="s">
        <v>279</v>
      </c>
      <c r="X427" s="1669" t="s">
        <v>289</v>
      </c>
      <c r="Y427" s="1669"/>
      <c r="Z427" s="1669"/>
      <c r="AA427" s="906" t="s">
        <v>288</v>
      </c>
      <c r="AB427" s="903"/>
    </row>
    <row r="428" spans="1:28" ht="18" customHeight="1">
      <c r="A428" s="906"/>
      <c r="B428" s="906" t="s">
        <v>287</v>
      </c>
      <c r="C428" s="906"/>
      <c r="D428" s="975" t="s">
        <v>281</v>
      </c>
      <c r="E428" s="1667" t="str">
        <f>項目一覧②!$F$70</f>
        <v/>
      </c>
      <c r="F428" s="1667"/>
      <c r="G428" s="960" t="s">
        <v>280</v>
      </c>
      <c r="H428" s="938" t="str">
        <f>項目一覧②!$F$76</f>
        <v/>
      </c>
      <c r="J428" s="906"/>
      <c r="K428" s="906"/>
      <c r="L428" s="903"/>
      <c r="M428" s="906"/>
      <c r="N428" s="906"/>
      <c r="O428" s="906"/>
      <c r="P428" s="906"/>
      <c r="Q428" s="906"/>
      <c r="R428" s="903"/>
      <c r="S428" s="903"/>
      <c r="T428" s="903"/>
      <c r="U428" s="903"/>
      <c r="V428" s="975"/>
      <c r="W428" s="975" t="s">
        <v>279</v>
      </c>
      <c r="X428" s="1668" t="str">
        <f>項目一覧②!$F$82</f>
        <v/>
      </c>
      <c r="Y428" s="1668"/>
      <c r="Z428" s="1668"/>
      <c r="AA428" s="906" t="s">
        <v>278</v>
      </c>
      <c r="AB428" s="903"/>
    </row>
    <row r="429" spans="1:28" ht="18" customHeight="1">
      <c r="A429" s="906"/>
      <c r="B429" s="906" t="s">
        <v>286</v>
      </c>
      <c r="C429" s="906"/>
      <c r="D429" s="975" t="s">
        <v>281</v>
      </c>
      <c r="E429" s="1667" t="str">
        <f>項目一覧②!$F$71</f>
        <v/>
      </c>
      <c r="F429" s="1667"/>
      <c r="G429" s="960" t="s">
        <v>280</v>
      </c>
      <c r="H429" s="938" t="str">
        <f>項目一覧②!$F$77</f>
        <v/>
      </c>
      <c r="J429" s="906"/>
      <c r="K429" s="906"/>
      <c r="L429" s="903"/>
      <c r="M429" s="906"/>
      <c r="N429" s="906"/>
      <c r="O429" s="906"/>
      <c r="P429" s="906"/>
      <c r="Q429" s="906"/>
      <c r="R429" s="903"/>
      <c r="S429" s="903"/>
      <c r="T429" s="903"/>
      <c r="U429" s="903"/>
      <c r="V429" s="975"/>
      <c r="W429" s="975" t="s">
        <v>279</v>
      </c>
      <c r="X429" s="1668" t="str">
        <f>項目一覧②!$F$83</f>
        <v/>
      </c>
      <c r="Y429" s="1668"/>
      <c r="Z429" s="1668"/>
      <c r="AA429" s="906" t="s">
        <v>278</v>
      </c>
      <c r="AB429" s="903"/>
    </row>
    <row r="430" spans="1:28" ht="18" customHeight="1">
      <c r="A430" s="906"/>
      <c r="B430" s="906" t="s">
        <v>285</v>
      </c>
      <c r="C430" s="906"/>
      <c r="D430" s="975" t="s">
        <v>281</v>
      </c>
      <c r="E430" s="1667" t="str">
        <f>項目一覧②!$F$72</f>
        <v/>
      </c>
      <c r="F430" s="1667"/>
      <c r="G430" s="960" t="s">
        <v>280</v>
      </c>
      <c r="H430" s="938" t="str">
        <f>項目一覧②!$F$78</f>
        <v/>
      </c>
      <c r="J430" s="906"/>
      <c r="K430" s="906"/>
      <c r="L430" s="903"/>
      <c r="M430" s="906"/>
      <c r="N430" s="906"/>
      <c r="O430" s="906"/>
      <c r="P430" s="906"/>
      <c r="Q430" s="906"/>
      <c r="R430" s="903"/>
      <c r="S430" s="903"/>
      <c r="T430" s="903"/>
      <c r="U430" s="903"/>
      <c r="V430" s="975"/>
      <c r="W430" s="975" t="s">
        <v>279</v>
      </c>
      <c r="X430" s="1668" t="str">
        <f>項目一覧②!$F$84</f>
        <v/>
      </c>
      <c r="Y430" s="1668"/>
      <c r="Z430" s="1668"/>
      <c r="AA430" s="906" t="s">
        <v>278</v>
      </c>
      <c r="AB430" s="903"/>
    </row>
    <row r="431" spans="1:28" ht="18" customHeight="1">
      <c r="A431" s="906"/>
      <c r="B431" s="906" t="s">
        <v>284</v>
      </c>
      <c r="C431" s="906"/>
      <c r="D431" s="975" t="s">
        <v>281</v>
      </c>
      <c r="E431" s="1667" t="str">
        <f>項目一覧②!$F$73</f>
        <v/>
      </c>
      <c r="F431" s="1667"/>
      <c r="G431" s="960" t="s">
        <v>280</v>
      </c>
      <c r="H431" s="938" t="str">
        <f>項目一覧②!$F$79</f>
        <v/>
      </c>
      <c r="J431" s="906"/>
      <c r="K431" s="906"/>
      <c r="L431" s="903"/>
      <c r="M431" s="906"/>
      <c r="N431" s="906"/>
      <c r="O431" s="906"/>
      <c r="P431" s="906"/>
      <c r="Q431" s="906"/>
      <c r="R431" s="903"/>
      <c r="S431" s="903"/>
      <c r="T431" s="903"/>
      <c r="U431" s="903"/>
      <c r="V431" s="975"/>
      <c r="W431" s="975" t="s">
        <v>279</v>
      </c>
      <c r="X431" s="1668" t="str">
        <f>項目一覧②!$F$85</f>
        <v/>
      </c>
      <c r="Y431" s="1668"/>
      <c r="Z431" s="1668"/>
      <c r="AA431" s="906" t="s">
        <v>278</v>
      </c>
      <c r="AB431" s="903"/>
    </row>
    <row r="432" spans="1:28" ht="18" customHeight="1">
      <c r="A432" s="906"/>
      <c r="B432" s="906" t="s">
        <v>283</v>
      </c>
      <c r="C432" s="906"/>
      <c r="D432" s="975" t="s">
        <v>281</v>
      </c>
      <c r="E432" s="1667" t="str">
        <f>項目一覧②!$F$74</f>
        <v/>
      </c>
      <c r="F432" s="1667"/>
      <c r="G432" s="960" t="s">
        <v>280</v>
      </c>
      <c r="H432" s="938" t="str">
        <f>項目一覧②!$F$80</f>
        <v/>
      </c>
      <c r="J432" s="906"/>
      <c r="K432" s="906"/>
      <c r="L432" s="903"/>
      <c r="M432" s="906"/>
      <c r="N432" s="906"/>
      <c r="O432" s="906"/>
      <c r="P432" s="906"/>
      <c r="Q432" s="906"/>
      <c r="R432" s="903"/>
      <c r="S432" s="903"/>
      <c r="T432" s="903"/>
      <c r="U432" s="903"/>
      <c r="V432" s="975"/>
      <c r="W432" s="975" t="s">
        <v>279</v>
      </c>
      <c r="X432" s="1668" t="str">
        <f>項目一覧②!$F$86</f>
        <v/>
      </c>
      <c r="Y432" s="1668"/>
      <c r="Z432" s="1668"/>
      <c r="AA432" s="906" t="s">
        <v>278</v>
      </c>
      <c r="AB432" s="903"/>
    </row>
    <row r="433" spans="1:28" ht="18" customHeight="1">
      <c r="A433" s="935"/>
      <c r="B433" s="935" t="s">
        <v>282</v>
      </c>
      <c r="C433" s="935"/>
      <c r="D433" s="975" t="s">
        <v>281</v>
      </c>
      <c r="E433" s="1667" t="str">
        <f>項目一覧②!$F$75</f>
        <v/>
      </c>
      <c r="F433" s="1667"/>
      <c r="G433" s="960" t="s">
        <v>280</v>
      </c>
      <c r="H433" s="938" t="str">
        <f>項目一覧②!$F$81</f>
        <v/>
      </c>
      <c r="J433" s="935"/>
      <c r="K433" s="935"/>
      <c r="L433" s="903"/>
      <c r="M433" s="935"/>
      <c r="N433" s="935"/>
      <c r="O433" s="935"/>
      <c r="P433" s="935"/>
      <c r="Q433" s="935"/>
      <c r="R433" s="903"/>
      <c r="S433" s="903"/>
      <c r="T433" s="903"/>
      <c r="U433" s="903"/>
      <c r="V433" s="975"/>
      <c r="W433" s="975" t="s">
        <v>279</v>
      </c>
      <c r="X433" s="1671" t="str">
        <f>項目一覧②!$F$87</f>
        <v/>
      </c>
      <c r="Y433" s="1671"/>
      <c r="Z433" s="1671"/>
      <c r="AA433" s="906" t="s">
        <v>278</v>
      </c>
      <c r="AB433" s="903"/>
    </row>
    <row r="434" spans="1:28" ht="16" customHeight="1">
      <c r="A434" s="959" t="s">
        <v>275</v>
      </c>
      <c r="B434" s="937" t="s">
        <v>251</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03"/>
    </row>
    <row r="435" spans="1:28" ht="16" customHeight="1">
      <c r="A435" s="936"/>
      <c r="B435" s="906"/>
      <c r="C435" s="906"/>
      <c r="D435" s="906"/>
      <c r="E435" s="906"/>
      <c r="F435" s="1675" t="str">
        <f>項目一覧②!$F$88</f>
        <v/>
      </c>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903"/>
    </row>
    <row r="436" spans="1:28" ht="16" customHeight="1">
      <c r="A436" s="935"/>
      <c r="B436" s="935"/>
      <c r="C436" s="935"/>
      <c r="D436" s="935"/>
      <c r="E436" s="93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903"/>
    </row>
    <row r="437" spans="1:28" ht="16" customHeight="1">
      <c r="A437" s="936" t="s">
        <v>275</v>
      </c>
      <c r="B437" s="906" t="s">
        <v>250</v>
      </c>
      <c r="C437" s="906"/>
      <c r="D437" s="906"/>
      <c r="E437" s="906"/>
      <c r="F437" s="938"/>
      <c r="G437" s="938"/>
      <c r="H437" s="938"/>
      <c r="I437" s="938"/>
      <c r="J437" s="938"/>
      <c r="K437" s="938"/>
      <c r="L437" s="938"/>
      <c r="M437" s="938"/>
      <c r="N437" s="938"/>
      <c r="O437" s="938"/>
      <c r="P437" s="938"/>
      <c r="Q437" s="938"/>
      <c r="R437" s="938"/>
      <c r="S437" s="938"/>
      <c r="T437" s="938"/>
      <c r="U437" s="938"/>
      <c r="V437" s="938"/>
      <c r="W437" s="938"/>
      <c r="X437" s="938"/>
      <c r="Y437" s="938"/>
      <c r="Z437" s="938"/>
      <c r="AA437" s="938"/>
      <c r="AB437" s="903"/>
    </row>
    <row r="438" spans="1:28" ht="16" customHeight="1">
      <c r="A438" s="906"/>
      <c r="B438" s="906"/>
      <c r="C438" s="906"/>
      <c r="D438" s="906"/>
      <c r="E438" s="906"/>
      <c r="F438" s="1675" t="str">
        <f>項目一覧②!$F$89</f>
        <v/>
      </c>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903"/>
    </row>
    <row r="439" spans="1:28" ht="16" customHeight="1">
      <c r="A439" s="935"/>
      <c r="B439" s="935"/>
      <c r="C439" s="935"/>
      <c r="D439" s="935"/>
      <c r="E439" s="93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903"/>
    </row>
    <row r="440" spans="1:28" ht="16" customHeight="1">
      <c r="A440" s="906"/>
      <c r="B440" s="906"/>
      <c r="C440" s="906"/>
      <c r="D440" s="906"/>
      <c r="E440" s="906"/>
      <c r="F440" s="906"/>
      <c r="G440" s="906"/>
      <c r="H440" s="906"/>
      <c r="I440" s="906"/>
      <c r="J440" s="906"/>
      <c r="K440" s="906"/>
      <c r="L440" s="906"/>
      <c r="M440" s="906"/>
      <c r="N440" s="906"/>
      <c r="O440" s="906"/>
      <c r="P440" s="906"/>
      <c r="Q440" s="906"/>
      <c r="R440" s="906"/>
      <c r="S440" s="906"/>
      <c r="T440" s="906"/>
      <c r="U440" s="906"/>
      <c r="V440" s="906"/>
      <c r="W440" s="906"/>
      <c r="X440" s="906"/>
      <c r="Y440" s="906"/>
      <c r="Z440" s="906"/>
      <c r="AA440" s="906"/>
      <c r="AB440" s="903"/>
    </row>
    <row r="441" spans="1:28" ht="16" customHeight="1">
      <c r="A441" s="1669" t="s">
        <v>277</v>
      </c>
      <c r="B441" s="1669"/>
      <c r="C441" s="1669"/>
      <c r="D441" s="1669"/>
      <c r="E441" s="1669"/>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903"/>
    </row>
    <row r="442" spans="1:28" ht="16" customHeight="1">
      <c r="A442" s="935"/>
      <c r="B442" s="935" t="s">
        <v>276</v>
      </c>
      <c r="C442" s="935"/>
      <c r="D442" s="935"/>
      <c r="E442" s="935"/>
      <c r="F442" s="935"/>
      <c r="G442" s="935"/>
      <c r="H442" s="935"/>
      <c r="I442" s="935"/>
      <c r="J442" s="935"/>
      <c r="K442" s="935"/>
      <c r="L442" s="935"/>
      <c r="M442" s="935"/>
      <c r="N442" s="935"/>
      <c r="O442" s="935"/>
      <c r="P442" s="935"/>
      <c r="Q442" s="935"/>
      <c r="R442" s="935"/>
      <c r="S442" s="935"/>
      <c r="T442" s="935"/>
      <c r="U442" s="935"/>
      <c r="V442" s="935"/>
      <c r="W442" s="935"/>
      <c r="X442" s="935"/>
      <c r="Y442" s="935"/>
      <c r="Z442" s="935"/>
      <c r="AA442" s="935"/>
      <c r="AB442" s="903"/>
    </row>
    <row r="443" spans="1:28" ht="22" customHeight="1">
      <c r="A443" s="972" t="s">
        <v>275</v>
      </c>
      <c r="B443" s="973" t="s">
        <v>132</v>
      </c>
      <c r="C443" s="973"/>
      <c r="D443" s="973"/>
      <c r="E443" s="973"/>
      <c r="F443" s="973"/>
      <c r="G443" s="922"/>
      <c r="H443" s="973"/>
      <c r="I443" s="973"/>
      <c r="J443" s="973"/>
      <c r="K443" s="973"/>
      <c r="L443" s="1685">
        <f>項目一覧②!$F$90</f>
        <v>1</v>
      </c>
      <c r="M443" s="1685"/>
      <c r="N443" s="973"/>
      <c r="O443" s="973"/>
      <c r="P443" s="973"/>
      <c r="Q443" s="973"/>
      <c r="R443" s="973"/>
      <c r="S443" s="973"/>
      <c r="T443" s="973"/>
      <c r="U443" s="973"/>
      <c r="V443" s="973"/>
      <c r="W443" s="973"/>
      <c r="X443" s="973"/>
      <c r="Y443" s="973"/>
      <c r="Z443" s="973"/>
      <c r="AA443" s="973"/>
      <c r="AB443" s="903"/>
    </row>
    <row r="444" spans="1:28" ht="22" customHeight="1">
      <c r="A444" s="972" t="s">
        <v>275</v>
      </c>
      <c r="B444" s="973" t="s">
        <v>274</v>
      </c>
      <c r="C444" s="973"/>
      <c r="D444" s="973"/>
      <c r="E444" s="973"/>
      <c r="F444" s="973"/>
      <c r="G444" s="903"/>
      <c r="H444" s="903"/>
      <c r="I444" s="973"/>
      <c r="J444" s="973"/>
      <c r="K444" s="1663" t="str">
        <f>項目一覧②!$F$91</f>
        <v/>
      </c>
      <c r="L444" s="1663"/>
      <c r="M444" s="1663"/>
      <c r="N444" s="984" t="s">
        <v>273</v>
      </c>
      <c r="O444" s="973"/>
      <c r="P444" s="973"/>
      <c r="Q444" s="973"/>
      <c r="R444" s="973"/>
      <c r="S444" s="973"/>
      <c r="T444" s="973"/>
      <c r="U444" s="973"/>
      <c r="V444" s="973"/>
      <c r="W444" s="973"/>
      <c r="X444" s="973"/>
      <c r="Y444" s="973"/>
      <c r="Z444" s="973"/>
      <c r="AA444" s="973"/>
      <c r="AB444" s="903"/>
    </row>
    <row r="445" spans="1:28" ht="22" customHeight="1">
      <c r="A445" s="972" t="s">
        <v>269</v>
      </c>
      <c r="B445" s="973" t="s">
        <v>272</v>
      </c>
      <c r="C445" s="973"/>
      <c r="D445" s="973"/>
      <c r="E445" s="973"/>
      <c r="F445" s="973"/>
      <c r="G445" s="973"/>
      <c r="H445" s="973"/>
      <c r="I445" s="973"/>
      <c r="J445" s="1672" t="str">
        <f>項目一覧②!$F$92</f>
        <v/>
      </c>
      <c r="K445" s="1672"/>
      <c r="L445" s="1672"/>
      <c r="M445" s="1672"/>
      <c r="N445" s="999" t="s">
        <v>267</v>
      </c>
      <c r="O445" s="973"/>
      <c r="P445" s="973"/>
      <c r="Q445" s="973"/>
      <c r="R445" s="973"/>
      <c r="S445" s="973"/>
      <c r="T445" s="973"/>
      <c r="U445" s="973"/>
      <c r="V445" s="973"/>
      <c r="W445" s="973"/>
      <c r="X445" s="973"/>
      <c r="Y445" s="973"/>
      <c r="Z445" s="973"/>
      <c r="AA445" s="973"/>
      <c r="AB445" s="903"/>
    </row>
    <row r="446" spans="1:28" ht="22" customHeight="1">
      <c r="A446" s="972" t="s">
        <v>269</v>
      </c>
      <c r="B446" s="973" t="s">
        <v>271</v>
      </c>
      <c r="C446" s="973"/>
      <c r="D446" s="973"/>
      <c r="E446" s="973"/>
      <c r="F446" s="973"/>
      <c r="G446" s="973"/>
      <c r="H446" s="973"/>
      <c r="I446" s="973"/>
      <c r="J446" s="1672" t="str">
        <f>項目一覧②!$F$93</f>
        <v/>
      </c>
      <c r="K446" s="1672"/>
      <c r="L446" s="1672"/>
      <c r="M446" s="1672"/>
      <c r="N446" s="1000" t="s">
        <v>267</v>
      </c>
      <c r="O446" s="973"/>
      <c r="P446" s="973"/>
      <c r="Q446" s="973"/>
      <c r="R446" s="973"/>
      <c r="S446" s="973"/>
      <c r="T446" s="973"/>
      <c r="U446" s="973"/>
      <c r="V446" s="973"/>
      <c r="W446" s="973"/>
      <c r="X446" s="973"/>
      <c r="Y446" s="973"/>
      <c r="Z446" s="973"/>
      <c r="AA446" s="973"/>
      <c r="AB446" s="903"/>
    </row>
    <row r="447" spans="1:28" ht="22" customHeight="1">
      <c r="A447" s="972" t="s">
        <v>269</v>
      </c>
      <c r="B447" s="973" t="s">
        <v>270</v>
      </c>
      <c r="C447" s="973"/>
      <c r="D447" s="973"/>
      <c r="E447" s="973"/>
      <c r="F447" s="973"/>
      <c r="G447" s="973"/>
      <c r="H447" s="973"/>
      <c r="I447" s="973"/>
      <c r="J447" s="1672" t="str">
        <f>項目一覧②!$F$94</f>
        <v/>
      </c>
      <c r="K447" s="1672"/>
      <c r="L447" s="1672"/>
      <c r="M447" s="1672"/>
      <c r="N447" s="999" t="s">
        <v>267</v>
      </c>
      <c r="O447" s="973"/>
      <c r="P447" s="973"/>
      <c r="Q447" s="973"/>
      <c r="R447" s="973"/>
      <c r="S447" s="973"/>
      <c r="T447" s="973"/>
      <c r="U447" s="973"/>
      <c r="V447" s="973"/>
      <c r="W447" s="973"/>
      <c r="X447" s="973"/>
      <c r="Y447" s="973"/>
      <c r="Z447" s="973"/>
      <c r="AA447" s="973"/>
      <c r="AB447" s="903"/>
    </row>
    <row r="448" spans="1:28" ht="16" customHeight="1">
      <c r="A448" s="959" t="s">
        <v>269</v>
      </c>
      <c r="B448" s="937" t="s">
        <v>268</v>
      </c>
      <c r="C448" s="937"/>
      <c r="D448" s="937"/>
      <c r="E448" s="937"/>
      <c r="F448" s="937"/>
      <c r="G448" s="937"/>
      <c r="H448" s="937"/>
      <c r="I448" s="937"/>
      <c r="O448" s="937"/>
      <c r="P448" s="937"/>
      <c r="Q448" s="937"/>
      <c r="R448" s="937"/>
      <c r="S448" s="937"/>
      <c r="T448" s="937"/>
      <c r="U448" s="937"/>
      <c r="V448" s="937"/>
      <c r="W448" s="937"/>
      <c r="X448" s="937"/>
      <c r="Y448" s="937"/>
      <c r="Z448" s="937"/>
      <c r="AA448" s="937"/>
      <c r="AB448" s="903"/>
    </row>
    <row r="449" spans="1:28" ht="16" customHeight="1">
      <c r="A449" s="936"/>
      <c r="B449" s="906"/>
      <c r="C449" s="906" t="s">
        <v>2269</v>
      </c>
      <c r="D449" s="906" t="s">
        <v>2270</v>
      </c>
      <c r="E449" s="906"/>
      <c r="F449" s="906"/>
      <c r="G449" s="906"/>
      <c r="H449" s="906"/>
      <c r="I449" s="906"/>
      <c r="J449" s="1670" t="str">
        <f>項目一覧②!$F$95</f>
        <v/>
      </c>
      <c r="K449" s="1670"/>
      <c r="L449" s="1670"/>
      <c r="M449" s="1670"/>
      <c r="N449" s="1000" t="s">
        <v>267</v>
      </c>
      <c r="O449" s="906"/>
      <c r="P449" s="906"/>
      <c r="Q449" s="906"/>
      <c r="R449" s="906"/>
      <c r="S449" s="906"/>
      <c r="T449" s="906"/>
      <c r="U449" s="906"/>
      <c r="V449" s="906"/>
      <c r="W449" s="906"/>
      <c r="X449" s="906"/>
      <c r="Y449" s="906"/>
      <c r="Z449" s="906"/>
      <c r="AA449" s="906"/>
      <c r="AB449" s="903"/>
    </row>
    <row r="450" spans="1:28" ht="16" customHeight="1">
      <c r="A450" s="936"/>
      <c r="B450" s="906"/>
      <c r="C450" s="906" t="s">
        <v>2271</v>
      </c>
      <c r="D450" s="906" t="s">
        <v>2272</v>
      </c>
      <c r="E450" s="906"/>
      <c r="F450" s="906"/>
      <c r="G450" s="906"/>
      <c r="H450" s="906"/>
      <c r="I450" s="906"/>
      <c r="J450" s="1001"/>
      <c r="K450" s="1001"/>
      <c r="L450" s="1001"/>
      <c r="M450" s="1001"/>
      <c r="N450" s="1000"/>
      <c r="O450" s="1000"/>
      <c r="P450" s="906"/>
      <c r="Q450" s="936" t="str">
        <f>IF(項目一覧②!$G$96=TRUE,"■","□")</f>
        <v>□</v>
      </c>
      <c r="R450" s="906" t="s">
        <v>266</v>
      </c>
      <c r="S450" s="906"/>
      <c r="T450" s="936" t="str">
        <f>IF(項目一覧②!$H$96=TRUE,"■","□")</f>
        <v>□</v>
      </c>
      <c r="U450" s="906" t="s">
        <v>265</v>
      </c>
      <c r="V450" s="906"/>
      <c r="W450" s="906"/>
      <c r="X450" s="906"/>
      <c r="Y450" s="906"/>
      <c r="Z450" s="906"/>
      <c r="AA450" s="906"/>
      <c r="AB450" s="906"/>
    </row>
    <row r="451" spans="1:28" ht="16" customHeight="1">
      <c r="A451" s="959" t="s">
        <v>275</v>
      </c>
      <c r="B451" s="937" t="s">
        <v>264</v>
      </c>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03"/>
    </row>
    <row r="452" spans="1:28" ht="16" customHeight="1">
      <c r="A452" s="906"/>
      <c r="B452" s="906"/>
      <c r="C452" s="906"/>
      <c r="D452" s="1669" t="s">
        <v>263</v>
      </c>
      <c r="E452" s="1669"/>
      <c r="F452" s="1669"/>
      <c r="G452" s="1669"/>
      <c r="H452" s="975"/>
      <c r="I452" s="1669" t="s">
        <v>262</v>
      </c>
      <c r="J452" s="1669"/>
      <c r="K452" s="1669"/>
      <c r="L452" s="1669"/>
      <c r="M452" s="1669"/>
      <c r="N452" s="1669"/>
      <c r="O452" s="1669"/>
      <c r="P452" s="1669"/>
      <c r="Q452" s="1669"/>
      <c r="R452" s="1669"/>
      <c r="S452" s="1669"/>
      <c r="T452" s="1669"/>
      <c r="U452" s="1669"/>
      <c r="V452" s="975"/>
      <c r="W452" s="975" t="s">
        <v>279</v>
      </c>
      <c r="X452" s="1669" t="s">
        <v>289</v>
      </c>
      <c r="Y452" s="1669"/>
      <c r="Z452" s="1669"/>
      <c r="AA452" s="906" t="s">
        <v>288</v>
      </c>
      <c r="AB452" s="903"/>
    </row>
    <row r="453" spans="1:28" ht="18" customHeight="1">
      <c r="A453" s="906"/>
      <c r="B453" s="906" t="s">
        <v>287</v>
      </c>
      <c r="C453" s="906"/>
      <c r="D453" s="975" t="s">
        <v>281</v>
      </c>
      <c r="E453" s="1667" t="str">
        <f>項目一覧②!$F$97</f>
        <v/>
      </c>
      <c r="F453" s="1667"/>
      <c r="G453" s="960" t="s">
        <v>280</v>
      </c>
      <c r="H453" s="938" t="str">
        <f>項目一覧②!$F$103</f>
        <v/>
      </c>
      <c r="J453" s="906"/>
      <c r="K453" s="906"/>
      <c r="L453" s="903"/>
      <c r="M453" s="906"/>
      <c r="N453" s="906"/>
      <c r="O453" s="906"/>
      <c r="P453" s="906"/>
      <c r="Q453" s="906"/>
      <c r="R453" s="903"/>
      <c r="S453" s="903"/>
      <c r="T453" s="903"/>
      <c r="U453" s="903"/>
      <c r="V453" s="975"/>
      <c r="W453" s="975" t="s">
        <v>279</v>
      </c>
      <c r="X453" s="1668" t="str">
        <f>項目一覧②!$F$109</f>
        <v/>
      </c>
      <c r="Y453" s="1668"/>
      <c r="Z453" s="1668"/>
      <c r="AA453" s="906" t="s">
        <v>278</v>
      </c>
      <c r="AB453" s="903"/>
    </row>
    <row r="454" spans="1:28" ht="18" customHeight="1">
      <c r="A454" s="906"/>
      <c r="B454" s="906" t="s">
        <v>286</v>
      </c>
      <c r="C454" s="906"/>
      <c r="D454" s="975" t="s">
        <v>281</v>
      </c>
      <c r="E454" s="1667" t="str">
        <f>項目一覧②!$F$98</f>
        <v/>
      </c>
      <c r="F454" s="1667"/>
      <c r="G454" s="960" t="s">
        <v>280</v>
      </c>
      <c r="H454" s="938" t="str">
        <f>項目一覧②!$F$104</f>
        <v/>
      </c>
      <c r="J454" s="906"/>
      <c r="K454" s="906"/>
      <c r="L454" s="903"/>
      <c r="M454" s="906"/>
      <c r="N454" s="906"/>
      <c r="O454" s="906"/>
      <c r="P454" s="906"/>
      <c r="Q454" s="906"/>
      <c r="R454" s="903"/>
      <c r="S454" s="903"/>
      <c r="T454" s="903"/>
      <c r="U454" s="903"/>
      <c r="V454" s="975"/>
      <c r="W454" s="975" t="s">
        <v>279</v>
      </c>
      <c r="X454" s="1668" t="str">
        <f>項目一覧②!$F$110</f>
        <v/>
      </c>
      <c r="Y454" s="1668"/>
      <c r="Z454" s="1668"/>
      <c r="AA454" s="906" t="s">
        <v>278</v>
      </c>
      <c r="AB454" s="903"/>
    </row>
    <row r="455" spans="1:28" ht="18" customHeight="1">
      <c r="A455" s="906"/>
      <c r="B455" s="906" t="s">
        <v>285</v>
      </c>
      <c r="C455" s="906"/>
      <c r="D455" s="975" t="s">
        <v>281</v>
      </c>
      <c r="E455" s="1667" t="str">
        <f>項目一覧②!$F$99</f>
        <v/>
      </c>
      <c r="F455" s="1667"/>
      <c r="G455" s="960" t="s">
        <v>280</v>
      </c>
      <c r="H455" s="938" t="str">
        <f>項目一覧②!$F$105</f>
        <v/>
      </c>
      <c r="J455" s="906"/>
      <c r="K455" s="906"/>
      <c r="L455" s="903"/>
      <c r="M455" s="906"/>
      <c r="N455" s="906"/>
      <c r="O455" s="906"/>
      <c r="P455" s="906"/>
      <c r="Q455" s="906"/>
      <c r="R455" s="903"/>
      <c r="S455" s="903"/>
      <c r="T455" s="903"/>
      <c r="U455" s="903"/>
      <c r="V455" s="975"/>
      <c r="W455" s="975" t="s">
        <v>279</v>
      </c>
      <c r="X455" s="1668" t="str">
        <f>項目一覧②!$F$111</f>
        <v/>
      </c>
      <c r="Y455" s="1668"/>
      <c r="Z455" s="1668"/>
      <c r="AA455" s="906" t="s">
        <v>278</v>
      </c>
      <c r="AB455" s="903"/>
    </row>
    <row r="456" spans="1:28" ht="18" customHeight="1">
      <c r="A456" s="906"/>
      <c r="B456" s="906" t="s">
        <v>284</v>
      </c>
      <c r="C456" s="906"/>
      <c r="D456" s="975" t="s">
        <v>281</v>
      </c>
      <c r="E456" s="1667" t="str">
        <f>項目一覧②!$F$100</f>
        <v/>
      </c>
      <c r="F456" s="1667"/>
      <c r="G456" s="960" t="s">
        <v>280</v>
      </c>
      <c r="H456" s="938" t="str">
        <f>項目一覧②!$F$106</f>
        <v/>
      </c>
      <c r="J456" s="906"/>
      <c r="K456" s="906"/>
      <c r="L456" s="903"/>
      <c r="M456" s="906"/>
      <c r="N456" s="906"/>
      <c r="O456" s="906"/>
      <c r="P456" s="906"/>
      <c r="Q456" s="906"/>
      <c r="R456" s="903"/>
      <c r="S456" s="903"/>
      <c r="T456" s="903"/>
      <c r="U456" s="903"/>
      <c r="V456" s="975"/>
      <c r="W456" s="975" t="s">
        <v>279</v>
      </c>
      <c r="X456" s="1668" t="str">
        <f>項目一覧②!$F$112</f>
        <v/>
      </c>
      <c r="Y456" s="1668"/>
      <c r="Z456" s="1668"/>
      <c r="AA456" s="906" t="s">
        <v>278</v>
      </c>
      <c r="AB456" s="903"/>
    </row>
    <row r="457" spans="1:28" ht="18" customHeight="1">
      <c r="A457" s="906"/>
      <c r="B457" s="906" t="s">
        <v>283</v>
      </c>
      <c r="C457" s="906"/>
      <c r="D457" s="975" t="s">
        <v>281</v>
      </c>
      <c r="E457" s="1667" t="str">
        <f>項目一覧②!$F$101</f>
        <v/>
      </c>
      <c r="F457" s="1667"/>
      <c r="G457" s="960" t="s">
        <v>280</v>
      </c>
      <c r="H457" s="938" t="str">
        <f>項目一覧②!$F$107</f>
        <v/>
      </c>
      <c r="J457" s="906"/>
      <c r="K457" s="906"/>
      <c r="L457" s="903"/>
      <c r="M457" s="906"/>
      <c r="N457" s="906"/>
      <c r="O457" s="906"/>
      <c r="P457" s="906"/>
      <c r="Q457" s="906"/>
      <c r="R457" s="903"/>
      <c r="S457" s="903"/>
      <c r="T457" s="903"/>
      <c r="U457" s="903"/>
      <c r="V457" s="975"/>
      <c r="W457" s="975" t="s">
        <v>279</v>
      </c>
      <c r="X457" s="1668" t="str">
        <f>項目一覧②!$F$113</f>
        <v/>
      </c>
      <c r="Y457" s="1668"/>
      <c r="Z457" s="1668"/>
      <c r="AA457" s="906" t="s">
        <v>278</v>
      </c>
      <c r="AB457" s="903"/>
    </row>
    <row r="458" spans="1:28" ht="18" customHeight="1">
      <c r="A458" s="935"/>
      <c r="B458" s="935" t="s">
        <v>282</v>
      </c>
      <c r="C458" s="935"/>
      <c r="D458" s="975" t="s">
        <v>281</v>
      </c>
      <c r="E458" s="1667" t="str">
        <f>項目一覧②!$F$102</f>
        <v/>
      </c>
      <c r="F458" s="1667"/>
      <c r="G458" s="960" t="s">
        <v>280</v>
      </c>
      <c r="H458" s="938" t="str">
        <f>項目一覧②!$F$108</f>
        <v/>
      </c>
      <c r="J458" s="935"/>
      <c r="K458" s="935"/>
      <c r="L458" s="903"/>
      <c r="M458" s="935"/>
      <c r="N458" s="935"/>
      <c r="O458" s="935"/>
      <c r="P458" s="935"/>
      <c r="Q458" s="935"/>
      <c r="R458" s="903"/>
      <c r="S458" s="903"/>
      <c r="T458" s="903"/>
      <c r="U458" s="903"/>
      <c r="V458" s="975"/>
      <c r="W458" s="975" t="s">
        <v>279</v>
      </c>
      <c r="X458" s="1671" t="str">
        <f>項目一覧②!$F$114</f>
        <v/>
      </c>
      <c r="Y458" s="1671"/>
      <c r="Z458" s="1671"/>
      <c r="AA458" s="906" t="s">
        <v>278</v>
      </c>
      <c r="AB458" s="903"/>
    </row>
    <row r="459" spans="1:28" ht="16" customHeight="1">
      <c r="A459" s="959" t="s">
        <v>275</v>
      </c>
      <c r="B459" s="937" t="s">
        <v>251</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03"/>
    </row>
    <row r="460" spans="1:28" ht="16" customHeight="1">
      <c r="A460" s="936"/>
      <c r="B460" s="906"/>
      <c r="C460" s="906"/>
      <c r="D460" s="906"/>
      <c r="E460" s="906"/>
      <c r="F460" s="1675" t="str">
        <f>項目一覧②!$F$115</f>
        <v/>
      </c>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903"/>
    </row>
    <row r="461" spans="1:28" ht="16" customHeight="1">
      <c r="A461" s="935"/>
      <c r="B461" s="935"/>
      <c r="C461" s="935"/>
      <c r="D461" s="935"/>
      <c r="E461" s="935"/>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903"/>
    </row>
    <row r="462" spans="1:28" ht="16" customHeight="1">
      <c r="A462" s="936" t="s">
        <v>275</v>
      </c>
      <c r="B462" s="906" t="s">
        <v>250</v>
      </c>
      <c r="C462" s="906"/>
      <c r="D462" s="906"/>
      <c r="E462" s="906"/>
      <c r="F462" s="906"/>
      <c r="G462" s="906"/>
      <c r="H462" s="906"/>
      <c r="I462" s="906"/>
      <c r="J462" s="906"/>
      <c r="K462" s="906"/>
      <c r="L462" s="906"/>
      <c r="M462" s="906"/>
      <c r="N462" s="906"/>
      <c r="O462" s="906"/>
      <c r="P462" s="906"/>
      <c r="Q462" s="906"/>
      <c r="R462" s="906"/>
      <c r="S462" s="906"/>
      <c r="T462" s="906"/>
      <c r="U462" s="906"/>
      <c r="V462" s="906"/>
      <c r="W462" s="906"/>
      <c r="X462" s="906"/>
      <c r="Y462" s="906"/>
      <c r="Z462" s="906"/>
      <c r="AA462" s="906"/>
      <c r="AB462" s="903"/>
    </row>
    <row r="463" spans="1:28" ht="16" customHeight="1">
      <c r="A463" s="906"/>
      <c r="B463" s="906"/>
      <c r="C463" s="906"/>
      <c r="D463" s="906"/>
      <c r="E463" s="906"/>
      <c r="F463" s="1675" t="str">
        <f>項目一覧②!$F$116</f>
        <v/>
      </c>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903"/>
    </row>
    <row r="464" spans="1:28" ht="16" customHeight="1">
      <c r="A464" s="935"/>
      <c r="B464" s="935"/>
      <c r="C464" s="935"/>
      <c r="D464" s="935"/>
      <c r="E464" s="935"/>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903"/>
    </row>
    <row r="465" spans="1:28" ht="18" customHeight="1">
      <c r="A465" s="906"/>
      <c r="B465" s="906"/>
      <c r="C465" s="906"/>
      <c r="D465" s="906"/>
      <c r="E465" s="906"/>
      <c r="F465" s="906"/>
      <c r="G465" s="906"/>
      <c r="H465" s="906"/>
      <c r="I465" s="906"/>
      <c r="J465" s="906"/>
      <c r="K465" s="906"/>
      <c r="L465" s="906"/>
      <c r="M465" s="906"/>
      <c r="N465" s="906"/>
      <c r="O465" s="906"/>
      <c r="P465" s="906"/>
      <c r="Q465" s="906"/>
      <c r="R465" s="906"/>
      <c r="S465" s="906"/>
      <c r="T465" s="906"/>
      <c r="U465" s="906"/>
      <c r="V465" s="906"/>
      <c r="W465" s="906"/>
      <c r="X465" s="906"/>
      <c r="Y465" s="906"/>
      <c r="Z465" s="906"/>
      <c r="AA465" s="906"/>
      <c r="AB465" s="903"/>
    </row>
    <row r="466" spans="1:28" ht="16" customHeight="1">
      <c r="A466" s="1669" t="s">
        <v>277</v>
      </c>
      <c r="B466" s="1669"/>
      <c r="C466" s="1669"/>
      <c r="D466" s="1669"/>
      <c r="E466" s="1669"/>
      <c r="F466" s="1669"/>
      <c r="G466" s="1669"/>
      <c r="H466" s="1669"/>
      <c r="I466" s="1669"/>
      <c r="J466" s="1669"/>
      <c r="K466" s="1669"/>
      <c r="L466" s="1669"/>
      <c r="M466" s="1669"/>
      <c r="N466" s="1669"/>
      <c r="O466" s="1669"/>
      <c r="P466" s="1669"/>
      <c r="Q466" s="1669"/>
      <c r="R466" s="1669"/>
      <c r="S466" s="1669"/>
      <c r="T466" s="1669"/>
      <c r="U466" s="1669"/>
      <c r="V466" s="1669"/>
      <c r="W466" s="1669"/>
      <c r="X466" s="1669"/>
      <c r="Y466" s="1669"/>
      <c r="Z466" s="1669"/>
      <c r="AA466" s="1669"/>
      <c r="AB466" s="903"/>
    </row>
    <row r="467" spans="1:28" ht="16" customHeight="1">
      <c r="A467" s="935"/>
      <c r="B467" s="935" t="s">
        <v>276</v>
      </c>
      <c r="C467" s="935"/>
      <c r="D467" s="935"/>
      <c r="E467" s="935"/>
      <c r="F467" s="935"/>
      <c r="G467" s="935"/>
      <c r="H467" s="935"/>
      <c r="I467" s="935"/>
      <c r="J467" s="935"/>
      <c r="K467" s="935"/>
      <c r="L467" s="935"/>
      <c r="M467" s="935"/>
      <c r="N467" s="935"/>
      <c r="O467" s="935"/>
      <c r="P467" s="935"/>
      <c r="Q467" s="935"/>
      <c r="R467" s="935"/>
      <c r="S467" s="935"/>
      <c r="T467" s="935"/>
      <c r="U467" s="935"/>
      <c r="V467" s="935"/>
      <c r="W467" s="935"/>
      <c r="X467" s="935"/>
      <c r="Y467" s="935"/>
      <c r="Z467" s="935"/>
      <c r="AA467" s="935"/>
      <c r="AB467" s="903"/>
    </row>
    <row r="468" spans="1:28" ht="22" customHeight="1">
      <c r="A468" s="972" t="s">
        <v>275</v>
      </c>
      <c r="B468" s="973" t="s">
        <v>132</v>
      </c>
      <c r="C468" s="973"/>
      <c r="D468" s="973"/>
      <c r="E468" s="973"/>
      <c r="F468" s="973"/>
      <c r="G468" s="922"/>
      <c r="H468" s="973"/>
      <c r="I468" s="973"/>
      <c r="J468" s="973"/>
      <c r="K468" s="973"/>
      <c r="L468" s="1685">
        <f>項目一覧②!$F$117</f>
        <v>1</v>
      </c>
      <c r="M468" s="1685"/>
      <c r="N468" s="973"/>
      <c r="O468" s="973"/>
      <c r="P468" s="973"/>
      <c r="Q468" s="973"/>
      <c r="R468" s="973"/>
      <c r="S468" s="973"/>
      <c r="T468" s="973"/>
      <c r="U468" s="973"/>
      <c r="V468" s="973"/>
      <c r="W468" s="973"/>
      <c r="X468" s="973"/>
      <c r="Y468" s="973"/>
      <c r="Z468" s="973"/>
      <c r="AA468" s="973"/>
      <c r="AB468" s="903"/>
    </row>
    <row r="469" spans="1:28" ht="22" customHeight="1">
      <c r="A469" s="972" t="s">
        <v>275</v>
      </c>
      <c r="B469" s="973" t="s">
        <v>274</v>
      </c>
      <c r="C469" s="973"/>
      <c r="D469" s="973"/>
      <c r="E469" s="973"/>
      <c r="F469" s="973"/>
      <c r="G469" s="903"/>
      <c r="H469" s="903"/>
      <c r="I469" s="973"/>
      <c r="J469" s="973"/>
      <c r="K469" s="1673" t="str">
        <f>項目一覧②!$F$118</f>
        <v/>
      </c>
      <c r="L469" s="1673"/>
      <c r="M469" s="1673"/>
      <c r="N469" s="973" t="s">
        <v>273</v>
      </c>
      <c r="O469" s="973"/>
      <c r="P469" s="973"/>
      <c r="Q469" s="973"/>
      <c r="R469" s="973"/>
      <c r="S469" s="973"/>
      <c r="T469" s="973"/>
      <c r="U469" s="973"/>
      <c r="V469" s="973"/>
      <c r="W469" s="973"/>
      <c r="X469" s="973"/>
      <c r="Y469" s="973"/>
      <c r="Z469" s="973"/>
      <c r="AA469" s="973"/>
      <c r="AB469" s="903"/>
    </row>
    <row r="470" spans="1:28" ht="22" customHeight="1">
      <c r="A470" s="972" t="s">
        <v>269</v>
      </c>
      <c r="B470" s="973" t="s">
        <v>272</v>
      </c>
      <c r="C470" s="973"/>
      <c r="D470" s="973"/>
      <c r="E470" s="973"/>
      <c r="F470" s="973"/>
      <c r="G470" s="973"/>
      <c r="H470" s="973"/>
      <c r="I470" s="973"/>
      <c r="J470" s="1672" t="str">
        <f>項目一覧②!$F$119</f>
        <v/>
      </c>
      <c r="K470" s="1672"/>
      <c r="L470" s="1672"/>
      <c r="M470" s="1672"/>
      <c r="N470" s="999" t="s">
        <v>267</v>
      </c>
      <c r="O470" s="973"/>
      <c r="P470" s="973"/>
      <c r="Q470" s="973"/>
      <c r="R470" s="973"/>
      <c r="S470" s="973"/>
      <c r="T470" s="973"/>
      <c r="U470" s="973"/>
      <c r="V470" s="973"/>
      <c r="W470" s="973"/>
      <c r="X470" s="973"/>
      <c r="Y470" s="973"/>
      <c r="Z470" s="973"/>
      <c r="AA470" s="973"/>
      <c r="AB470" s="903"/>
    </row>
    <row r="471" spans="1:28" ht="22" customHeight="1">
      <c r="A471" s="972" t="s">
        <v>269</v>
      </c>
      <c r="B471" s="973" t="s">
        <v>271</v>
      </c>
      <c r="C471" s="973"/>
      <c r="D471" s="973"/>
      <c r="E471" s="973"/>
      <c r="F471" s="973"/>
      <c r="G471" s="973"/>
      <c r="H471" s="973"/>
      <c r="I471" s="973"/>
      <c r="J471" s="1672" t="str">
        <f>項目一覧②!$F$120</f>
        <v/>
      </c>
      <c r="K471" s="1672"/>
      <c r="L471" s="1672"/>
      <c r="M471" s="1672"/>
      <c r="N471" s="1000" t="s">
        <v>267</v>
      </c>
      <c r="O471" s="973"/>
      <c r="P471" s="973"/>
      <c r="Q471" s="973"/>
      <c r="R471" s="973"/>
      <c r="S471" s="973"/>
      <c r="T471" s="973"/>
      <c r="U471" s="973"/>
      <c r="V471" s="973"/>
      <c r="W471" s="973"/>
      <c r="X471" s="973"/>
      <c r="Y471" s="973"/>
      <c r="Z471" s="973"/>
      <c r="AA471" s="973"/>
      <c r="AB471" s="903"/>
    </row>
    <row r="472" spans="1:28" ht="22" customHeight="1">
      <c r="A472" s="972" t="s">
        <v>269</v>
      </c>
      <c r="B472" s="973" t="s">
        <v>270</v>
      </c>
      <c r="C472" s="973"/>
      <c r="D472" s="973"/>
      <c r="E472" s="973"/>
      <c r="F472" s="973"/>
      <c r="G472" s="973"/>
      <c r="H472" s="973"/>
      <c r="I472" s="973"/>
      <c r="J472" s="1672" t="str">
        <f>項目一覧②!$F$121</f>
        <v/>
      </c>
      <c r="K472" s="1672"/>
      <c r="L472" s="1672"/>
      <c r="M472" s="1672"/>
      <c r="N472" s="999" t="s">
        <v>267</v>
      </c>
      <c r="O472" s="973"/>
      <c r="P472" s="973"/>
      <c r="Q472" s="973"/>
      <c r="R472" s="973"/>
      <c r="S472" s="973"/>
      <c r="T472" s="973"/>
      <c r="U472" s="973"/>
      <c r="V472" s="973"/>
      <c r="W472" s="973"/>
      <c r="X472" s="973"/>
      <c r="Y472" s="973"/>
      <c r="Z472" s="973"/>
      <c r="AA472" s="973"/>
      <c r="AB472" s="903"/>
    </row>
    <row r="473" spans="1:28" ht="16" customHeight="1">
      <c r="A473" s="959" t="s">
        <v>269</v>
      </c>
      <c r="B473" s="937" t="s">
        <v>268</v>
      </c>
      <c r="C473" s="937"/>
      <c r="D473" s="937"/>
      <c r="E473" s="937"/>
      <c r="F473" s="937"/>
      <c r="G473" s="937"/>
      <c r="H473" s="937"/>
      <c r="I473" s="937"/>
      <c r="O473" s="937"/>
      <c r="P473" s="937"/>
      <c r="Q473" s="937"/>
      <c r="R473" s="937"/>
      <c r="S473" s="937"/>
      <c r="T473" s="937"/>
      <c r="U473" s="937"/>
      <c r="V473" s="937"/>
      <c r="W473" s="937"/>
      <c r="X473" s="937"/>
      <c r="Y473" s="937"/>
      <c r="Z473" s="937"/>
      <c r="AA473" s="937"/>
      <c r="AB473" s="903"/>
    </row>
    <row r="474" spans="1:28" ht="16" customHeight="1">
      <c r="A474" s="936"/>
      <c r="B474" s="906"/>
      <c r="C474" s="906" t="s">
        <v>2269</v>
      </c>
      <c r="D474" s="906" t="s">
        <v>2270</v>
      </c>
      <c r="E474" s="906"/>
      <c r="F474" s="906"/>
      <c r="G474" s="906"/>
      <c r="H474" s="906"/>
      <c r="I474" s="906"/>
      <c r="J474" s="1670" t="str">
        <f>項目一覧②!$F$122</f>
        <v/>
      </c>
      <c r="K474" s="1670"/>
      <c r="L474" s="1670"/>
      <c r="M474" s="1670"/>
      <c r="N474" s="1000" t="s">
        <v>267</v>
      </c>
      <c r="O474" s="906"/>
      <c r="P474" s="906"/>
      <c r="Q474" s="906"/>
      <c r="R474" s="906"/>
      <c r="S474" s="906"/>
      <c r="T474" s="906"/>
      <c r="U474" s="906"/>
      <c r="V474" s="906"/>
      <c r="W474" s="906"/>
      <c r="X474" s="906"/>
      <c r="Y474" s="906"/>
      <c r="Z474" s="906"/>
      <c r="AA474" s="906"/>
      <c r="AB474" s="903"/>
    </row>
    <row r="475" spans="1:28" ht="16" customHeight="1">
      <c r="A475" s="936"/>
      <c r="B475" s="906"/>
      <c r="C475" s="906" t="s">
        <v>2271</v>
      </c>
      <c r="D475" s="906" t="s">
        <v>2272</v>
      </c>
      <c r="E475" s="906"/>
      <c r="F475" s="906"/>
      <c r="G475" s="906"/>
      <c r="H475" s="906"/>
      <c r="I475" s="906"/>
      <c r="J475" s="1001"/>
      <c r="K475" s="1001"/>
      <c r="L475" s="1001"/>
      <c r="M475" s="1001"/>
      <c r="N475" s="1000"/>
      <c r="O475" s="1000"/>
      <c r="P475" s="906"/>
      <c r="Q475" s="936" t="str">
        <f>IF(項目一覧②!$G$123=TRUE,"■","□")</f>
        <v>□</v>
      </c>
      <c r="R475" s="906" t="s">
        <v>266</v>
      </c>
      <c r="S475" s="906"/>
      <c r="T475" s="936" t="str">
        <f>IF(項目一覧②!$H$123=TRUE,"■","□")</f>
        <v>□</v>
      </c>
      <c r="U475" s="906" t="s">
        <v>265</v>
      </c>
      <c r="V475" s="906"/>
      <c r="W475" s="906"/>
      <c r="X475" s="906"/>
      <c r="Y475" s="906"/>
      <c r="Z475" s="906"/>
      <c r="AA475" s="906"/>
      <c r="AB475" s="906"/>
    </row>
    <row r="476" spans="1:28" ht="16" customHeight="1">
      <c r="A476" s="959" t="s">
        <v>275</v>
      </c>
      <c r="B476" s="937" t="s">
        <v>264</v>
      </c>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03"/>
    </row>
    <row r="477" spans="1:28" ht="16" customHeight="1">
      <c r="A477" s="906"/>
      <c r="B477" s="906"/>
      <c r="C477" s="906"/>
      <c r="D477" s="1669" t="s">
        <v>263</v>
      </c>
      <c r="E477" s="1669"/>
      <c r="F477" s="1669"/>
      <c r="G477" s="1669"/>
      <c r="H477" s="975"/>
      <c r="I477" s="1669" t="s">
        <v>262</v>
      </c>
      <c r="J477" s="1669"/>
      <c r="K477" s="1669"/>
      <c r="L477" s="1669"/>
      <c r="M477" s="1669"/>
      <c r="N477" s="1669"/>
      <c r="O477" s="1669"/>
      <c r="P477" s="1669"/>
      <c r="Q477" s="1669"/>
      <c r="R477" s="1669"/>
      <c r="S477" s="1669"/>
      <c r="T477" s="1669"/>
      <c r="U477" s="1669"/>
      <c r="V477" s="975"/>
      <c r="W477" s="975" t="s">
        <v>279</v>
      </c>
      <c r="X477" s="1669" t="s">
        <v>289</v>
      </c>
      <c r="Y477" s="1669"/>
      <c r="Z477" s="1669"/>
      <c r="AA477" s="906" t="s">
        <v>288</v>
      </c>
      <c r="AB477" s="903"/>
    </row>
    <row r="478" spans="1:28" ht="16" customHeight="1">
      <c r="A478" s="906"/>
      <c r="B478" s="906" t="s">
        <v>287</v>
      </c>
      <c r="C478" s="906"/>
      <c r="D478" s="975" t="s">
        <v>281</v>
      </c>
      <c r="E478" s="1667" t="str">
        <f>項目一覧②!$F$124</f>
        <v/>
      </c>
      <c r="F478" s="1667"/>
      <c r="G478" s="960" t="s">
        <v>280</v>
      </c>
      <c r="H478" s="938" t="str">
        <f>項目一覧②!$F$130</f>
        <v/>
      </c>
      <c r="J478" s="906"/>
      <c r="K478" s="906"/>
      <c r="L478" s="903"/>
      <c r="M478" s="906"/>
      <c r="N478" s="906"/>
      <c r="O478" s="906"/>
      <c r="P478" s="906"/>
      <c r="Q478" s="906"/>
      <c r="R478" s="903"/>
      <c r="S478" s="903"/>
      <c r="T478" s="903"/>
      <c r="U478" s="903"/>
      <c r="V478" s="975"/>
      <c r="W478" s="975" t="s">
        <v>279</v>
      </c>
      <c r="X478" s="1668" t="str">
        <f>項目一覧②!$F$136</f>
        <v/>
      </c>
      <c r="Y478" s="1668"/>
      <c r="Z478" s="1668"/>
      <c r="AA478" s="906" t="s">
        <v>278</v>
      </c>
      <c r="AB478" s="903"/>
    </row>
    <row r="479" spans="1:28" ht="16" customHeight="1">
      <c r="A479" s="906"/>
      <c r="B479" s="906" t="s">
        <v>286</v>
      </c>
      <c r="C479" s="906"/>
      <c r="D479" s="975" t="s">
        <v>281</v>
      </c>
      <c r="E479" s="1667" t="str">
        <f>項目一覧②!$F$125</f>
        <v/>
      </c>
      <c r="F479" s="1667"/>
      <c r="G479" s="960" t="s">
        <v>280</v>
      </c>
      <c r="H479" s="938" t="str">
        <f>項目一覧②!$F$131</f>
        <v/>
      </c>
      <c r="J479" s="906"/>
      <c r="K479" s="906"/>
      <c r="L479" s="903"/>
      <c r="M479" s="906"/>
      <c r="N479" s="906"/>
      <c r="O479" s="906"/>
      <c r="P479" s="906"/>
      <c r="Q479" s="906"/>
      <c r="R479" s="903"/>
      <c r="S479" s="903"/>
      <c r="T479" s="903"/>
      <c r="U479" s="903"/>
      <c r="V479" s="975"/>
      <c r="W479" s="975" t="s">
        <v>279</v>
      </c>
      <c r="X479" s="1668" t="str">
        <f>項目一覧②!$F$137</f>
        <v/>
      </c>
      <c r="Y479" s="1668"/>
      <c r="Z479" s="1668"/>
      <c r="AA479" s="906" t="s">
        <v>278</v>
      </c>
      <c r="AB479" s="903"/>
    </row>
    <row r="480" spans="1:28" ht="16" customHeight="1">
      <c r="A480" s="906"/>
      <c r="B480" s="906" t="s">
        <v>285</v>
      </c>
      <c r="C480" s="906"/>
      <c r="D480" s="975" t="s">
        <v>281</v>
      </c>
      <c r="E480" s="1667" t="str">
        <f>項目一覧②!$F$126</f>
        <v/>
      </c>
      <c r="F480" s="1667"/>
      <c r="G480" s="960" t="s">
        <v>280</v>
      </c>
      <c r="H480" s="938" t="str">
        <f>項目一覧②!$F$132</f>
        <v/>
      </c>
      <c r="J480" s="906"/>
      <c r="K480" s="906"/>
      <c r="L480" s="903"/>
      <c r="M480" s="906"/>
      <c r="N480" s="906"/>
      <c r="O480" s="906"/>
      <c r="P480" s="906"/>
      <c r="Q480" s="906"/>
      <c r="R480" s="903"/>
      <c r="S480" s="903"/>
      <c r="T480" s="903"/>
      <c r="U480" s="903"/>
      <c r="V480" s="975"/>
      <c r="W480" s="975" t="s">
        <v>279</v>
      </c>
      <c r="X480" s="1668" t="str">
        <f>項目一覧②!$F$138</f>
        <v/>
      </c>
      <c r="Y480" s="1668"/>
      <c r="Z480" s="1668"/>
      <c r="AA480" s="906" t="s">
        <v>278</v>
      </c>
      <c r="AB480" s="903"/>
    </row>
    <row r="481" spans="1:28" ht="16" customHeight="1">
      <c r="A481" s="906"/>
      <c r="B481" s="906" t="s">
        <v>284</v>
      </c>
      <c r="C481" s="906"/>
      <c r="D481" s="975" t="s">
        <v>281</v>
      </c>
      <c r="E481" s="1667" t="str">
        <f>項目一覧②!$F$127</f>
        <v/>
      </c>
      <c r="F481" s="1667"/>
      <c r="G481" s="960" t="s">
        <v>280</v>
      </c>
      <c r="H481" s="938" t="str">
        <f>項目一覧②!$F$133</f>
        <v/>
      </c>
      <c r="J481" s="906"/>
      <c r="K481" s="906"/>
      <c r="L481" s="903"/>
      <c r="M481" s="906"/>
      <c r="N481" s="906"/>
      <c r="O481" s="906"/>
      <c r="P481" s="906"/>
      <c r="Q481" s="906"/>
      <c r="R481" s="903"/>
      <c r="S481" s="903"/>
      <c r="T481" s="903"/>
      <c r="U481" s="903"/>
      <c r="V481" s="975"/>
      <c r="W481" s="975" t="s">
        <v>279</v>
      </c>
      <c r="X481" s="1668" t="str">
        <f>項目一覧②!$F$139</f>
        <v/>
      </c>
      <c r="Y481" s="1668"/>
      <c r="Z481" s="1668"/>
      <c r="AA481" s="906" t="s">
        <v>278</v>
      </c>
      <c r="AB481" s="903"/>
    </row>
    <row r="482" spans="1:28" ht="16" customHeight="1">
      <c r="A482" s="906"/>
      <c r="B482" s="906" t="s">
        <v>283</v>
      </c>
      <c r="C482" s="906"/>
      <c r="D482" s="975" t="s">
        <v>281</v>
      </c>
      <c r="E482" s="1667" t="str">
        <f>項目一覧②!$F$128</f>
        <v/>
      </c>
      <c r="F482" s="1667"/>
      <c r="G482" s="960" t="s">
        <v>280</v>
      </c>
      <c r="H482" s="938" t="str">
        <f>項目一覧②!$F$134</f>
        <v/>
      </c>
      <c r="J482" s="906"/>
      <c r="K482" s="906"/>
      <c r="L482" s="903"/>
      <c r="M482" s="906"/>
      <c r="N482" s="906"/>
      <c r="O482" s="906"/>
      <c r="P482" s="906"/>
      <c r="Q482" s="906"/>
      <c r="R482" s="903"/>
      <c r="S482" s="903"/>
      <c r="T482" s="903"/>
      <c r="U482" s="903"/>
      <c r="V482" s="975"/>
      <c r="W482" s="975" t="s">
        <v>279</v>
      </c>
      <c r="X482" s="1668" t="str">
        <f>項目一覧②!$F$140</f>
        <v/>
      </c>
      <c r="Y482" s="1668"/>
      <c r="Z482" s="1668"/>
      <c r="AA482" s="906" t="s">
        <v>278</v>
      </c>
      <c r="AB482" s="903"/>
    </row>
    <row r="483" spans="1:28" ht="16" customHeight="1">
      <c r="A483" s="935"/>
      <c r="B483" s="935" t="s">
        <v>282</v>
      </c>
      <c r="C483" s="935"/>
      <c r="D483" s="975" t="s">
        <v>281</v>
      </c>
      <c r="E483" s="1667" t="str">
        <f>項目一覧②!$F$129</f>
        <v/>
      </c>
      <c r="F483" s="1667"/>
      <c r="G483" s="960" t="s">
        <v>280</v>
      </c>
      <c r="H483" s="938" t="str">
        <f>項目一覧②!$F$135</f>
        <v/>
      </c>
      <c r="J483" s="935"/>
      <c r="K483" s="935"/>
      <c r="L483" s="903"/>
      <c r="M483" s="935"/>
      <c r="N483" s="935"/>
      <c r="O483" s="935"/>
      <c r="P483" s="935"/>
      <c r="Q483" s="935"/>
      <c r="R483" s="903"/>
      <c r="S483" s="903"/>
      <c r="T483" s="903"/>
      <c r="U483" s="903"/>
      <c r="V483" s="975"/>
      <c r="W483" s="975" t="s">
        <v>279</v>
      </c>
      <c r="X483" s="1671" t="str">
        <f>項目一覧②!$F$141</f>
        <v/>
      </c>
      <c r="Y483" s="1671"/>
      <c r="Z483" s="1671"/>
      <c r="AA483" s="906" t="s">
        <v>278</v>
      </c>
      <c r="AB483" s="903"/>
    </row>
    <row r="484" spans="1:28" ht="16" customHeight="1">
      <c r="A484" s="959" t="s">
        <v>275</v>
      </c>
      <c r="B484" s="937" t="s">
        <v>251</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03"/>
    </row>
    <row r="485" spans="1:28" ht="16" customHeight="1">
      <c r="A485" s="936"/>
      <c r="B485" s="906"/>
      <c r="C485" s="906"/>
      <c r="D485" s="906"/>
      <c r="E485" s="906"/>
      <c r="F485" s="1675" t="str">
        <f>項目一覧②!$F$142</f>
        <v/>
      </c>
      <c r="G485" s="1675"/>
      <c r="H485" s="1675"/>
      <c r="I485" s="1675"/>
      <c r="J485" s="1675"/>
      <c r="K485" s="1675"/>
      <c r="L485" s="1675"/>
      <c r="M485" s="1675"/>
      <c r="N485" s="1675"/>
      <c r="O485" s="1675"/>
      <c r="P485" s="1675"/>
      <c r="Q485" s="1675"/>
      <c r="R485" s="1675"/>
      <c r="S485" s="1675"/>
      <c r="T485" s="1675"/>
      <c r="U485" s="1675"/>
      <c r="V485" s="1675"/>
      <c r="W485" s="1675"/>
      <c r="X485" s="1675"/>
      <c r="Y485" s="1675"/>
      <c r="Z485" s="1675"/>
      <c r="AA485" s="1675"/>
      <c r="AB485" s="903"/>
    </row>
    <row r="486" spans="1:28" ht="16" customHeight="1">
      <c r="A486" s="935"/>
      <c r="B486" s="935"/>
      <c r="C486" s="935"/>
      <c r="D486" s="935"/>
      <c r="E486" s="935"/>
      <c r="F486" s="1676"/>
      <c r="G486" s="1676"/>
      <c r="H486" s="1676"/>
      <c r="I486" s="1676"/>
      <c r="J486" s="1676"/>
      <c r="K486" s="1676"/>
      <c r="L486" s="1676"/>
      <c r="M486" s="1676"/>
      <c r="N486" s="1676"/>
      <c r="O486" s="1676"/>
      <c r="P486" s="1676"/>
      <c r="Q486" s="1676"/>
      <c r="R486" s="1676"/>
      <c r="S486" s="1676"/>
      <c r="T486" s="1676"/>
      <c r="U486" s="1676"/>
      <c r="V486" s="1676"/>
      <c r="W486" s="1676"/>
      <c r="X486" s="1676"/>
      <c r="Y486" s="1676"/>
      <c r="Z486" s="1676"/>
      <c r="AA486" s="1676"/>
      <c r="AB486" s="903"/>
    </row>
    <row r="487" spans="1:28" ht="16" customHeight="1">
      <c r="A487" s="936" t="s">
        <v>275</v>
      </c>
      <c r="B487" s="906" t="s">
        <v>250</v>
      </c>
      <c r="C487" s="906"/>
      <c r="D487" s="906"/>
      <c r="E487" s="906"/>
      <c r="F487" s="906"/>
      <c r="G487" s="906"/>
      <c r="H487" s="906"/>
      <c r="I487" s="906"/>
      <c r="J487" s="906"/>
      <c r="K487" s="906"/>
      <c r="L487" s="906"/>
      <c r="M487" s="906"/>
      <c r="N487" s="906"/>
      <c r="O487" s="906"/>
      <c r="P487" s="906"/>
      <c r="Q487" s="906"/>
      <c r="R487" s="906"/>
      <c r="S487" s="906"/>
      <c r="T487" s="906"/>
      <c r="U487" s="906"/>
      <c r="V487" s="906"/>
      <c r="W487" s="906"/>
      <c r="X487" s="906"/>
      <c r="Y487" s="906"/>
      <c r="Z487" s="906"/>
      <c r="AA487" s="906"/>
      <c r="AB487" s="903"/>
    </row>
    <row r="488" spans="1:28" ht="16" customHeight="1">
      <c r="A488" s="906"/>
      <c r="B488" s="906"/>
      <c r="C488" s="906"/>
      <c r="D488" s="906"/>
      <c r="E488" s="906"/>
      <c r="F488" s="1675" t="str">
        <f>項目一覧②!$F$143</f>
        <v/>
      </c>
      <c r="G488" s="1675"/>
      <c r="H488" s="1675"/>
      <c r="I488" s="1675"/>
      <c r="J488" s="1675"/>
      <c r="K488" s="1675"/>
      <c r="L488" s="1675"/>
      <c r="M488" s="1675"/>
      <c r="N488" s="1675"/>
      <c r="O488" s="1675"/>
      <c r="P488" s="1675"/>
      <c r="Q488" s="1675"/>
      <c r="R488" s="1675"/>
      <c r="S488" s="1675"/>
      <c r="T488" s="1675"/>
      <c r="U488" s="1675"/>
      <c r="V488" s="1675"/>
      <c r="W488" s="1675"/>
      <c r="X488" s="1675"/>
      <c r="Y488" s="1675"/>
      <c r="Z488" s="1675"/>
      <c r="AA488" s="1675"/>
      <c r="AB488" s="903"/>
    </row>
    <row r="489" spans="1:28" ht="16" customHeight="1">
      <c r="A489" s="935"/>
      <c r="B489" s="935"/>
      <c r="C489" s="935"/>
      <c r="D489" s="935"/>
      <c r="E489" s="935"/>
      <c r="F489" s="1676"/>
      <c r="G489" s="1676"/>
      <c r="H489" s="1676"/>
      <c r="I489" s="1676"/>
      <c r="J489" s="1676"/>
      <c r="K489" s="1676"/>
      <c r="L489" s="1676"/>
      <c r="M489" s="1676"/>
      <c r="N489" s="1676"/>
      <c r="O489" s="1676"/>
      <c r="P489" s="1676"/>
      <c r="Q489" s="1676"/>
      <c r="R489" s="1676"/>
      <c r="S489" s="1676"/>
      <c r="T489" s="1676"/>
      <c r="U489" s="1676"/>
      <c r="V489" s="1676"/>
      <c r="W489" s="1676"/>
      <c r="X489" s="1676"/>
      <c r="Y489" s="1676"/>
      <c r="Z489" s="1676"/>
      <c r="AA489" s="1676"/>
      <c r="AB489" s="903"/>
    </row>
    <row r="490" spans="1:28" ht="16" customHeight="1">
      <c r="A490" s="906"/>
      <c r="B490" s="906"/>
      <c r="C490" s="906"/>
      <c r="D490" s="906"/>
      <c r="E490" s="906"/>
      <c r="F490" s="906"/>
      <c r="G490" s="906"/>
      <c r="H490" s="906"/>
      <c r="I490" s="906"/>
      <c r="J490" s="906"/>
      <c r="K490" s="906"/>
      <c r="L490" s="906"/>
      <c r="M490" s="906"/>
      <c r="N490" s="906"/>
      <c r="O490" s="906"/>
      <c r="P490" s="906"/>
      <c r="Q490" s="906"/>
      <c r="R490" s="906"/>
      <c r="S490" s="906"/>
      <c r="T490" s="906"/>
      <c r="U490" s="906"/>
      <c r="V490" s="906"/>
      <c r="W490" s="906"/>
      <c r="X490" s="906"/>
      <c r="Y490" s="906"/>
      <c r="Z490" s="906"/>
      <c r="AA490" s="906"/>
      <c r="AB490" s="903"/>
    </row>
    <row r="491" spans="1:28" ht="16" customHeight="1">
      <c r="A491" s="1669" t="s">
        <v>277</v>
      </c>
      <c r="B491" s="1669"/>
      <c r="C491" s="1669"/>
      <c r="D491" s="1669"/>
      <c r="E491" s="1669"/>
      <c r="F491" s="1669"/>
      <c r="G491" s="1669"/>
      <c r="H491" s="1669"/>
      <c r="I491" s="1669"/>
      <c r="J491" s="1669"/>
      <c r="K491" s="1669"/>
      <c r="L491" s="1669"/>
      <c r="M491" s="1669"/>
      <c r="N491" s="1669"/>
      <c r="O491" s="1669"/>
      <c r="P491" s="1669"/>
      <c r="Q491" s="1669"/>
      <c r="R491" s="1669"/>
      <c r="S491" s="1669"/>
      <c r="T491" s="1669"/>
      <c r="U491" s="1669"/>
      <c r="V491" s="1669"/>
      <c r="W491" s="1669"/>
      <c r="X491" s="1669"/>
      <c r="Y491" s="1669"/>
      <c r="Z491" s="1669"/>
      <c r="AA491" s="1669"/>
      <c r="AB491" s="903"/>
    </row>
    <row r="492" spans="1:28" ht="16" customHeight="1">
      <c r="A492" s="935"/>
      <c r="B492" s="935" t="s">
        <v>276</v>
      </c>
      <c r="C492" s="935"/>
      <c r="D492" s="935"/>
      <c r="E492" s="935"/>
      <c r="F492" s="935"/>
      <c r="G492" s="935"/>
      <c r="H492" s="935"/>
      <c r="I492" s="935"/>
      <c r="J492" s="935"/>
      <c r="K492" s="935"/>
      <c r="L492" s="935"/>
      <c r="M492" s="935"/>
      <c r="N492" s="935"/>
      <c r="O492" s="935"/>
      <c r="P492" s="935"/>
      <c r="Q492" s="935"/>
      <c r="R492" s="935"/>
      <c r="S492" s="935"/>
      <c r="T492" s="935"/>
      <c r="U492" s="935"/>
      <c r="V492" s="935"/>
      <c r="W492" s="935"/>
      <c r="X492" s="935"/>
      <c r="Y492" s="935"/>
      <c r="Z492" s="935"/>
      <c r="AA492" s="935"/>
      <c r="AB492" s="903"/>
    </row>
    <row r="493" spans="1:28" ht="22" customHeight="1">
      <c r="A493" s="972" t="s">
        <v>275</v>
      </c>
      <c r="B493" s="973" t="s">
        <v>132</v>
      </c>
      <c r="C493" s="973"/>
      <c r="D493" s="973"/>
      <c r="E493" s="973"/>
      <c r="F493" s="973"/>
      <c r="G493" s="922"/>
      <c r="H493" s="973"/>
      <c r="I493" s="973"/>
      <c r="J493" s="973"/>
      <c r="K493" s="973"/>
      <c r="L493" s="973"/>
      <c r="M493" s="973">
        <f>項目一覧②!$F$144</f>
        <v>1</v>
      </c>
      <c r="N493" s="973"/>
      <c r="O493" s="973"/>
      <c r="P493" s="973"/>
      <c r="Q493" s="973"/>
      <c r="R493" s="973"/>
      <c r="S493" s="973"/>
      <c r="T493" s="973"/>
      <c r="U493" s="973"/>
      <c r="V493" s="973"/>
      <c r="W493" s="973"/>
      <c r="X493" s="973"/>
      <c r="Y493" s="973"/>
      <c r="Z493" s="973"/>
      <c r="AA493" s="973"/>
      <c r="AB493" s="903"/>
    </row>
    <row r="494" spans="1:28" ht="22" customHeight="1">
      <c r="A494" s="972" t="s">
        <v>275</v>
      </c>
      <c r="B494" s="973" t="s">
        <v>274</v>
      </c>
      <c r="C494" s="973"/>
      <c r="D494" s="973"/>
      <c r="E494" s="973"/>
      <c r="F494" s="973"/>
      <c r="G494" s="903"/>
      <c r="H494" s="903"/>
      <c r="I494" s="973"/>
      <c r="J494" s="973"/>
      <c r="K494" s="1673" t="str">
        <f>項目一覧②!$F$145</f>
        <v/>
      </c>
      <c r="L494" s="1673"/>
      <c r="M494" s="1673"/>
      <c r="N494" s="973" t="s">
        <v>273</v>
      </c>
      <c r="O494" s="973"/>
      <c r="P494" s="973"/>
      <c r="Q494" s="973"/>
      <c r="R494" s="973"/>
      <c r="S494" s="973"/>
      <c r="T494" s="973"/>
      <c r="U494" s="973"/>
      <c r="V494" s="973"/>
      <c r="W494" s="973"/>
      <c r="X494" s="973"/>
      <c r="Y494" s="973"/>
      <c r="Z494" s="973"/>
      <c r="AA494" s="973"/>
      <c r="AB494" s="903"/>
    </row>
    <row r="495" spans="1:28" ht="22" customHeight="1">
      <c r="A495" s="972" t="s">
        <v>269</v>
      </c>
      <c r="B495" s="973" t="s">
        <v>272</v>
      </c>
      <c r="C495" s="973"/>
      <c r="D495" s="973"/>
      <c r="E495" s="973"/>
      <c r="F495" s="973"/>
      <c r="G495" s="973"/>
      <c r="H495" s="973"/>
      <c r="I495" s="973"/>
      <c r="J495" s="1672" t="str">
        <f>項目一覧②!$F$146</f>
        <v/>
      </c>
      <c r="K495" s="1672"/>
      <c r="L495" s="1672"/>
      <c r="M495" s="1672"/>
      <c r="N495" s="999" t="s">
        <v>267</v>
      </c>
      <c r="O495" s="973"/>
      <c r="P495" s="973"/>
      <c r="Q495" s="973"/>
      <c r="R495" s="973"/>
      <c r="S495" s="973"/>
      <c r="T495" s="973"/>
      <c r="U495" s="973"/>
      <c r="V495" s="973"/>
      <c r="W495" s="973"/>
      <c r="X495" s="973"/>
      <c r="Y495" s="973"/>
      <c r="Z495" s="973"/>
      <c r="AA495" s="973"/>
      <c r="AB495" s="903"/>
    </row>
    <row r="496" spans="1:28" ht="22" customHeight="1">
      <c r="A496" s="972" t="s">
        <v>269</v>
      </c>
      <c r="B496" s="973" t="s">
        <v>271</v>
      </c>
      <c r="C496" s="973"/>
      <c r="D496" s="973"/>
      <c r="E496" s="973"/>
      <c r="F496" s="973"/>
      <c r="G496" s="973"/>
      <c r="H496" s="973"/>
      <c r="I496" s="973"/>
      <c r="J496" s="1672" t="str">
        <f>項目一覧②!$F$147</f>
        <v/>
      </c>
      <c r="K496" s="1672"/>
      <c r="L496" s="1672"/>
      <c r="M496" s="1672"/>
      <c r="N496" s="1000" t="s">
        <v>267</v>
      </c>
      <c r="O496" s="973"/>
      <c r="P496" s="973"/>
      <c r="Q496" s="973"/>
      <c r="R496" s="973"/>
      <c r="S496" s="973"/>
      <c r="T496" s="973"/>
      <c r="U496" s="973"/>
      <c r="V496" s="973"/>
      <c r="W496" s="973"/>
      <c r="X496" s="973"/>
      <c r="Y496" s="973"/>
      <c r="Z496" s="973"/>
      <c r="AA496" s="973"/>
      <c r="AB496" s="903"/>
    </row>
    <row r="497" spans="1:28" ht="22" customHeight="1">
      <c r="A497" s="972" t="s">
        <v>269</v>
      </c>
      <c r="B497" s="973" t="s">
        <v>270</v>
      </c>
      <c r="C497" s="973"/>
      <c r="D497" s="973"/>
      <c r="E497" s="973"/>
      <c r="F497" s="973"/>
      <c r="G497" s="973"/>
      <c r="H497" s="973"/>
      <c r="I497" s="973"/>
      <c r="J497" s="1672" t="str">
        <f>項目一覧②!$F$148</f>
        <v/>
      </c>
      <c r="K497" s="1672"/>
      <c r="L497" s="1672"/>
      <c r="M497" s="1672"/>
      <c r="N497" s="999" t="s">
        <v>267</v>
      </c>
      <c r="O497" s="973"/>
      <c r="P497" s="973"/>
      <c r="Q497" s="973"/>
      <c r="R497" s="973"/>
      <c r="S497" s="973"/>
      <c r="T497" s="973"/>
      <c r="U497" s="973"/>
      <c r="V497" s="973"/>
      <c r="W497" s="973"/>
      <c r="X497" s="973"/>
      <c r="Y497" s="973"/>
      <c r="Z497" s="973"/>
      <c r="AA497" s="973"/>
      <c r="AB497" s="903"/>
    </row>
    <row r="498" spans="1:28" ht="16" customHeight="1">
      <c r="A498" s="959" t="s">
        <v>269</v>
      </c>
      <c r="B498" s="937" t="s">
        <v>268</v>
      </c>
      <c r="C498" s="937"/>
      <c r="D498" s="937"/>
      <c r="E498" s="937"/>
      <c r="F498" s="937"/>
      <c r="G498" s="937"/>
      <c r="H498" s="937"/>
      <c r="I498" s="937"/>
      <c r="O498" s="937"/>
      <c r="P498" s="937"/>
      <c r="Q498" s="937"/>
      <c r="R498" s="937"/>
      <c r="S498" s="937"/>
      <c r="T498" s="937"/>
      <c r="U498" s="937"/>
      <c r="V498" s="937"/>
      <c r="W498" s="937"/>
      <c r="X498" s="937"/>
      <c r="Y498" s="937"/>
      <c r="Z498" s="937"/>
      <c r="AA498" s="937"/>
      <c r="AB498" s="903"/>
    </row>
    <row r="499" spans="1:28" ht="16" customHeight="1">
      <c r="A499" s="936"/>
      <c r="B499" s="906"/>
      <c r="C499" s="906" t="s">
        <v>2269</v>
      </c>
      <c r="D499" s="906" t="s">
        <v>2270</v>
      </c>
      <c r="E499" s="906"/>
      <c r="F499" s="906"/>
      <c r="G499" s="906"/>
      <c r="H499" s="906"/>
      <c r="I499" s="906"/>
      <c r="J499" s="1670" t="str">
        <f>項目一覧②!$F$149</f>
        <v/>
      </c>
      <c r="K499" s="1670"/>
      <c r="L499" s="1670"/>
      <c r="M499" s="1670"/>
      <c r="N499" s="1000" t="s">
        <v>267</v>
      </c>
      <c r="O499" s="906"/>
      <c r="P499" s="906"/>
      <c r="Q499" s="906"/>
      <c r="R499" s="906"/>
      <c r="S499" s="906"/>
      <c r="T499" s="906"/>
      <c r="U499" s="906"/>
      <c r="V499" s="906"/>
      <c r="W499" s="906"/>
      <c r="X499" s="906"/>
      <c r="Y499" s="906"/>
      <c r="Z499" s="906"/>
      <c r="AA499" s="906"/>
      <c r="AB499" s="903"/>
    </row>
    <row r="500" spans="1:28" ht="16" customHeight="1">
      <c r="A500" s="936"/>
      <c r="B500" s="906"/>
      <c r="C500" s="906" t="s">
        <v>2271</v>
      </c>
      <c r="D500" s="906" t="s">
        <v>2272</v>
      </c>
      <c r="E500" s="906"/>
      <c r="F500" s="906"/>
      <c r="G500" s="906"/>
      <c r="H500" s="906"/>
      <c r="I500" s="906"/>
      <c r="J500" s="1001"/>
      <c r="K500" s="1001"/>
      <c r="L500" s="1001"/>
      <c r="M500" s="1001"/>
      <c r="N500" s="1000"/>
      <c r="O500" s="1000"/>
      <c r="P500" s="906"/>
      <c r="Q500" s="936" t="str">
        <f>IF(項目一覧②!$G$150=TRUE,"■","□")</f>
        <v>□</v>
      </c>
      <c r="R500" s="906" t="s">
        <v>266</v>
      </c>
      <c r="S500" s="906"/>
      <c r="T500" s="936" t="str">
        <f>IF(項目一覧②!$H$150=TRUE,"■","□")</f>
        <v>□</v>
      </c>
      <c r="U500" s="906" t="s">
        <v>265</v>
      </c>
      <c r="V500" s="906"/>
      <c r="W500" s="906"/>
      <c r="X500" s="906"/>
      <c r="Y500" s="906"/>
      <c r="Z500" s="906"/>
      <c r="AA500" s="906"/>
      <c r="AB500" s="906"/>
    </row>
    <row r="501" spans="1:28" ht="16" customHeight="1">
      <c r="A501" s="959" t="s">
        <v>275</v>
      </c>
      <c r="B501" s="937" t="s">
        <v>264</v>
      </c>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03"/>
    </row>
    <row r="502" spans="1:28" ht="16" customHeight="1">
      <c r="A502" s="906"/>
      <c r="B502" s="906"/>
      <c r="C502" s="906"/>
      <c r="D502" s="1669" t="s">
        <v>263</v>
      </c>
      <c r="E502" s="1669"/>
      <c r="F502" s="1669"/>
      <c r="G502" s="1669"/>
      <c r="H502" s="975"/>
      <c r="I502" s="1669" t="s">
        <v>262</v>
      </c>
      <c r="J502" s="1669"/>
      <c r="K502" s="1669"/>
      <c r="L502" s="1669"/>
      <c r="M502" s="1669"/>
      <c r="N502" s="1669"/>
      <c r="O502" s="1669"/>
      <c r="P502" s="1669"/>
      <c r="Q502" s="1669"/>
      <c r="R502" s="1669"/>
      <c r="S502" s="1669"/>
      <c r="T502" s="1669"/>
      <c r="U502" s="1669"/>
      <c r="V502" s="975"/>
      <c r="W502" s="975" t="s">
        <v>279</v>
      </c>
      <c r="X502" s="1669" t="s">
        <v>289</v>
      </c>
      <c r="Y502" s="1669"/>
      <c r="Z502" s="1669"/>
      <c r="AA502" s="906" t="s">
        <v>288</v>
      </c>
      <c r="AB502" s="903"/>
    </row>
    <row r="503" spans="1:28" ht="16" customHeight="1">
      <c r="A503" s="906"/>
      <c r="B503" s="906" t="s">
        <v>287</v>
      </c>
      <c r="C503" s="906"/>
      <c r="D503" s="975" t="s">
        <v>281</v>
      </c>
      <c r="E503" s="1667" t="str">
        <f>項目一覧②!$F$151</f>
        <v/>
      </c>
      <c r="F503" s="1667"/>
      <c r="G503" s="960" t="s">
        <v>280</v>
      </c>
      <c r="H503" s="938" t="str">
        <f>項目一覧②!$F$157</f>
        <v/>
      </c>
      <c r="J503" s="906"/>
      <c r="K503" s="906"/>
      <c r="L503" s="903"/>
      <c r="M503" s="906"/>
      <c r="N503" s="906"/>
      <c r="O503" s="906"/>
      <c r="P503" s="906"/>
      <c r="Q503" s="906"/>
      <c r="R503" s="903"/>
      <c r="S503" s="903"/>
      <c r="T503" s="903"/>
      <c r="U503" s="903"/>
      <c r="V503" s="975"/>
      <c r="W503" s="975" t="s">
        <v>279</v>
      </c>
      <c r="X503" s="1668" t="str">
        <f>項目一覧②!$F$163</f>
        <v/>
      </c>
      <c r="Y503" s="1668"/>
      <c r="Z503" s="1668"/>
      <c r="AA503" s="906" t="s">
        <v>278</v>
      </c>
      <c r="AB503" s="903"/>
    </row>
    <row r="504" spans="1:28" ht="16" customHeight="1">
      <c r="A504" s="906"/>
      <c r="B504" s="906" t="s">
        <v>286</v>
      </c>
      <c r="C504" s="906"/>
      <c r="D504" s="975" t="s">
        <v>281</v>
      </c>
      <c r="E504" s="1667" t="str">
        <f>項目一覧②!$F$152</f>
        <v/>
      </c>
      <c r="F504" s="1667"/>
      <c r="G504" s="960" t="s">
        <v>280</v>
      </c>
      <c r="H504" s="938" t="str">
        <f>項目一覧②!$F$158</f>
        <v/>
      </c>
      <c r="J504" s="906"/>
      <c r="K504" s="906"/>
      <c r="L504" s="903"/>
      <c r="M504" s="906"/>
      <c r="N504" s="906"/>
      <c r="O504" s="906"/>
      <c r="P504" s="906"/>
      <c r="Q504" s="906"/>
      <c r="R504" s="903"/>
      <c r="S504" s="903"/>
      <c r="T504" s="903"/>
      <c r="U504" s="903"/>
      <c r="V504" s="975"/>
      <c r="W504" s="975" t="s">
        <v>279</v>
      </c>
      <c r="X504" s="1668" t="str">
        <f>項目一覧②!$F$164</f>
        <v/>
      </c>
      <c r="Y504" s="1668"/>
      <c r="Z504" s="1668"/>
      <c r="AA504" s="906" t="s">
        <v>278</v>
      </c>
      <c r="AB504" s="903"/>
    </row>
    <row r="505" spans="1:28" ht="16" customHeight="1">
      <c r="A505" s="906"/>
      <c r="B505" s="906" t="s">
        <v>285</v>
      </c>
      <c r="C505" s="906"/>
      <c r="D505" s="975" t="s">
        <v>281</v>
      </c>
      <c r="E505" s="1667" t="str">
        <f>項目一覧②!$F$153</f>
        <v/>
      </c>
      <c r="F505" s="1667"/>
      <c r="G505" s="960" t="s">
        <v>280</v>
      </c>
      <c r="H505" s="938" t="str">
        <f>項目一覧②!$F$159</f>
        <v/>
      </c>
      <c r="J505" s="906"/>
      <c r="K505" s="906"/>
      <c r="L505" s="903"/>
      <c r="M505" s="906"/>
      <c r="N505" s="906"/>
      <c r="O505" s="906"/>
      <c r="P505" s="906"/>
      <c r="Q505" s="906"/>
      <c r="R505" s="903"/>
      <c r="S505" s="903"/>
      <c r="T505" s="903"/>
      <c r="U505" s="903"/>
      <c r="V505" s="975"/>
      <c r="W505" s="975" t="s">
        <v>279</v>
      </c>
      <c r="X505" s="1668" t="str">
        <f>項目一覧②!$F$165</f>
        <v/>
      </c>
      <c r="Y505" s="1668"/>
      <c r="Z505" s="1668"/>
      <c r="AA505" s="906" t="s">
        <v>278</v>
      </c>
      <c r="AB505" s="903"/>
    </row>
    <row r="506" spans="1:28" ht="16" customHeight="1">
      <c r="A506" s="906"/>
      <c r="B506" s="906" t="s">
        <v>284</v>
      </c>
      <c r="C506" s="906"/>
      <c r="D506" s="975" t="s">
        <v>281</v>
      </c>
      <c r="E506" s="1667" t="str">
        <f>項目一覧②!$F$154</f>
        <v/>
      </c>
      <c r="F506" s="1667"/>
      <c r="G506" s="960" t="s">
        <v>280</v>
      </c>
      <c r="H506" s="938" t="str">
        <f>項目一覧②!$F$160</f>
        <v/>
      </c>
      <c r="J506" s="906"/>
      <c r="K506" s="906"/>
      <c r="L506" s="903"/>
      <c r="M506" s="906"/>
      <c r="N506" s="906"/>
      <c r="O506" s="906"/>
      <c r="P506" s="906"/>
      <c r="Q506" s="906"/>
      <c r="R506" s="903"/>
      <c r="S506" s="903"/>
      <c r="T506" s="903"/>
      <c r="U506" s="903"/>
      <c r="V506" s="975"/>
      <c r="W506" s="975" t="s">
        <v>279</v>
      </c>
      <c r="X506" s="1668" t="str">
        <f>項目一覧②!$F$166</f>
        <v/>
      </c>
      <c r="Y506" s="1668"/>
      <c r="Z506" s="1668"/>
      <c r="AA506" s="906" t="s">
        <v>278</v>
      </c>
      <c r="AB506" s="903"/>
    </row>
    <row r="507" spans="1:28" ht="16" customHeight="1">
      <c r="A507" s="906"/>
      <c r="B507" s="906" t="s">
        <v>283</v>
      </c>
      <c r="C507" s="906"/>
      <c r="D507" s="975" t="s">
        <v>281</v>
      </c>
      <c r="E507" s="1667" t="str">
        <f>項目一覧②!$F$155</f>
        <v/>
      </c>
      <c r="F507" s="1667"/>
      <c r="G507" s="960" t="s">
        <v>280</v>
      </c>
      <c r="H507" s="938" t="str">
        <f>項目一覧②!$F$161</f>
        <v/>
      </c>
      <c r="J507" s="906"/>
      <c r="K507" s="906"/>
      <c r="L507" s="903"/>
      <c r="M507" s="906"/>
      <c r="N507" s="906"/>
      <c r="O507" s="906"/>
      <c r="P507" s="906"/>
      <c r="Q507" s="906"/>
      <c r="R507" s="903"/>
      <c r="S507" s="903"/>
      <c r="T507" s="903"/>
      <c r="U507" s="903"/>
      <c r="V507" s="975"/>
      <c r="W507" s="975" t="s">
        <v>279</v>
      </c>
      <c r="X507" s="1668" t="str">
        <f>項目一覧②!$F$167</f>
        <v/>
      </c>
      <c r="Y507" s="1668"/>
      <c r="Z507" s="1668"/>
      <c r="AA507" s="906" t="s">
        <v>278</v>
      </c>
      <c r="AB507" s="903"/>
    </row>
    <row r="508" spans="1:28" ht="16" customHeight="1">
      <c r="A508" s="935"/>
      <c r="B508" s="935" t="s">
        <v>282</v>
      </c>
      <c r="C508" s="935"/>
      <c r="D508" s="975" t="s">
        <v>281</v>
      </c>
      <c r="E508" s="1667" t="str">
        <f>項目一覧②!$F$156</f>
        <v/>
      </c>
      <c r="F508" s="1667"/>
      <c r="G508" s="960" t="s">
        <v>280</v>
      </c>
      <c r="H508" s="938" t="str">
        <f>項目一覧②!$F$162</f>
        <v/>
      </c>
      <c r="J508" s="935"/>
      <c r="K508" s="935"/>
      <c r="L508" s="903"/>
      <c r="M508" s="935"/>
      <c r="N508" s="935"/>
      <c r="O508" s="935"/>
      <c r="P508" s="935"/>
      <c r="Q508" s="935"/>
      <c r="R508" s="903"/>
      <c r="S508" s="903"/>
      <c r="T508" s="903"/>
      <c r="U508" s="903"/>
      <c r="V508" s="975"/>
      <c r="W508" s="975" t="s">
        <v>279</v>
      </c>
      <c r="X508" s="1671" t="str">
        <f>項目一覧②!$F$168</f>
        <v/>
      </c>
      <c r="Y508" s="1671"/>
      <c r="Z508" s="1671"/>
      <c r="AA508" s="906" t="s">
        <v>278</v>
      </c>
      <c r="AB508" s="903"/>
    </row>
    <row r="509" spans="1:28" ht="16" customHeight="1">
      <c r="A509" s="959" t="s">
        <v>275</v>
      </c>
      <c r="B509" s="937" t="s">
        <v>251</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03"/>
    </row>
    <row r="510" spans="1:28" ht="16" customHeight="1">
      <c r="A510" s="936"/>
      <c r="B510" s="906"/>
      <c r="C510" s="906"/>
      <c r="D510" s="906"/>
      <c r="E510" s="906"/>
      <c r="F510" s="1675" t="str">
        <f>項目一覧②!$F$169</f>
        <v/>
      </c>
      <c r="G510" s="1675"/>
      <c r="H510" s="1675"/>
      <c r="I510" s="1675"/>
      <c r="J510" s="1675"/>
      <c r="K510" s="1675"/>
      <c r="L510" s="1675"/>
      <c r="M510" s="1675"/>
      <c r="N510" s="1675"/>
      <c r="O510" s="1675"/>
      <c r="P510" s="1675"/>
      <c r="Q510" s="1675"/>
      <c r="R510" s="1675"/>
      <c r="S510" s="1675"/>
      <c r="T510" s="1675"/>
      <c r="U510" s="1675"/>
      <c r="V510" s="1675"/>
      <c r="W510" s="1675"/>
      <c r="X510" s="1675"/>
      <c r="Y510" s="1675"/>
      <c r="Z510" s="1675"/>
      <c r="AA510" s="1675"/>
      <c r="AB510" s="903"/>
    </row>
    <row r="511" spans="1:28" ht="16" customHeight="1">
      <c r="A511" s="935"/>
      <c r="B511" s="935"/>
      <c r="C511" s="935"/>
      <c r="D511" s="935"/>
      <c r="E511" s="935"/>
      <c r="F511" s="1676"/>
      <c r="G511" s="1676"/>
      <c r="H511" s="1676"/>
      <c r="I511" s="1676"/>
      <c r="J511" s="1676"/>
      <c r="K511" s="1676"/>
      <c r="L511" s="1676"/>
      <c r="M511" s="1676"/>
      <c r="N511" s="1676"/>
      <c r="O511" s="1676"/>
      <c r="P511" s="1676"/>
      <c r="Q511" s="1676"/>
      <c r="R511" s="1676"/>
      <c r="S511" s="1676"/>
      <c r="T511" s="1676"/>
      <c r="U511" s="1676"/>
      <c r="V511" s="1676"/>
      <c r="W511" s="1676"/>
      <c r="X511" s="1676"/>
      <c r="Y511" s="1676"/>
      <c r="Z511" s="1676"/>
      <c r="AA511" s="1676"/>
      <c r="AB511" s="903"/>
    </row>
    <row r="512" spans="1:28" ht="16" customHeight="1">
      <c r="A512" s="936" t="s">
        <v>275</v>
      </c>
      <c r="B512" s="906" t="s">
        <v>250</v>
      </c>
      <c r="C512" s="906"/>
      <c r="D512" s="906"/>
      <c r="E512" s="906"/>
      <c r="F512" s="906"/>
      <c r="G512" s="906"/>
      <c r="H512" s="906"/>
      <c r="I512" s="906"/>
      <c r="J512" s="906"/>
      <c r="K512" s="906"/>
      <c r="L512" s="906"/>
      <c r="M512" s="906"/>
      <c r="N512" s="906"/>
      <c r="O512" s="906"/>
      <c r="P512" s="906"/>
      <c r="Q512" s="906"/>
      <c r="R512" s="906"/>
      <c r="S512" s="906"/>
      <c r="T512" s="906"/>
      <c r="U512" s="906"/>
      <c r="V512" s="906"/>
      <c r="W512" s="906"/>
      <c r="X512" s="906"/>
      <c r="Y512" s="906"/>
      <c r="Z512" s="906"/>
      <c r="AA512" s="906"/>
      <c r="AB512" s="903"/>
    </row>
    <row r="513" spans="1:28" ht="16" customHeight="1">
      <c r="A513" s="906"/>
      <c r="B513" s="906"/>
      <c r="C513" s="906"/>
      <c r="D513" s="906"/>
      <c r="E513" s="906"/>
      <c r="F513" s="1675" t="str">
        <f>項目一覧②!$F$170</f>
        <v/>
      </c>
      <c r="G513" s="1675"/>
      <c r="H513" s="1675"/>
      <c r="I513" s="1675"/>
      <c r="J513" s="1675"/>
      <c r="K513" s="1675"/>
      <c r="L513" s="1675"/>
      <c r="M513" s="1675"/>
      <c r="N513" s="1675"/>
      <c r="O513" s="1675"/>
      <c r="P513" s="1675"/>
      <c r="Q513" s="1675"/>
      <c r="R513" s="1675"/>
      <c r="S513" s="1675"/>
      <c r="T513" s="1675"/>
      <c r="U513" s="1675"/>
      <c r="V513" s="1675"/>
      <c r="W513" s="1675"/>
      <c r="X513" s="1675"/>
      <c r="Y513" s="1675"/>
      <c r="Z513" s="1675"/>
      <c r="AA513" s="1675"/>
      <c r="AB513" s="903"/>
    </row>
    <row r="514" spans="1:28" ht="16" customHeight="1">
      <c r="A514" s="935"/>
      <c r="B514" s="935"/>
      <c r="C514" s="935"/>
      <c r="D514" s="935"/>
      <c r="E514" s="935"/>
      <c r="F514" s="1676"/>
      <c r="G514" s="1676"/>
      <c r="H514" s="1676"/>
      <c r="I514" s="1676"/>
      <c r="J514" s="1676"/>
      <c r="K514" s="1676"/>
      <c r="L514" s="1676"/>
      <c r="M514" s="1676"/>
      <c r="N514" s="1676"/>
      <c r="O514" s="1676"/>
      <c r="P514" s="1676"/>
      <c r="Q514" s="1676"/>
      <c r="R514" s="1676"/>
      <c r="S514" s="1676"/>
      <c r="T514" s="1676"/>
      <c r="U514" s="1676"/>
      <c r="V514" s="1676"/>
      <c r="W514" s="1676"/>
      <c r="X514" s="1676"/>
      <c r="Y514" s="1676"/>
      <c r="Z514" s="1676"/>
      <c r="AA514" s="1676"/>
      <c r="AB514" s="903"/>
    </row>
    <row r="515" spans="1:28" ht="18" customHeight="1">
      <c r="A515" s="906"/>
      <c r="B515" s="906"/>
      <c r="C515" s="906"/>
      <c r="D515" s="906"/>
      <c r="E515" s="906"/>
      <c r="F515" s="906"/>
      <c r="G515" s="906"/>
      <c r="H515" s="906"/>
      <c r="I515" s="906"/>
      <c r="J515" s="906"/>
      <c r="K515" s="906"/>
      <c r="L515" s="906"/>
      <c r="M515" s="906"/>
      <c r="N515" s="906"/>
      <c r="O515" s="906"/>
      <c r="P515" s="906"/>
      <c r="Q515" s="906"/>
      <c r="R515" s="906"/>
      <c r="S515" s="906"/>
      <c r="T515" s="906"/>
      <c r="U515" s="906"/>
      <c r="V515" s="906"/>
      <c r="W515" s="906"/>
      <c r="X515" s="906"/>
      <c r="Y515" s="906"/>
      <c r="Z515" s="906"/>
      <c r="AA515" s="906"/>
      <c r="AB515" s="903"/>
    </row>
    <row r="516" spans="1:28" ht="16" customHeight="1">
      <c r="A516" s="1669" t="s">
        <v>277</v>
      </c>
      <c r="B516" s="1669"/>
      <c r="C516" s="1669"/>
      <c r="D516" s="1669"/>
      <c r="E516" s="1669"/>
      <c r="F516" s="1669"/>
      <c r="G516" s="1669"/>
      <c r="H516" s="1669"/>
      <c r="I516" s="1669"/>
      <c r="J516" s="1669"/>
      <c r="K516" s="1669"/>
      <c r="L516" s="1669"/>
      <c r="M516" s="1669"/>
      <c r="N516" s="1669"/>
      <c r="O516" s="1669"/>
      <c r="P516" s="1669"/>
      <c r="Q516" s="1669"/>
      <c r="R516" s="1669"/>
      <c r="S516" s="1669"/>
      <c r="T516" s="1669"/>
      <c r="U516" s="1669"/>
      <c r="V516" s="1669"/>
      <c r="W516" s="1669"/>
      <c r="X516" s="1669"/>
      <c r="Y516" s="1669"/>
      <c r="Z516" s="1669"/>
      <c r="AA516" s="1669"/>
      <c r="AB516" s="903"/>
    </row>
    <row r="517" spans="1:28" ht="16" customHeight="1">
      <c r="A517" s="935"/>
      <c r="B517" s="935" t="s">
        <v>276</v>
      </c>
      <c r="C517" s="935"/>
      <c r="D517" s="935"/>
      <c r="E517" s="935"/>
      <c r="F517" s="935"/>
      <c r="G517" s="935"/>
      <c r="H517" s="935"/>
      <c r="I517" s="935"/>
      <c r="J517" s="935"/>
      <c r="K517" s="935"/>
      <c r="L517" s="935"/>
      <c r="M517" s="935"/>
      <c r="N517" s="935"/>
      <c r="O517" s="935"/>
      <c r="P517" s="935"/>
      <c r="Q517" s="935"/>
      <c r="R517" s="935"/>
      <c r="S517" s="935"/>
      <c r="T517" s="935"/>
      <c r="U517" s="935"/>
      <c r="V517" s="935"/>
      <c r="W517" s="935"/>
      <c r="X517" s="935"/>
      <c r="Y517" s="935"/>
      <c r="Z517" s="935"/>
      <c r="AA517" s="935"/>
      <c r="AB517" s="903"/>
    </row>
    <row r="518" spans="1:28" ht="22" customHeight="1">
      <c r="A518" s="972" t="s">
        <v>275</v>
      </c>
      <c r="B518" s="973" t="s">
        <v>132</v>
      </c>
      <c r="C518" s="973"/>
      <c r="D518" s="973"/>
      <c r="E518" s="973"/>
      <c r="F518" s="973"/>
      <c r="G518" s="922"/>
      <c r="H518" s="973"/>
      <c r="I518" s="973"/>
      <c r="J518" s="973"/>
      <c r="K518" s="973"/>
      <c r="L518" s="973"/>
      <c r="M518" s="973">
        <f>項目一覧②!$F$171</f>
        <v>1</v>
      </c>
      <c r="N518" s="973"/>
      <c r="O518" s="973"/>
      <c r="P518" s="973"/>
      <c r="Q518" s="973"/>
      <c r="R518" s="973"/>
      <c r="S518" s="973"/>
      <c r="T518" s="973"/>
      <c r="U518" s="973"/>
      <c r="V518" s="973"/>
      <c r="W518" s="973"/>
      <c r="X518" s="973"/>
      <c r="Y518" s="973"/>
      <c r="Z518" s="973"/>
      <c r="AA518" s="973"/>
      <c r="AB518" s="903"/>
    </row>
    <row r="519" spans="1:28" ht="22" customHeight="1">
      <c r="A519" s="972" t="s">
        <v>275</v>
      </c>
      <c r="B519" s="973" t="s">
        <v>274</v>
      </c>
      <c r="C519" s="973"/>
      <c r="D519" s="973"/>
      <c r="E519" s="973"/>
      <c r="F519" s="973"/>
      <c r="G519" s="903"/>
      <c r="H519" s="903"/>
      <c r="I519" s="973"/>
      <c r="J519" s="1673" t="str">
        <f>項目一覧②!$F$172</f>
        <v/>
      </c>
      <c r="K519" s="1673"/>
      <c r="L519" s="1673"/>
      <c r="M519" s="1673"/>
      <c r="N519" s="984" t="s">
        <v>273</v>
      </c>
      <c r="O519" s="973"/>
      <c r="P519" s="973"/>
      <c r="Q519" s="973"/>
      <c r="R519" s="973"/>
      <c r="S519" s="973"/>
      <c r="T519" s="973"/>
      <c r="U519" s="973"/>
      <c r="V519" s="973"/>
      <c r="W519" s="973"/>
      <c r="X519" s="973"/>
      <c r="Y519" s="973"/>
      <c r="Z519" s="973"/>
      <c r="AA519" s="973"/>
      <c r="AB519" s="903"/>
    </row>
    <row r="520" spans="1:28" ht="22" customHeight="1">
      <c r="A520" s="972" t="s">
        <v>269</v>
      </c>
      <c r="B520" s="973" t="s">
        <v>272</v>
      </c>
      <c r="C520" s="973"/>
      <c r="D520" s="973"/>
      <c r="E520" s="973"/>
      <c r="F520" s="973"/>
      <c r="G520" s="973"/>
      <c r="H520" s="973"/>
      <c r="I520" s="973"/>
      <c r="J520" s="1672" t="str">
        <f>項目一覧②!$F$173</f>
        <v/>
      </c>
      <c r="K520" s="1672"/>
      <c r="L520" s="1672"/>
      <c r="M520" s="1672"/>
      <c r="N520" s="999" t="s">
        <v>290</v>
      </c>
      <c r="O520" s="973"/>
      <c r="P520" s="973"/>
      <c r="Q520" s="973"/>
      <c r="R520" s="973"/>
      <c r="S520" s="973"/>
      <c r="T520" s="973"/>
      <c r="U520" s="973"/>
      <c r="V520" s="973"/>
      <c r="W520" s="973"/>
      <c r="X520" s="973"/>
      <c r="Y520" s="973"/>
      <c r="Z520" s="973"/>
      <c r="AA520" s="973"/>
      <c r="AB520" s="903"/>
    </row>
    <row r="521" spans="1:28" ht="22" customHeight="1">
      <c r="A521" s="972" t="s">
        <v>269</v>
      </c>
      <c r="B521" s="973" t="s">
        <v>271</v>
      </c>
      <c r="C521" s="973"/>
      <c r="D521" s="973"/>
      <c r="E521" s="973"/>
      <c r="F521" s="973"/>
      <c r="G521" s="973"/>
      <c r="H521" s="973"/>
      <c r="I521" s="973"/>
      <c r="J521" s="1672" t="str">
        <f>項目一覧②!$F$174</f>
        <v/>
      </c>
      <c r="K521" s="1672"/>
      <c r="L521" s="1672"/>
      <c r="M521" s="1672"/>
      <c r="N521" s="1000" t="s">
        <v>290</v>
      </c>
      <c r="O521" s="973"/>
      <c r="P521" s="973"/>
      <c r="Q521" s="973"/>
      <c r="R521" s="973"/>
      <c r="S521" s="973"/>
      <c r="T521" s="973"/>
      <c r="U521" s="973"/>
      <c r="V521" s="973"/>
      <c r="W521" s="973"/>
      <c r="X521" s="973"/>
      <c r="Y521" s="973"/>
      <c r="Z521" s="973"/>
      <c r="AA521" s="973"/>
      <c r="AB521" s="903"/>
    </row>
    <row r="522" spans="1:28" ht="22" customHeight="1">
      <c r="A522" s="972" t="s">
        <v>269</v>
      </c>
      <c r="B522" s="973" t="s">
        <v>270</v>
      </c>
      <c r="C522" s="973"/>
      <c r="D522" s="973"/>
      <c r="E522" s="973"/>
      <c r="F522" s="973"/>
      <c r="G522" s="973"/>
      <c r="H522" s="973"/>
      <c r="I522" s="973"/>
      <c r="J522" s="1672" t="str">
        <f>項目一覧②!$F$175</f>
        <v/>
      </c>
      <c r="K522" s="1672"/>
      <c r="L522" s="1672"/>
      <c r="M522" s="1672"/>
      <c r="N522" s="999" t="s">
        <v>290</v>
      </c>
      <c r="O522" s="973"/>
      <c r="P522" s="973"/>
      <c r="Q522" s="973"/>
      <c r="R522" s="973"/>
      <c r="S522" s="973"/>
      <c r="T522" s="973"/>
      <c r="U522" s="973"/>
      <c r="V522" s="973"/>
      <c r="W522" s="973"/>
      <c r="X522" s="973"/>
      <c r="Y522" s="973"/>
      <c r="Z522" s="973"/>
      <c r="AA522" s="973"/>
      <c r="AB522" s="903"/>
    </row>
    <row r="523" spans="1:28" ht="16" customHeight="1">
      <c r="A523" s="959" t="s">
        <v>269</v>
      </c>
      <c r="B523" s="937" t="s">
        <v>268</v>
      </c>
      <c r="C523" s="937"/>
      <c r="D523" s="937"/>
      <c r="E523" s="937"/>
      <c r="F523" s="937"/>
      <c r="G523" s="937"/>
      <c r="H523" s="937"/>
      <c r="I523" s="937"/>
      <c r="O523" s="937"/>
      <c r="P523" s="937"/>
      <c r="Q523" s="937"/>
      <c r="R523" s="937"/>
      <c r="S523" s="937"/>
      <c r="T523" s="937"/>
      <c r="U523" s="937"/>
      <c r="V523" s="937"/>
      <c r="W523" s="937"/>
      <c r="X523" s="937"/>
      <c r="Y523" s="937"/>
      <c r="Z523" s="937"/>
      <c r="AA523" s="937"/>
      <c r="AB523" s="903"/>
    </row>
    <row r="524" spans="1:28" ht="16" customHeight="1">
      <c r="A524" s="936"/>
      <c r="B524" s="906"/>
      <c r="C524" s="906" t="s">
        <v>2269</v>
      </c>
      <c r="D524" s="906" t="s">
        <v>2270</v>
      </c>
      <c r="E524" s="906"/>
      <c r="F524" s="906"/>
      <c r="G524" s="906"/>
      <c r="H524" s="906"/>
      <c r="I524" s="906"/>
      <c r="J524" s="1670" t="str">
        <f>項目一覧②!$F$176</f>
        <v/>
      </c>
      <c r="K524" s="1670"/>
      <c r="L524" s="1670"/>
      <c r="M524" s="1670"/>
      <c r="N524" s="1000" t="s">
        <v>267</v>
      </c>
      <c r="O524" s="906"/>
      <c r="P524" s="906"/>
      <c r="Q524" s="906"/>
      <c r="R524" s="906"/>
      <c r="S524" s="906"/>
      <c r="T524" s="906"/>
      <c r="U524" s="906"/>
      <c r="V524" s="906"/>
      <c r="W524" s="906"/>
      <c r="X524" s="906"/>
      <c r="Y524" s="906"/>
      <c r="Z524" s="906"/>
      <c r="AA524" s="906"/>
      <c r="AB524" s="903"/>
    </row>
    <row r="525" spans="1:28" ht="16" customHeight="1">
      <c r="A525" s="936"/>
      <c r="B525" s="906"/>
      <c r="C525" s="906" t="s">
        <v>2271</v>
      </c>
      <c r="D525" s="906" t="s">
        <v>2272</v>
      </c>
      <c r="E525" s="906"/>
      <c r="F525" s="906"/>
      <c r="G525" s="906"/>
      <c r="H525" s="906"/>
      <c r="I525" s="906"/>
      <c r="J525" s="1001"/>
      <c r="K525" s="1001"/>
      <c r="L525" s="1001"/>
      <c r="M525" s="1001"/>
      <c r="N525" s="1000"/>
      <c r="O525" s="1000"/>
      <c r="P525" s="906"/>
      <c r="Q525" s="936" t="str">
        <f>IF(項目一覧②!$G$177=TRUE,"■","□")</f>
        <v>□</v>
      </c>
      <c r="R525" s="906" t="s">
        <v>266</v>
      </c>
      <c r="S525" s="906"/>
      <c r="T525" s="936" t="str">
        <f>IF(項目一覧②!$H$177=TRUE,"■","□")</f>
        <v>□</v>
      </c>
      <c r="U525" s="906" t="s">
        <v>265</v>
      </c>
      <c r="V525" s="906"/>
      <c r="W525" s="906"/>
      <c r="X525" s="906"/>
      <c r="Y525" s="906"/>
      <c r="Z525" s="906"/>
      <c r="AA525" s="906"/>
      <c r="AB525" s="906"/>
    </row>
    <row r="526" spans="1:28" ht="16" customHeight="1">
      <c r="A526" s="959" t="s">
        <v>275</v>
      </c>
      <c r="B526" s="937" t="s">
        <v>264</v>
      </c>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03"/>
    </row>
    <row r="527" spans="1:28" ht="16" customHeight="1">
      <c r="A527" s="906"/>
      <c r="B527" s="906"/>
      <c r="C527" s="906"/>
      <c r="D527" s="1669" t="s">
        <v>263</v>
      </c>
      <c r="E527" s="1669"/>
      <c r="F527" s="1669"/>
      <c r="G527" s="1669"/>
      <c r="H527" s="975"/>
      <c r="I527" s="1669" t="s">
        <v>262</v>
      </c>
      <c r="J527" s="1669"/>
      <c r="K527" s="1669"/>
      <c r="L527" s="1669"/>
      <c r="M527" s="1669"/>
      <c r="N527" s="1669"/>
      <c r="O527" s="1669"/>
      <c r="P527" s="1669"/>
      <c r="Q527" s="1669"/>
      <c r="R527" s="1669"/>
      <c r="S527" s="1669"/>
      <c r="T527" s="1669"/>
      <c r="U527" s="1669"/>
      <c r="V527" s="975"/>
      <c r="W527" s="975" t="s">
        <v>279</v>
      </c>
      <c r="X527" s="1669" t="s">
        <v>289</v>
      </c>
      <c r="Y527" s="1669"/>
      <c r="Z527" s="1669"/>
      <c r="AA527" s="906" t="s">
        <v>288</v>
      </c>
      <c r="AB527" s="903"/>
    </row>
    <row r="528" spans="1:28" ht="16" customHeight="1">
      <c r="A528" s="906"/>
      <c r="B528" s="906" t="s">
        <v>287</v>
      </c>
      <c r="C528" s="906"/>
      <c r="D528" s="975" t="s">
        <v>281</v>
      </c>
      <c r="E528" s="1667" t="str">
        <f>項目一覧②!$F$178</f>
        <v/>
      </c>
      <c r="F528" s="1667"/>
      <c r="G528" s="960" t="s">
        <v>280</v>
      </c>
      <c r="H528" s="938" t="str">
        <f>'確認申請書（建築）入力'!T541</f>
        <v/>
      </c>
      <c r="J528" s="906"/>
      <c r="K528" s="906"/>
      <c r="L528" s="903"/>
      <c r="M528" s="906"/>
      <c r="N528" s="906"/>
      <c r="O528" s="906"/>
      <c r="P528" s="906"/>
      <c r="Q528" s="906"/>
      <c r="R528" s="903"/>
      <c r="S528" s="903"/>
      <c r="T528" s="903"/>
      <c r="U528" s="903"/>
      <c r="V528" s="975"/>
      <c r="W528" s="975" t="s">
        <v>279</v>
      </c>
      <c r="X528" s="1668" t="str">
        <f>項目一覧②!$F$190</f>
        <v/>
      </c>
      <c r="Y528" s="1668"/>
      <c r="Z528" s="1668"/>
      <c r="AA528" s="906" t="s">
        <v>278</v>
      </c>
      <c r="AB528" s="903"/>
    </row>
    <row r="529" spans="1:28" ht="16" customHeight="1">
      <c r="A529" s="906"/>
      <c r="B529" s="906" t="s">
        <v>286</v>
      </c>
      <c r="C529" s="906"/>
      <c r="D529" s="975" t="s">
        <v>281</v>
      </c>
      <c r="E529" s="1667" t="str">
        <f>項目一覧②!$F$179</f>
        <v/>
      </c>
      <c r="F529" s="1667"/>
      <c r="G529" s="960" t="s">
        <v>280</v>
      </c>
      <c r="H529" s="938" t="str">
        <f>'確認申請書（建築）入力'!T542</f>
        <v/>
      </c>
      <c r="J529" s="906"/>
      <c r="K529" s="906"/>
      <c r="L529" s="903"/>
      <c r="M529" s="906"/>
      <c r="N529" s="906"/>
      <c r="O529" s="906"/>
      <c r="P529" s="906"/>
      <c r="Q529" s="906"/>
      <c r="R529" s="903"/>
      <c r="S529" s="903"/>
      <c r="T529" s="903"/>
      <c r="U529" s="903"/>
      <c r="V529" s="975"/>
      <c r="W529" s="975" t="s">
        <v>279</v>
      </c>
      <c r="X529" s="1668" t="str">
        <f>項目一覧②!$F$191</f>
        <v/>
      </c>
      <c r="Y529" s="1668"/>
      <c r="Z529" s="1668"/>
      <c r="AA529" s="906" t="s">
        <v>278</v>
      </c>
      <c r="AB529" s="903"/>
    </row>
    <row r="530" spans="1:28" ht="16" customHeight="1">
      <c r="A530" s="906"/>
      <c r="B530" s="906" t="s">
        <v>285</v>
      </c>
      <c r="C530" s="906"/>
      <c r="D530" s="975" t="s">
        <v>281</v>
      </c>
      <c r="E530" s="1667" t="str">
        <f>項目一覧②!$F$180</f>
        <v/>
      </c>
      <c r="F530" s="1667"/>
      <c r="G530" s="960" t="s">
        <v>280</v>
      </c>
      <c r="H530" s="938" t="str">
        <f>'確認申請書（建築）入力'!T543</f>
        <v/>
      </c>
      <c r="J530" s="906"/>
      <c r="K530" s="906"/>
      <c r="L530" s="903"/>
      <c r="M530" s="906"/>
      <c r="N530" s="906"/>
      <c r="O530" s="906"/>
      <c r="P530" s="906"/>
      <c r="Q530" s="906"/>
      <c r="R530" s="903"/>
      <c r="S530" s="903"/>
      <c r="T530" s="903"/>
      <c r="U530" s="903"/>
      <c r="V530" s="975"/>
      <c r="W530" s="975" t="s">
        <v>279</v>
      </c>
      <c r="X530" s="1668" t="str">
        <f>項目一覧②!$F$192</f>
        <v/>
      </c>
      <c r="Y530" s="1668"/>
      <c r="Z530" s="1668"/>
      <c r="AA530" s="906" t="s">
        <v>278</v>
      </c>
      <c r="AB530" s="903"/>
    </row>
    <row r="531" spans="1:28" ht="16" customHeight="1">
      <c r="A531" s="906"/>
      <c r="B531" s="906" t="s">
        <v>284</v>
      </c>
      <c r="C531" s="906"/>
      <c r="D531" s="975" t="s">
        <v>281</v>
      </c>
      <c r="E531" s="1667" t="str">
        <f>項目一覧②!$F$181</f>
        <v/>
      </c>
      <c r="F531" s="1667"/>
      <c r="G531" s="960" t="s">
        <v>280</v>
      </c>
      <c r="H531" s="938" t="str">
        <f>'確認申請書（建築）入力'!T544</f>
        <v/>
      </c>
      <c r="J531" s="906"/>
      <c r="K531" s="906"/>
      <c r="L531" s="903"/>
      <c r="M531" s="906"/>
      <c r="N531" s="906"/>
      <c r="O531" s="906"/>
      <c r="P531" s="906"/>
      <c r="Q531" s="906"/>
      <c r="R531" s="903"/>
      <c r="S531" s="903"/>
      <c r="T531" s="903"/>
      <c r="U531" s="903"/>
      <c r="V531" s="975"/>
      <c r="W531" s="975" t="s">
        <v>279</v>
      </c>
      <c r="X531" s="1668" t="str">
        <f>項目一覧②!$F$193</f>
        <v/>
      </c>
      <c r="Y531" s="1668"/>
      <c r="Z531" s="1668"/>
      <c r="AA531" s="906" t="s">
        <v>278</v>
      </c>
      <c r="AB531" s="903"/>
    </row>
    <row r="532" spans="1:28" ht="16" customHeight="1">
      <c r="A532" s="906"/>
      <c r="B532" s="906" t="s">
        <v>283</v>
      </c>
      <c r="C532" s="906"/>
      <c r="D532" s="975" t="s">
        <v>281</v>
      </c>
      <c r="E532" s="1667" t="str">
        <f>項目一覧②!$F$182</f>
        <v/>
      </c>
      <c r="F532" s="1667"/>
      <c r="G532" s="960" t="s">
        <v>280</v>
      </c>
      <c r="H532" s="938" t="str">
        <f>'確認申請書（建築）入力'!T545</f>
        <v/>
      </c>
      <c r="J532" s="906"/>
      <c r="K532" s="906"/>
      <c r="L532" s="903"/>
      <c r="M532" s="906"/>
      <c r="N532" s="906"/>
      <c r="O532" s="906"/>
      <c r="P532" s="906"/>
      <c r="Q532" s="906"/>
      <c r="R532" s="903"/>
      <c r="S532" s="903"/>
      <c r="T532" s="903"/>
      <c r="U532" s="903"/>
      <c r="V532" s="975"/>
      <c r="W532" s="975" t="s">
        <v>279</v>
      </c>
      <c r="X532" s="1668" t="str">
        <f>項目一覧②!$F$194</f>
        <v/>
      </c>
      <c r="Y532" s="1668"/>
      <c r="Z532" s="1668"/>
      <c r="AA532" s="906" t="s">
        <v>278</v>
      </c>
      <c r="AB532" s="903"/>
    </row>
    <row r="533" spans="1:28" ht="16" customHeight="1">
      <c r="A533" s="935"/>
      <c r="B533" s="935" t="s">
        <v>282</v>
      </c>
      <c r="C533" s="935"/>
      <c r="D533" s="975" t="s">
        <v>281</v>
      </c>
      <c r="E533" s="1667" t="str">
        <f>項目一覧②!$F$183</f>
        <v/>
      </c>
      <c r="F533" s="1667"/>
      <c r="G533" s="960" t="s">
        <v>280</v>
      </c>
      <c r="H533" s="938" t="str">
        <f>'確認申請書（建築）入力'!T546</f>
        <v/>
      </c>
      <c r="J533" s="935"/>
      <c r="K533" s="935"/>
      <c r="L533" s="903"/>
      <c r="M533" s="935"/>
      <c r="N533" s="935"/>
      <c r="O533" s="935"/>
      <c r="P533" s="935"/>
      <c r="Q533" s="935"/>
      <c r="R533" s="903"/>
      <c r="S533" s="903"/>
      <c r="T533" s="903"/>
      <c r="U533" s="903"/>
      <c r="V533" s="975"/>
      <c r="W533" s="975" t="s">
        <v>279</v>
      </c>
      <c r="X533" s="1668" t="str">
        <f>項目一覧②!$F$195</f>
        <v/>
      </c>
      <c r="Y533" s="1668"/>
      <c r="Z533" s="1668"/>
      <c r="AA533" s="906" t="s">
        <v>278</v>
      </c>
      <c r="AB533" s="903"/>
    </row>
    <row r="534" spans="1:28" ht="16" customHeight="1">
      <c r="A534" s="959" t="s">
        <v>275</v>
      </c>
      <c r="B534" s="937" t="s">
        <v>251</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03"/>
    </row>
    <row r="535" spans="1:28" ht="16" customHeight="1">
      <c r="A535" s="936"/>
      <c r="B535" s="906"/>
      <c r="C535" s="906"/>
      <c r="D535" s="906"/>
      <c r="E535" s="906"/>
      <c r="F535" s="1675" t="str">
        <f>項目一覧②!$F$196</f>
        <v/>
      </c>
      <c r="G535" s="1675"/>
      <c r="H535" s="1675"/>
      <c r="I535" s="1675"/>
      <c r="J535" s="1675"/>
      <c r="K535" s="1675"/>
      <c r="L535" s="1675"/>
      <c r="M535" s="1675"/>
      <c r="N535" s="1675"/>
      <c r="O535" s="1675"/>
      <c r="P535" s="1675"/>
      <c r="Q535" s="1675"/>
      <c r="R535" s="1675"/>
      <c r="S535" s="1675"/>
      <c r="T535" s="1675"/>
      <c r="U535" s="1675"/>
      <c r="V535" s="1675"/>
      <c r="W535" s="1675"/>
      <c r="X535" s="1675"/>
      <c r="Y535" s="1675"/>
      <c r="Z535" s="1675"/>
      <c r="AA535" s="1675"/>
      <c r="AB535" s="903"/>
    </row>
    <row r="536" spans="1:28" ht="16" customHeight="1">
      <c r="A536" s="935"/>
      <c r="B536" s="935"/>
      <c r="C536" s="935"/>
      <c r="D536" s="935"/>
      <c r="E536" s="935"/>
      <c r="F536" s="1676"/>
      <c r="G536" s="1676"/>
      <c r="H536" s="1676"/>
      <c r="I536" s="1676"/>
      <c r="J536" s="1676"/>
      <c r="K536" s="1676"/>
      <c r="L536" s="1676"/>
      <c r="M536" s="1676"/>
      <c r="N536" s="1676"/>
      <c r="O536" s="1676"/>
      <c r="P536" s="1676"/>
      <c r="Q536" s="1676"/>
      <c r="R536" s="1676"/>
      <c r="S536" s="1676"/>
      <c r="T536" s="1676"/>
      <c r="U536" s="1676"/>
      <c r="V536" s="1676"/>
      <c r="W536" s="1676"/>
      <c r="X536" s="1676"/>
      <c r="Y536" s="1676"/>
      <c r="Z536" s="1676"/>
      <c r="AA536" s="1676"/>
      <c r="AB536" s="903"/>
    </row>
    <row r="537" spans="1:28" ht="16" customHeight="1">
      <c r="A537" s="936" t="s">
        <v>275</v>
      </c>
      <c r="B537" s="906" t="s">
        <v>250</v>
      </c>
      <c r="C537" s="906"/>
      <c r="D537" s="906"/>
      <c r="E537" s="906"/>
      <c r="F537" s="906"/>
      <c r="G537" s="906"/>
      <c r="H537" s="906"/>
      <c r="I537" s="906"/>
      <c r="J537" s="906"/>
      <c r="K537" s="906"/>
      <c r="L537" s="906"/>
      <c r="M537" s="906"/>
      <c r="N537" s="906"/>
      <c r="O537" s="906"/>
      <c r="P537" s="906"/>
      <c r="Q537" s="906"/>
      <c r="R537" s="906"/>
      <c r="S537" s="906"/>
      <c r="T537" s="906"/>
      <c r="U537" s="906"/>
      <c r="V537" s="906"/>
      <c r="W537" s="906"/>
      <c r="X537" s="906"/>
      <c r="Y537" s="906"/>
      <c r="Z537" s="906"/>
      <c r="AA537" s="906"/>
      <c r="AB537" s="903"/>
    </row>
    <row r="538" spans="1:28" ht="16" customHeight="1">
      <c r="A538" s="906"/>
      <c r="B538" s="906"/>
      <c r="C538" s="906"/>
      <c r="D538" s="906"/>
      <c r="E538" s="906"/>
      <c r="F538" s="1675" t="str">
        <f>項目一覧②!$F$197</f>
        <v/>
      </c>
      <c r="G538" s="1675"/>
      <c r="H538" s="1675"/>
      <c r="I538" s="1675"/>
      <c r="J538" s="1675"/>
      <c r="K538" s="1675"/>
      <c r="L538" s="1675"/>
      <c r="M538" s="1675"/>
      <c r="N538" s="1675"/>
      <c r="O538" s="1675"/>
      <c r="P538" s="1675"/>
      <c r="Q538" s="1675"/>
      <c r="R538" s="1675"/>
      <c r="S538" s="1675"/>
      <c r="T538" s="1675"/>
      <c r="U538" s="1675"/>
      <c r="V538" s="1675"/>
      <c r="W538" s="1675"/>
      <c r="X538" s="1675"/>
      <c r="Y538" s="1675"/>
      <c r="Z538" s="1675"/>
      <c r="AA538" s="1675"/>
      <c r="AB538" s="903"/>
    </row>
    <row r="539" spans="1:28" ht="16" customHeight="1">
      <c r="A539" s="935"/>
      <c r="B539" s="935"/>
      <c r="C539" s="935"/>
      <c r="D539" s="935"/>
      <c r="E539" s="935"/>
      <c r="F539" s="1676"/>
      <c r="G539" s="1676"/>
      <c r="H539" s="1676"/>
      <c r="I539" s="1676"/>
      <c r="J539" s="1676"/>
      <c r="K539" s="1676"/>
      <c r="L539" s="1676"/>
      <c r="M539" s="1676"/>
      <c r="N539" s="1676"/>
      <c r="O539" s="1676"/>
      <c r="P539" s="1676"/>
      <c r="Q539" s="1676"/>
      <c r="R539" s="1676"/>
      <c r="S539" s="1676"/>
      <c r="T539" s="1676"/>
      <c r="U539" s="1676"/>
      <c r="V539" s="1676"/>
      <c r="W539" s="1676"/>
      <c r="X539" s="1676"/>
      <c r="Y539" s="1676"/>
      <c r="Z539" s="1676"/>
      <c r="AA539" s="1676"/>
      <c r="AB539" s="903"/>
    </row>
    <row r="540" spans="1:28" ht="16" customHeight="1">
      <c r="A540" s="906"/>
      <c r="B540" s="906"/>
      <c r="C540" s="906"/>
      <c r="D540" s="906"/>
      <c r="E540" s="906"/>
      <c r="F540" s="906"/>
      <c r="G540" s="906"/>
      <c r="H540" s="906"/>
      <c r="I540" s="906"/>
      <c r="J540" s="906"/>
      <c r="K540" s="906"/>
      <c r="L540" s="906"/>
      <c r="M540" s="906"/>
      <c r="N540" s="906"/>
      <c r="O540" s="906"/>
      <c r="P540" s="906"/>
      <c r="Q540" s="906"/>
      <c r="R540" s="906"/>
      <c r="S540" s="906"/>
      <c r="T540" s="906"/>
      <c r="U540" s="906"/>
      <c r="V540" s="906"/>
      <c r="W540" s="906"/>
      <c r="X540" s="906"/>
      <c r="Y540" s="906"/>
      <c r="Z540" s="906"/>
      <c r="AA540" s="906"/>
      <c r="AB540" s="903"/>
    </row>
    <row r="541" spans="1:28" ht="16" customHeight="1">
      <c r="A541" s="1669" t="s">
        <v>277</v>
      </c>
      <c r="B541" s="1669"/>
      <c r="C541" s="1669"/>
      <c r="D541" s="1669"/>
      <c r="E541" s="1669"/>
      <c r="F541" s="1669"/>
      <c r="G541" s="1669"/>
      <c r="H541" s="1669"/>
      <c r="I541" s="1669"/>
      <c r="J541" s="1669"/>
      <c r="K541" s="1669"/>
      <c r="L541" s="1669"/>
      <c r="M541" s="1669"/>
      <c r="N541" s="1669"/>
      <c r="O541" s="1669"/>
      <c r="P541" s="1669"/>
      <c r="Q541" s="1669"/>
      <c r="R541" s="1669"/>
      <c r="S541" s="1669"/>
      <c r="T541" s="1669"/>
      <c r="U541" s="1669"/>
      <c r="V541" s="1669"/>
      <c r="W541" s="1669"/>
      <c r="X541" s="1669"/>
      <c r="Y541" s="1669"/>
      <c r="Z541" s="1669"/>
      <c r="AA541" s="1669"/>
      <c r="AB541" s="903"/>
    </row>
    <row r="542" spans="1:28" ht="16" customHeight="1">
      <c r="A542" s="935"/>
      <c r="B542" s="935" t="s">
        <v>276</v>
      </c>
      <c r="C542" s="935"/>
      <c r="D542" s="935"/>
      <c r="E542" s="935"/>
      <c r="F542" s="935"/>
      <c r="G542" s="935"/>
      <c r="H542" s="935"/>
      <c r="I542" s="935"/>
      <c r="J542" s="935"/>
      <c r="K542" s="935"/>
      <c r="L542" s="935"/>
      <c r="M542" s="935"/>
      <c r="N542" s="935"/>
      <c r="O542" s="935"/>
      <c r="P542" s="935"/>
      <c r="Q542" s="935"/>
      <c r="R542" s="935"/>
      <c r="S542" s="935"/>
      <c r="T542" s="935"/>
      <c r="U542" s="935"/>
      <c r="V542" s="935"/>
      <c r="W542" s="935"/>
      <c r="X542" s="935"/>
      <c r="Y542" s="935"/>
      <c r="Z542" s="935"/>
      <c r="AA542" s="935"/>
      <c r="AB542" s="903"/>
    </row>
    <row r="543" spans="1:28" ht="22" customHeight="1">
      <c r="A543" s="972" t="s">
        <v>275</v>
      </c>
      <c r="B543" s="973" t="s">
        <v>132</v>
      </c>
      <c r="C543" s="973"/>
      <c r="D543" s="973"/>
      <c r="E543" s="973"/>
      <c r="F543" s="973"/>
      <c r="G543" s="922"/>
      <c r="H543" s="973"/>
      <c r="I543" s="973"/>
      <c r="J543" s="973"/>
      <c r="K543" s="973"/>
      <c r="L543" s="973"/>
      <c r="M543" s="973">
        <f>項目一覧②!$F$198</f>
        <v>1</v>
      </c>
      <c r="N543" s="973"/>
      <c r="O543" s="973"/>
      <c r="P543" s="973"/>
      <c r="Q543" s="973"/>
      <c r="R543" s="973"/>
      <c r="S543" s="973"/>
      <c r="T543" s="973"/>
      <c r="U543" s="973"/>
      <c r="V543" s="973"/>
      <c r="W543" s="973"/>
      <c r="X543" s="973"/>
      <c r="Y543" s="973"/>
      <c r="Z543" s="973"/>
      <c r="AA543" s="973"/>
      <c r="AB543" s="903"/>
    </row>
    <row r="544" spans="1:28" ht="22" customHeight="1">
      <c r="A544" s="972" t="s">
        <v>275</v>
      </c>
      <c r="B544" s="973" t="s">
        <v>274</v>
      </c>
      <c r="C544" s="973"/>
      <c r="D544" s="973"/>
      <c r="E544" s="973"/>
      <c r="F544" s="973"/>
      <c r="G544" s="903"/>
      <c r="H544" s="903"/>
      <c r="I544" s="973"/>
      <c r="J544" s="1673" t="str">
        <f>項目一覧②!$F$199</f>
        <v/>
      </c>
      <c r="K544" s="1673"/>
      <c r="L544" s="1673"/>
      <c r="M544" s="1673"/>
      <c r="N544" s="973" t="s">
        <v>273</v>
      </c>
      <c r="O544" s="973"/>
      <c r="P544" s="973"/>
      <c r="Q544" s="973"/>
      <c r="R544" s="973"/>
      <c r="S544" s="973"/>
      <c r="T544" s="973"/>
      <c r="U544" s="973"/>
      <c r="V544" s="973"/>
      <c r="W544" s="973"/>
      <c r="X544" s="973"/>
      <c r="Y544" s="973"/>
      <c r="Z544" s="973"/>
      <c r="AA544" s="973"/>
      <c r="AB544" s="903"/>
    </row>
    <row r="545" spans="1:28" ht="22" customHeight="1">
      <c r="A545" s="972" t="s">
        <v>269</v>
      </c>
      <c r="B545" s="973" t="s">
        <v>272</v>
      </c>
      <c r="C545" s="973"/>
      <c r="D545" s="973"/>
      <c r="E545" s="973"/>
      <c r="F545" s="973"/>
      <c r="G545" s="973"/>
      <c r="H545" s="973"/>
      <c r="I545" s="973"/>
      <c r="J545" s="1674" t="str">
        <f>項目一覧②!$F$200</f>
        <v/>
      </c>
      <c r="K545" s="1674"/>
      <c r="L545" s="1674"/>
      <c r="M545" s="1674"/>
      <c r="N545" s="1004" t="s">
        <v>267</v>
      </c>
      <c r="O545" s="973"/>
      <c r="P545" s="973"/>
      <c r="Q545" s="973"/>
      <c r="R545" s="973"/>
      <c r="S545" s="973"/>
      <c r="T545" s="973"/>
      <c r="U545" s="973"/>
      <c r="V545" s="973"/>
      <c r="W545" s="973"/>
      <c r="X545" s="973"/>
      <c r="Y545" s="973"/>
      <c r="Z545" s="973"/>
      <c r="AA545" s="973"/>
      <c r="AB545" s="903"/>
    </row>
    <row r="546" spans="1:28" ht="22" customHeight="1">
      <c r="A546" s="972" t="s">
        <v>269</v>
      </c>
      <c r="B546" s="973" t="s">
        <v>271</v>
      </c>
      <c r="C546" s="973"/>
      <c r="D546" s="973"/>
      <c r="E546" s="973"/>
      <c r="F546" s="973"/>
      <c r="G546" s="973"/>
      <c r="H546" s="973"/>
      <c r="I546" s="973"/>
      <c r="J546" s="1674" t="str">
        <f>項目一覧②!$F$201</f>
        <v/>
      </c>
      <c r="K546" s="1674"/>
      <c r="L546" s="1674"/>
      <c r="M546" s="1674"/>
      <c r="N546" s="1005" t="s">
        <v>267</v>
      </c>
      <c r="O546" s="973"/>
      <c r="P546" s="973"/>
      <c r="Q546" s="973"/>
      <c r="R546" s="973"/>
      <c r="S546" s="973"/>
      <c r="T546" s="973"/>
      <c r="U546" s="973"/>
      <c r="V546" s="973"/>
      <c r="W546" s="973"/>
      <c r="X546" s="973"/>
      <c r="Y546" s="973"/>
      <c r="Z546" s="973"/>
      <c r="AA546" s="973"/>
      <c r="AB546" s="903"/>
    </row>
    <row r="547" spans="1:28" ht="22" customHeight="1">
      <c r="A547" s="972" t="s">
        <v>269</v>
      </c>
      <c r="B547" s="973" t="s">
        <v>270</v>
      </c>
      <c r="C547" s="973"/>
      <c r="D547" s="973"/>
      <c r="E547" s="973"/>
      <c r="F547" s="973"/>
      <c r="G547" s="973"/>
      <c r="H547" s="973"/>
      <c r="I547" s="973"/>
      <c r="J547" s="1674" t="str">
        <f>項目一覧②!$F$202</f>
        <v/>
      </c>
      <c r="K547" s="1674"/>
      <c r="L547" s="1674"/>
      <c r="M547" s="1674"/>
      <c r="N547" s="1004" t="s">
        <v>267</v>
      </c>
      <c r="O547" s="973"/>
      <c r="P547" s="973"/>
      <c r="Q547" s="973"/>
      <c r="R547" s="973"/>
      <c r="S547" s="973"/>
      <c r="T547" s="973"/>
      <c r="U547" s="973"/>
      <c r="V547" s="973"/>
      <c r="W547" s="973"/>
      <c r="X547" s="973"/>
      <c r="Y547" s="973"/>
      <c r="Z547" s="973"/>
      <c r="AA547" s="973"/>
      <c r="AB547" s="903"/>
    </row>
    <row r="548" spans="1:28" ht="16" customHeight="1">
      <c r="A548" s="959" t="s">
        <v>269</v>
      </c>
      <c r="B548" s="937" t="s">
        <v>268</v>
      </c>
      <c r="C548" s="937"/>
      <c r="D548" s="937"/>
      <c r="E548" s="937"/>
      <c r="F548" s="937"/>
      <c r="G548" s="937"/>
      <c r="H548" s="937"/>
      <c r="I548" s="937"/>
      <c r="O548" s="937"/>
      <c r="P548" s="937"/>
      <c r="Q548" s="937"/>
      <c r="R548" s="937"/>
      <c r="S548" s="937"/>
      <c r="T548" s="937"/>
      <c r="U548" s="937"/>
      <c r="V548" s="937"/>
      <c r="W548" s="937"/>
      <c r="X548" s="937"/>
      <c r="Y548" s="937"/>
      <c r="Z548" s="937"/>
      <c r="AA548" s="937"/>
      <c r="AB548" s="903"/>
    </row>
    <row r="549" spans="1:28" ht="16" customHeight="1">
      <c r="A549" s="936"/>
      <c r="B549" s="906"/>
      <c r="C549" s="906" t="s">
        <v>2269</v>
      </c>
      <c r="D549" s="906" t="s">
        <v>2270</v>
      </c>
      <c r="E549" s="906"/>
      <c r="F549" s="906"/>
      <c r="G549" s="906"/>
      <c r="H549" s="906"/>
      <c r="I549" s="906"/>
      <c r="J549" s="1682" t="str">
        <f>項目一覧②!$F$203</f>
        <v/>
      </c>
      <c r="K549" s="1682"/>
      <c r="L549" s="1682"/>
      <c r="M549" s="1682"/>
      <c r="N549" s="1000" t="s">
        <v>267</v>
      </c>
      <c r="O549" s="906"/>
      <c r="P549" s="906"/>
      <c r="Q549" s="906"/>
      <c r="R549" s="906"/>
      <c r="S549" s="906"/>
      <c r="T549" s="906"/>
      <c r="U549" s="906"/>
      <c r="V549" s="906"/>
      <c r="W549" s="906"/>
      <c r="X549" s="906"/>
      <c r="Y549" s="906"/>
      <c r="Z549" s="906"/>
      <c r="AA549" s="906"/>
      <c r="AB549" s="903"/>
    </row>
    <row r="550" spans="1:28" ht="16" customHeight="1">
      <c r="A550" s="936"/>
      <c r="B550" s="906"/>
      <c r="C550" s="906" t="s">
        <v>2271</v>
      </c>
      <c r="D550" s="906" t="s">
        <v>2272</v>
      </c>
      <c r="E550" s="906"/>
      <c r="F550" s="906"/>
      <c r="G550" s="906"/>
      <c r="H550" s="906"/>
      <c r="I550" s="906"/>
      <c r="J550" s="1001"/>
      <c r="K550" s="1001"/>
      <c r="L550" s="1001"/>
      <c r="M550" s="1001"/>
      <c r="N550" s="1001"/>
      <c r="O550" s="1000"/>
      <c r="P550" s="906"/>
      <c r="Q550" s="936" t="str">
        <f>IF(項目一覧②!$G$204=TRUE,"■","□")</f>
        <v>□</v>
      </c>
      <c r="R550" s="906" t="s">
        <v>266</v>
      </c>
      <c r="S550" s="906"/>
      <c r="T550" s="936" t="str">
        <f>IF(項目一覧②!$H$204=TRUE,"■","□")</f>
        <v>□</v>
      </c>
      <c r="U550" s="906" t="s">
        <v>265</v>
      </c>
      <c r="V550" s="906"/>
      <c r="W550" s="906"/>
      <c r="X550" s="906"/>
      <c r="Y550" s="906"/>
      <c r="Z550" s="906"/>
      <c r="AA550" s="906"/>
      <c r="AB550" s="906"/>
    </row>
    <row r="551" spans="1:28" ht="16" customHeight="1">
      <c r="A551" s="959" t="s">
        <v>465</v>
      </c>
      <c r="B551" s="937" t="s">
        <v>264</v>
      </c>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03"/>
    </row>
    <row r="552" spans="1:28" ht="16" customHeight="1">
      <c r="A552" s="906"/>
      <c r="B552" s="906"/>
      <c r="C552" s="906"/>
      <c r="D552" s="1669" t="s">
        <v>263</v>
      </c>
      <c r="E552" s="1669"/>
      <c r="F552" s="1669"/>
      <c r="G552" s="1669"/>
      <c r="H552" s="975"/>
      <c r="I552" s="1669" t="s">
        <v>262</v>
      </c>
      <c r="J552" s="1669"/>
      <c r="K552" s="1669"/>
      <c r="L552" s="1669"/>
      <c r="M552" s="1669"/>
      <c r="N552" s="1669"/>
      <c r="O552" s="1669"/>
      <c r="P552" s="1669"/>
      <c r="Q552" s="1669"/>
      <c r="R552" s="1669"/>
      <c r="S552" s="1669"/>
      <c r="T552" s="1669"/>
      <c r="U552" s="1669"/>
      <c r="V552" s="975"/>
      <c r="W552" s="975" t="s">
        <v>467</v>
      </c>
      <c r="X552" s="1669" t="s">
        <v>477</v>
      </c>
      <c r="Y552" s="1669"/>
      <c r="Z552" s="1669"/>
      <c r="AA552" s="906" t="s">
        <v>476</v>
      </c>
      <c r="AB552" s="903"/>
    </row>
    <row r="553" spans="1:28" ht="16" customHeight="1">
      <c r="A553" s="906"/>
      <c r="B553" s="906" t="s">
        <v>475</v>
      </c>
      <c r="C553" s="906"/>
      <c r="D553" s="975" t="s">
        <v>469</v>
      </c>
      <c r="E553" s="1667" t="str">
        <f>項目一覧②!$F$205</f>
        <v/>
      </c>
      <c r="F553" s="1667"/>
      <c r="G553" s="960" t="s">
        <v>468</v>
      </c>
      <c r="H553" s="938" t="str">
        <f>項目一覧②!$F$211</f>
        <v/>
      </c>
      <c r="J553" s="906"/>
      <c r="K553" s="906"/>
      <c r="L553" s="903"/>
      <c r="M553" s="906"/>
      <c r="N553" s="906"/>
      <c r="O553" s="906"/>
      <c r="P553" s="906"/>
      <c r="Q553" s="906"/>
      <c r="R553" s="903"/>
      <c r="S553" s="903"/>
      <c r="T553" s="903"/>
      <c r="U553" s="903"/>
      <c r="V553" s="975"/>
      <c r="W553" s="975" t="s">
        <v>467</v>
      </c>
      <c r="X553" s="1668" t="str">
        <f>項目一覧②!$F$217</f>
        <v/>
      </c>
      <c r="Y553" s="1668"/>
      <c r="Z553" s="1668"/>
      <c r="AA553" s="906" t="s">
        <v>466</v>
      </c>
      <c r="AB553" s="903"/>
    </row>
    <row r="554" spans="1:28" ht="16" customHeight="1">
      <c r="A554" s="906"/>
      <c r="B554" s="906" t="s">
        <v>474</v>
      </c>
      <c r="C554" s="906"/>
      <c r="D554" s="975" t="s">
        <v>469</v>
      </c>
      <c r="E554" s="1667" t="str">
        <f>項目一覧②!$F$206</f>
        <v/>
      </c>
      <c r="F554" s="1667"/>
      <c r="G554" s="960" t="s">
        <v>468</v>
      </c>
      <c r="H554" s="938" t="str">
        <f>項目一覧②!$F$212</f>
        <v/>
      </c>
      <c r="J554" s="906"/>
      <c r="K554" s="906"/>
      <c r="L554" s="903"/>
      <c r="M554" s="906"/>
      <c r="N554" s="906"/>
      <c r="O554" s="906"/>
      <c r="P554" s="906"/>
      <c r="Q554" s="906"/>
      <c r="R554" s="903"/>
      <c r="S554" s="903"/>
      <c r="T554" s="903"/>
      <c r="U554" s="903"/>
      <c r="V554" s="975"/>
      <c r="W554" s="975" t="s">
        <v>467</v>
      </c>
      <c r="X554" s="1668" t="str">
        <f>項目一覧②!$F$218</f>
        <v/>
      </c>
      <c r="Y554" s="1668"/>
      <c r="Z554" s="1668"/>
      <c r="AA554" s="906" t="s">
        <v>466</v>
      </c>
      <c r="AB554" s="903"/>
    </row>
    <row r="555" spans="1:28" ht="16" customHeight="1">
      <c r="A555" s="906"/>
      <c r="B555" s="906" t="s">
        <v>473</v>
      </c>
      <c r="C555" s="906"/>
      <c r="D555" s="975" t="s">
        <v>469</v>
      </c>
      <c r="E555" s="1667" t="str">
        <f>項目一覧②!$F$207</f>
        <v/>
      </c>
      <c r="F555" s="1667"/>
      <c r="G555" s="960" t="s">
        <v>468</v>
      </c>
      <c r="H555" s="938" t="str">
        <f>項目一覧②!$F$213</f>
        <v/>
      </c>
      <c r="J555" s="906"/>
      <c r="K555" s="906"/>
      <c r="L555" s="903"/>
      <c r="M555" s="906"/>
      <c r="N555" s="906"/>
      <c r="O555" s="906"/>
      <c r="P555" s="906"/>
      <c r="Q555" s="906"/>
      <c r="R555" s="903"/>
      <c r="S555" s="903"/>
      <c r="T555" s="903"/>
      <c r="U555" s="903"/>
      <c r="V555" s="975"/>
      <c r="W555" s="975" t="s">
        <v>467</v>
      </c>
      <c r="X555" s="1668" t="str">
        <f>項目一覧②!$F$219</f>
        <v/>
      </c>
      <c r="Y555" s="1668"/>
      <c r="Z555" s="1668"/>
      <c r="AA555" s="906" t="s">
        <v>466</v>
      </c>
      <c r="AB555" s="903"/>
    </row>
    <row r="556" spans="1:28" ht="16" customHeight="1">
      <c r="A556" s="906"/>
      <c r="B556" s="906" t="s">
        <v>472</v>
      </c>
      <c r="C556" s="906"/>
      <c r="D556" s="975" t="s">
        <v>469</v>
      </c>
      <c r="E556" s="1667" t="str">
        <f>項目一覧②!$F$208</f>
        <v/>
      </c>
      <c r="F556" s="1667"/>
      <c r="G556" s="960" t="s">
        <v>468</v>
      </c>
      <c r="H556" s="938" t="str">
        <f>項目一覧②!$F$214</f>
        <v/>
      </c>
      <c r="J556" s="906"/>
      <c r="K556" s="906"/>
      <c r="L556" s="903"/>
      <c r="M556" s="906"/>
      <c r="N556" s="906"/>
      <c r="O556" s="906"/>
      <c r="P556" s="906"/>
      <c r="Q556" s="906"/>
      <c r="R556" s="903"/>
      <c r="S556" s="903"/>
      <c r="T556" s="903"/>
      <c r="U556" s="903"/>
      <c r="V556" s="975"/>
      <c r="W556" s="975" t="s">
        <v>467</v>
      </c>
      <c r="X556" s="1668" t="str">
        <f>項目一覧②!$F$220</f>
        <v/>
      </c>
      <c r="Y556" s="1668"/>
      <c r="Z556" s="1668"/>
      <c r="AA556" s="906" t="s">
        <v>466</v>
      </c>
      <c r="AB556" s="903"/>
    </row>
    <row r="557" spans="1:28" ht="16" customHeight="1">
      <c r="A557" s="906"/>
      <c r="B557" s="906" t="s">
        <v>471</v>
      </c>
      <c r="C557" s="906"/>
      <c r="D557" s="975" t="s">
        <v>469</v>
      </c>
      <c r="E557" s="1667" t="str">
        <f>項目一覧②!$F$209</f>
        <v/>
      </c>
      <c r="F557" s="1667"/>
      <c r="G557" s="960" t="s">
        <v>468</v>
      </c>
      <c r="H557" s="938" t="str">
        <f>項目一覧②!$F$215</f>
        <v/>
      </c>
      <c r="J557" s="906"/>
      <c r="K557" s="906"/>
      <c r="L557" s="903"/>
      <c r="M557" s="906"/>
      <c r="N557" s="906"/>
      <c r="O557" s="906"/>
      <c r="P557" s="906"/>
      <c r="Q557" s="906"/>
      <c r="R557" s="903"/>
      <c r="S557" s="903"/>
      <c r="T557" s="903"/>
      <c r="U557" s="903"/>
      <c r="V557" s="975"/>
      <c r="W557" s="975" t="s">
        <v>467</v>
      </c>
      <c r="X557" s="1668" t="str">
        <f>項目一覧②!$F$221</f>
        <v/>
      </c>
      <c r="Y557" s="1668"/>
      <c r="Z557" s="1668"/>
      <c r="AA557" s="906" t="s">
        <v>466</v>
      </c>
      <c r="AB557" s="903"/>
    </row>
    <row r="558" spans="1:28" ht="16" customHeight="1">
      <c r="A558" s="935"/>
      <c r="B558" s="935" t="s">
        <v>470</v>
      </c>
      <c r="C558" s="935"/>
      <c r="D558" s="975" t="s">
        <v>469</v>
      </c>
      <c r="E558" s="1667" t="str">
        <f>項目一覧②!$F$210</f>
        <v/>
      </c>
      <c r="F558" s="1667"/>
      <c r="G558" s="960" t="s">
        <v>468</v>
      </c>
      <c r="H558" s="938" t="str">
        <f>項目一覧②!$F$216</f>
        <v/>
      </c>
      <c r="J558" s="935"/>
      <c r="K558" s="935"/>
      <c r="L558" s="903"/>
      <c r="M558" s="935"/>
      <c r="N558" s="935"/>
      <c r="O558" s="935"/>
      <c r="P558" s="935"/>
      <c r="Q558" s="935"/>
      <c r="R558" s="903"/>
      <c r="S558" s="903"/>
      <c r="T558" s="903"/>
      <c r="U558" s="903"/>
      <c r="V558" s="975"/>
      <c r="W558" s="975" t="s">
        <v>467</v>
      </c>
      <c r="X558" s="1668" t="str">
        <f>項目一覧②!$F$222</f>
        <v/>
      </c>
      <c r="Y558" s="1668"/>
      <c r="Z558" s="1668"/>
      <c r="AA558" s="906" t="s">
        <v>466</v>
      </c>
      <c r="AB558" s="903"/>
    </row>
    <row r="559" spans="1:28" ht="16" customHeight="1">
      <c r="A559" s="959" t="s">
        <v>465</v>
      </c>
      <c r="B559" s="937" t="s">
        <v>251</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8" ht="16" customHeight="1">
      <c r="A560" s="936"/>
      <c r="B560" s="906"/>
      <c r="C560" s="906"/>
      <c r="D560" s="906"/>
      <c r="E560" s="906"/>
      <c r="F560" s="1675" t="str">
        <f>項目一覧②!$F$223</f>
        <v/>
      </c>
      <c r="G560" s="1675"/>
      <c r="H560" s="1675"/>
      <c r="I560" s="1675"/>
      <c r="J560" s="1675"/>
      <c r="K560" s="1675"/>
      <c r="L560" s="1675"/>
      <c r="M560" s="1675"/>
      <c r="N560" s="1675"/>
      <c r="O560" s="1675"/>
      <c r="P560" s="1675"/>
      <c r="Q560" s="1675"/>
      <c r="R560" s="1675"/>
      <c r="S560" s="1675"/>
      <c r="T560" s="1675"/>
      <c r="U560" s="1675"/>
      <c r="V560" s="1675"/>
      <c r="W560" s="1675"/>
      <c r="X560" s="1675"/>
      <c r="Y560" s="1675"/>
      <c r="Z560" s="1675"/>
      <c r="AA560" s="1675"/>
      <c r="AB560" s="903"/>
    </row>
    <row r="561" spans="1:28" ht="16" customHeight="1">
      <c r="A561" s="935"/>
      <c r="B561" s="935"/>
      <c r="C561" s="935"/>
      <c r="D561" s="935"/>
      <c r="E561" s="935"/>
      <c r="F561" s="1676"/>
      <c r="G561" s="1676"/>
      <c r="H561" s="1676"/>
      <c r="I561" s="1676"/>
      <c r="J561" s="1676"/>
      <c r="K561" s="1676"/>
      <c r="L561" s="1676"/>
      <c r="M561" s="1676"/>
      <c r="N561" s="1676"/>
      <c r="O561" s="1676"/>
      <c r="P561" s="1676"/>
      <c r="Q561" s="1676"/>
      <c r="R561" s="1676"/>
      <c r="S561" s="1676"/>
      <c r="T561" s="1676"/>
      <c r="U561" s="1676"/>
      <c r="V561" s="1676"/>
      <c r="W561" s="1676"/>
      <c r="X561" s="1676"/>
      <c r="Y561" s="1676"/>
      <c r="Z561" s="1676"/>
      <c r="AA561" s="1676"/>
      <c r="AB561" s="903"/>
    </row>
    <row r="562" spans="1:28" ht="16" customHeight="1">
      <c r="A562" s="936" t="s">
        <v>465</v>
      </c>
      <c r="B562" s="906" t="s">
        <v>250</v>
      </c>
      <c r="C562" s="906"/>
      <c r="D562" s="906"/>
      <c r="E562" s="906"/>
      <c r="F562" s="906"/>
      <c r="G562" s="906"/>
      <c r="H562" s="906"/>
      <c r="I562" s="906"/>
      <c r="J562" s="906"/>
      <c r="K562" s="906"/>
      <c r="L562" s="906"/>
      <c r="M562" s="906"/>
      <c r="N562" s="906"/>
      <c r="O562" s="906"/>
      <c r="P562" s="906"/>
      <c r="Q562" s="906"/>
      <c r="R562" s="906"/>
      <c r="S562" s="906"/>
      <c r="T562" s="906"/>
      <c r="U562" s="906"/>
      <c r="V562" s="906"/>
      <c r="W562" s="906"/>
      <c r="X562" s="906"/>
      <c r="Y562" s="906"/>
      <c r="Z562" s="906"/>
      <c r="AA562" s="906"/>
      <c r="AB562" s="903"/>
    </row>
    <row r="563" spans="1:28" ht="16" customHeight="1">
      <c r="A563" s="906"/>
      <c r="B563" s="906"/>
      <c r="C563" s="906"/>
      <c r="D563" s="906"/>
      <c r="E563" s="906"/>
      <c r="F563" s="1675" t="str">
        <f>項目一覧②!$F$224</f>
        <v/>
      </c>
      <c r="G563" s="1675"/>
      <c r="H563" s="1675"/>
      <c r="I563" s="1675"/>
      <c r="J563" s="1675"/>
      <c r="K563" s="1675"/>
      <c r="L563" s="1675"/>
      <c r="M563" s="1675"/>
      <c r="N563" s="1675"/>
      <c r="O563" s="1675"/>
      <c r="P563" s="1675"/>
      <c r="Q563" s="1675"/>
      <c r="R563" s="1675"/>
      <c r="S563" s="1675"/>
      <c r="T563" s="1675"/>
      <c r="U563" s="1675"/>
      <c r="V563" s="1675"/>
      <c r="W563" s="1675"/>
      <c r="X563" s="1675"/>
      <c r="Y563" s="1675"/>
      <c r="Z563" s="1675"/>
      <c r="AA563" s="1675"/>
      <c r="AB563" s="903"/>
    </row>
    <row r="564" spans="1:28" ht="16" customHeight="1">
      <c r="A564" s="935"/>
      <c r="B564" s="935"/>
      <c r="C564" s="935"/>
      <c r="D564" s="935"/>
      <c r="E564" s="935"/>
      <c r="F564" s="1676"/>
      <c r="G564" s="1676"/>
      <c r="H564" s="1676"/>
      <c r="I564" s="1676"/>
      <c r="J564" s="1676"/>
      <c r="K564" s="1676"/>
      <c r="L564" s="1676"/>
      <c r="M564" s="1676"/>
      <c r="N564" s="1676"/>
      <c r="O564" s="1676"/>
      <c r="P564" s="1676"/>
      <c r="Q564" s="1676"/>
      <c r="R564" s="1676"/>
      <c r="S564" s="1676"/>
      <c r="T564" s="1676"/>
      <c r="U564" s="1676"/>
      <c r="V564" s="1676"/>
      <c r="W564" s="1676"/>
      <c r="X564" s="1676"/>
      <c r="Y564" s="1676"/>
      <c r="Z564" s="1676"/>
      <c r="AA564" s="1676"/>
      <c r="AB564" s="903"/>
    </row>
    <row r="565" spans="1:28" ht="16" customHeight="1">
      <c r="A565" s="906"/>
      <c r="B565" s="906"/>
      <c r="C565" s="906"/>
      <c r="D565" s="906"/>
      <c r="E565" s="906"/>
      <c r="F565" s="906"/>
      <c r="G565" s="906"/>
      <c r="H565" s="906"/>
      <c r="I565" s="906"/>
      <c r="J565" s="906"/>
      <c r="K565" s="906"/>
      <c r="L565" s="906"/>
      <c r="M565" s="906"/>
      <c r="N565" s="906"/>
      <c r="O565" s="906"/>
      <c r="P565" s="906"/>
      <c r="Q565" s="906"/>
      <c r="R565" s="906"/>
      <c r="S565" s="906"/>
      <c r="T565" s="906"/>
      <c r="U565" s="906"/>
      <c r="V565" s="906"/>
      <c r="W565" s="906"/>
      <c r="X565" s="906"/>
      <c r="Y565" s="906"/>
      <c r="Z565" s="906"/>
      <c r="AA565" s="906"/>
      <c r="AB565" s="903"/>
    </row>
    <row r="566" spans="1:28" ht="14.15" customHeight="1">
      <c r="A566" s="1669" t="s">
        <v>277</v>
      </c>
      <c r="B566" s="1669"/>
      <c r="C566" s="1669"/>
      <c r="D566" s="1669"/>
      <c r="E566" s="1669"/>
      <c r="F566" s="1669"/>
      <c r="G566" s="1669"/>
      <c r="H566" s="1669"/>
      <c r="I566" s="1669"/>
      <c r="J566" s="1669"/>
      <c r="K566" s="1669"/>
      <c r="L566" s="1669"/>
      <c r="M566" s="1669"/>
      <c r="N566" s="1669"/>
      <c r="O566" s="1669"/>
      <c r="P566" s="1669"/>
      <c r="Q566" s="1669"/>
      <c r="R566" s="1669"/>
      <c r="S566" s="1669"/>
      <c r="T566" s="1669"/>
      <c r="U566" s="1669"/>
      <c r="V566" s="1669"/>
      <c r="W566" s="1669"/>
      <c r="X566" s="1669"/>
      <c r="Y566" s="1669"/>
      <c r="Z566" s="1669"/>
      <c r="AA566" s="1669"/>
      <c r="AB566" s="903"/>
    </row>
    <row r="567" spans="1:28" ht="14.15" customHeight="1">
      <c r="A567" s="935"/>
      <c r="B567" s="935" t="s">
        <v>276</v>
      </c>
      <c r="C567" s="935"/>
      <c r="D567" s="935"/>
      <c r="E567" s="935"/>
      <c r="F567" s="935"/>
      <c r="G567" s="935"/>
      <c r="H567" s="935"/>
      <c r="I567" s="935"/>
      <c r="J567" s="935"/>
      <c r="K567" s="935"/>
      <c r="L567" s="935"/>
      <c r="M567" s="935"/>
      <c r="N567" s="935"/>
      <c r="O567" s="935"/>
      <c r="P567" s="935"/>
      <c r="Q567" s="935"/>
      <c r="R567" s="935"/>
      <c r="S567" s="935"/>
      <c r="T567" s="935"/>
      <c r="U567" s="935"/>
      <c r="V567" s="935"/>
      <c r="W567" s="935"/>
      <c r="X567" s="935"/>
      <c r="Y567" s="935"/>
      <c r="Z567" s="935"/>
      <c r="AA567" s="935"/>
      <c r="AB567" s="903"/>
    </row>
    <row r="568" spans="1:28" ht="22" customHeight="1">
      <c r="A568" s="972" t="s">
        <v>109</v>
      </c>
      <c r="B568" s="973" t="s">
        <v>132</v>
      </c>
      <c r="C568" s="973"/>
      <c r="D568" s="973"/>
      <c r="E568" s="973"/>
      <c r="F568" s="973"/>
      <c r="G568" s="922"/>
      <c r="H568" s="973"/>
      <c r="I568" s="973"/>
      <c r="J568" s="973"/>
      <c r="K568" s="973"/>
      <c r="L568" s="1685">
        <f>項目一覧②!$F$225</f>
        <v>1</v>
      </c>
      <c r="M568" s="1685"/>
      <c r="N568" s="973"/>
      <c r="O568" s="973"/>
      <c r="P568" s="973"/>
      <c r="Q568" s="973"/>
      <c r="R568" s="973"/>
      <c r="S568" s="973"/>
      <c r="T568" s="973"/>
      <c r="U568" s="973"/>
      <c r="V568" s="973"/>
      <c r="W568" s="973"/>
      <c r="X568" s="973"/>
      <c r="Y568" s="973"/>
      <c r="Z568" s="973"/>
      <c r="AA568" s="973"/>
      <c r="AB568" s="903"/>
    </row>
    <row r="569" spans="1:28" ht="22" customHeight="1">
      <c r="A569" s="972" t="s">
        <v>109</v>
      </c>
      <c r="B569" s="973" t="s">
        <v>274</v>
      </c>
      <c r="C569" s="973"/>
      <c r="D569" s="973"/>
      <c r="E569" s="973"/>
      <c r="F569" s="973"/>
      <c r="G569" s="903"/>
      <c r="H569" s="903"/>
      <c r="I569" s="973"/>
      <c r="J569" s="1673" t="str">
        <f>項目一覧②!$F$226</f>
        <v/>
      </c>
      <c r="K569" s="1673"/>
      <c r="L569" s="1673"/>
      <c r="M569" s="1673"/>
      <c r="N569" s="973" t="s">
        <v>273</v>
      </c>
      <c r="O569" s="973"/>
      <c r="P569" s="973"/>
      <c r="Q569" s="973"/>
      <c r="R569" s="973"/>
      <c r="S569" s="973"/>
      <c r="T569" s="973"/>
      <c r="U569" s="973"/>
      <c r="V569" s="973"/>
      <c r="W569" s="973"/>
      <c r="X569" s="973"/>
      <c r="Y569" s="973"/>
      <c r="Z569" s="973"/>
      <c r="AA569" s="973"/>
      <c r="AB569" s="903"/>
    </row>
    <row r="570" spans="1:28" ht="22" customHeight="1">
      <c r="A570" s="972" t="s">
        <v>109</v>
      </c>
      <c r="B570" s="973" t="s">
        <v>272</v>
      </c>
      <c r="C570" s="973"/>
      <c r="D570" s="973"/>
      <c r="E570" s="973"/>
      <c r="F570" s="973"/>
      <c r="G570" s="973"/>
      <c r="H570" s="973"/>
      <c r="I570" s="973"/>
      <c r="J570" s="1674" t="str">
        <f>項目一覧②!$F$227</f>
        <v/>
      </c>
      <c r="K570" s="1674"/>
      <c r="L570" s="1674"/>
      <c r="M570" s="1674"/>
      <c r="N570" s="1004" t="s">
        <v>85</v>
      </c>
      <c r="O570" s="973"/>
      <c r="P570" s="973"/>
      <c r="Q570" s="973"/>
      <c r="R570" s="973"/>
      <c r="S570" s="973"/>
      <c r="T570" s="973"/>
      <c r="U570" s="973"/>
      <c r="V570" s="973"/>
      <c r="W570" s="973"/>
      <c r="X570" s="973"/>
      <c r="Y570" s="973"/>
      <c r="Z570" s="973"/>
      <c r="AA570" s="973"/>
      <c r="AB570" s="903"/>
    </row>
    <row r="571" spans="1:28" ht="22" customHeight="1">
      <c r="A571" s="972" t="s">
        <v>109</v>
      </c>
      <c r="B571" s="973" t="s">
        <v>271</v>
      </c>
      <c r="C571" s="973"/>
      <c r="D571" s="973"/>
      <c r="E571" s="973"/>
      <c r="F571" s="973"/>
      <c r="G571" s="973"/>
      <c r="H571" s="973"/>
      <c r="I571" s="973"/>
      <c r="J571" s="1674" t="str">
        <f>項目一覧②!$F$228</f>
        <v/>
      </c>
      <c r="K571" s="1674"/>
      <c r="L571" s="1674"/>
      <c r="M571" s="1674"/>
      <c r="N571" s="1005" t="s">
        <v>85</v>
      </c>
      <c r="O571" s="973"/>
      <c r="P571" s="973"/>
      <c r="Q571" s="973"/>
      <c r="R571" s="973"/>
      <c r="S571" s="973"/>
      <c r="T571" s="973"/>
      <c r="U571" s="973"/>
      <c r="V571" s="973"/>
      <c r="W571" s="973"/>
      <c r="X571" s="973"/>
      <c r="Y571" s="973"/>
      <c r="Z571" s="973"/>
      <c r="AA571" s="973"/>
      <c r="AB571" s="903"/>
    </row>
    <row r="572" spans="1:28" ht="22" customHeight="1">
      <c r="A572" s="972" t="s">
        <v>109</v>
      </c>
      <c r="B572" s="973" t="s">
        <v>270</v>
      </c>
      <c r="C572" s="973"/>
      <c r="D572" s="973"/>
      <c r="E572" s="973"/>
      <c r="F572" s="973"/>
      <c r="G572" s="973"/>
      <c r="H572" s="973"/>
      <c r="I572" s="973"/>
      <c r="J572" s="1674" t="str">
        <f>項目一覧②!$F$229</f>
        <v/>
      </c>
      <c r="K572" s="1674"/>
      <c r="L572" s="1674"/>
      <c r="M572" s="1674"/>
      <c r="N572" s="1004" t="s">
        <v>85</v>
      </c>
      <c r="O572" s="973"/>
      <c r="P572" s="973"/>
      <c r="Q572" s="973"/>
      <c r="R572" s="973"/>
      <c r="S572" s="973"/>
      <c r="T572" s="973"/>
      <c r="U572" s="973"/>
      <c r="V572" s="973"/>
      <c r="W572" s="973"/>
      <c r="X572" s="973"/>
      <c r="Y572" s="973"/>
      <c r="Z572" s="973"/>
      <c r="AA572" s="973"/>
      <c r="AB572" s="903"/>
    </row>
    <row r="573" spans="1:28" ht="16" customHeight="1">
      <c r="A573" s="959" t="s">
        <v>109</v>
      </c>
      <c r="B573" s="937" t="s">
        <v>268</v>
      </c>
      <c r="C573" s="937"/>
      <c r="D573" s="937"/>
      <c r="E573" s="937"/>
      <c r="F573" s="937"/>
      <c r="G573" s="937"/>
      <c r="H573" s="937"/>
      <c r="I573" s="937"/>
      <c r="O573" s="937"/>
      <c r="P573" s="937"/>
      <c r="Q573" s="937"/>
      <c r="R573" s="937"/>
      <c r="S573" s="937"/>
      <c r="T573" s="937"/>
      <c r="U573" s="937"/>
      <c r="V573" s="937"/>
      <c r="W573" s="937"/>
      <c r="X573" s="937"/>
      <c r="Y573" s="937"/>
      <c r="Z573" s="937"/>
      <c r="AA573" s="937"/>
      <c r="AB573" s="903"/>
    </row>
    <row r="574" spans="1:28" ht="16" customHeight="1">
      <c r="A574" s="936"/>
      <c r="B574" s="906"/>
      <c r="C574" s="906" t="s">
        <v>2269</v>
      </c>
      <c r="D574" s="906" t="s">
        <v>2270</v>
      </c>
      <c r="E574" s="906"/>
      <c r="F574" s="906"/>
      <c r="G574" s="906"/>
      <c r="H574" s="906"/>
      <c r="I574" s="906"/>
      <c r="J574" s="1682" t="str">
        <f>項目一覧②!$F$230</f>
        <v/>
      </c>
      <c r="K574" s="1682"/>
      <c r="L574" s="1682"/>
      <c r="M574" s="1682"/>
      <c r="N574" s="1000" t="s">
        <v>85</v>
      </c>
      <c r="O574" s="906"/>
      <c r="P574" s="906"/>
      <c r="Q574" s="906"/>
      <c r="R574" s="906"/>
      <c r="S574" s="906"/>
      <c r="T574" s="906"/>
      <c r="U574" s="906"/>
      <c r="V574" s="906"/>
      <c r="W574" s="906"/>
      <c r="X574" s="906"/>
      <c r="Y574" s="906"/>
      <c r="Z574" s="906"/>
      <c r="AA574" s="906"/>
      <c r="AB574" s="903"/>
    </row>
    <row r="575" spans="1:28" ht="16" customHeight="1">
      <c r="A575" s="936"/>
      <c r="B575" s="906"/>
      <c r="C575" s="906" t="s">
        <v>2271</v>
      </c>
      <c r="D575" s="906" t="s">
        <v>2272</v>
      </c>
      <c r="E575" s="906"/>
      <c r="F575" s="906"/>
      <c r="G575" s="906"/>
      <c r="H575" s="906"/>
      <c r="I575" s="906"/>
      <c r="J575" s="1001"/>
      <c r="K575" s="1001"/>
      <c r="L575" s="1001"/>
      <c r="M575" s="1001"/>
      <c r="N575" s="1001"/>
      <c r="O575" s="1000"/>
      <c r="P575" s="906"/>
      <c r="Q575" s="936" t="str">
        <f>IF(項目一覧②!$G$231=TRUE,"■","□")</f>
        <v>□</v>
      </c>
      <c r="R575" s="906" t="s">
        <v>266</v>
      </c>
      <c r="S575" s="906"/>
      <c r="T575" s="936" t="str">
        <f>IF(項目一覧②!$H$231=TRUE,"■","□")</f>
        <v>□</v>
      </c>
      <c r="U575" s="906" t="s">
        <v>83</v>
      </c>
      <c r="V575" s="906"/>
      <c r="W575" s="906"/>
      <c r="X575" s="906"/>
      <c r="Y575" s="906"/>
      <c r="Z575" s="906"/>
      <c r="AA575" s="906"/>
      <c r="AB575" s="906"/>
    </row>
    <row r="576" spans="1:28" ht="16" customHeight="1">
      <c r="A576" s="959" t="s">
        <v>109</v>
      </c>
      <c r="B576" s="937" t="s">
        <v>264</v>
      </c>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03"/>
    </row>
    <row r="577" spans="1:28" ht="16" customHeight="1">
      <c r="A577" s="906"/>
      <c r="B577" s="906"/>
      <c r="C577" s="906"/>
      <c r="D577" s="1669" t="s">
        <v>263</v>
      </c>
      <c r="E577" s="1669"/>
      <c r="F577" s="1669"/>
      <c r="G577" s="1669"/>
      <c r="H577" s="975"/>
      <c r="I577" s="1669" t="s">
        <v>262</v>
      </c>
      <c r="J577" s="1669"/>
      <c r="K577" s="1669"/>
      <c r="L577" s="1669"/>
      <c r="M577" s="1669"/>
      <c r="N577" s="1669"/>
      <c r="O577" s="1669"/>
      <c r="P577" s="1669"/>
      <c r="Q577" s="1669"/>
      <c r="R577" s="1669"/>
      <c r="S577" s="1669"/>
      <c r="T577" s="1669"/>
      <c r="U577" s="1669"/>
      <c r="V577" s="975"/>
      <c r="W577" s="975" t="s">
        <v>253</v>
      </c>
      <c r="X577" s="1669" t="s">
        <v>261</v>
      </c>
      <c r="Y577" s="1669"/>
      <c r="Z577" s="1669"/>
      <c r="AA577" s="906" t="s">
        <v>175</v>
      </c>
      <c r="AB577" s="903"/>
    </row>
    <row r="578" spans="1:28" ht="16" customHeight="1">
      <c r="A578" s="906"/>
      <c r="B578" s="906" t="s">
        <v>260</v>
      </c>
      <c r="C578" s="906"/>
      <c r="D578" s="975" t="s">
        <v>187</v>
      </c>
      <c r="E578" s="1667" t="str">
        <f>項目一覧②!$F$232</f>
        <v/>
      </c>
      <c r="F578" s="1667"/>
      <c r="G578" s="975" t="s">
        <v>254</v>
      </c>
      <c r="H578" s="938" t="str">
        <f>項目一覧②!$F$238</f>
        <v/>
      </c>
      <c r="J578" s="906"/>
      <c r="K578" s="906"/>
      <c r="L578" s="903"/>
      <c r="M578" s="906"/>
      <c r="N578" s="906"/>
      <c r="O578" s="906"/>
      <c r="P578" s="906"/>
      <c r="Q578" s="906"/>
      <c r="R578" s="903"/>
      <c r="S578" s="903"/>
      <c r="T578" s="903"/>
      <c r="U578" s="903"/>
      <c r="V578" s="975"/>
      <c r="W578" s="975" t="s">
        <v>253</v>
      </c>
      <c r="X578" s="1668" t="str">
        <f>項目一覧②!$F$244</f>
        <v/>
      </c>
      <c r="Y578" s="1668"/>
      <c r="Z578" s="1668"/>
      <c r="AA578" s="906" t="s">
        <v>252</v>
      </c>
      <c r="AB578" s="903"/>
    </row>
    <row r="579" spans="1:28" ht="16" customHeight="1">
      <c r="A579" s="906"/>
      <c r="B579" s="906" t="s">
        <v>259</v>
      </c>
      <c r="C579" s="906"/>
      <c r="D579" s="975" t="s">
        <v>187</v>
      </c>
      <c r="E579" s="1667" t="str">
        <f>項目一覧②!$F$233</f>
        <v/>
      </c>
      <c r="F579" s="1667"/>
      <c r="G579" s="975" t="s">
        <v>254</v>
      </c>
      <c r="H579" s="938" t="str">
        <f>項目一覧②!$F$239</f>
        <v/>
      </c>
      <c r="J579" s="906"/>
      <c r="K579" s="906"/>
      <c r="L579" s="903"/>
      <c r="M579" s="906"/>
      <c r="N579" s="906"/>
      <c r="O579" s="906"/>
      <c r="P579" s="906"/>
      <c r="Q579" s="906"/>
      <c r="R579" s="903"/>
      <c r="S579" s="903"/>
      <c r="T579" s="903"/>
      <c r="U579" s="903"/>
      <c r="V579" s="975"/>
      <c r="W579" s="975" t="s">
        <v>253</v>
      </c>
      <c r="X579" s="1668" t="str">
        <f>項目一覧②!$F$245</f>
        <v/>
      </c>
      <c r="Y579" s="1668"/>
      <c r="Z579" s="1668"/>
      <c r="AA579" s="906" t="s">
        <v>252</v>
      </c>
      <c r="AB579" s="903"/>
    </row>
    <row r="580" spans="1:28" ht="16" customHeight="1">
      <c r="A580" s="906"/>
      <c r="B580" s="906" t="s">
        <v>258</v>
      </c>
      <c r="C580" s="906"/>
      <c r="D580" s="975" t="s">
        <v>187</v>
      </c>
      <c r="E580" s="1667" t="str">
        <f>項目一覧②!$F$234</f>
        <v/>
      </c>
      <c r="F580" s="1667"/>
      <c r="G580" s="975" t="s">
        <v>254</v>
      </c>
      <c r="H580" s="938" t="str">
        <f>項目一覧②!$F$240</f>
        <v/>
      </c>
      <c r="J580" s="906"/>
      <c r="K580" s="906"/>
      <c r="L580" s="903"/>
      <c r="M580" s="906"/>
      <c r="N580" s="906"/>
      <c r="O580" s="906"/>
      <c r="P580" s="906"/>
      <c r="Q580" s="906"/>
      <c r="R580" s="903"/>
      <c r="S580" s="903"/>
      <c r="T580" s="903"/>
      <c r="U580" s="903"/>
      <c r="V580" s="975"/>
      <c r="W580" s="975" t="s">
        <v>253</v>
      </c>
      <c r="X580" s="1668" t="str">
        <f>項目一覧②!$F$246</f>
        <v/>
      </c>
      <c r="Y580" s="1668"/>
      <c r="Z580" s="1668"/>
      <c r="AA580" s="906" t="s">
        <v>252</v>
      </c>
      <c r="AB580" s="903"/>
    </row>
    <row r="581" spans="1:28" ht="16" customHeight="1">
      <c r="A581" s="906"/>
      <c r="B581" s="906" t="s">
        <v>257</v>
      </c>
      <c r="C581" s="906"/>
      <c r="D581" s="975" t="s">
        <v>187</v>
      </c>
      <c r="E581" s="1667" t="str">
        <f>項目一覧②!$F$235</f>
        <v/>
      </c>
      <c r="F581" s="1667"/>
      <c r="G581" s="975" t="s">
        <v>254</v>
      </c>
      <c r="H581" s="938" t="str">
        <f>項目一覧②!$F$241</f>
        <v/>
      </c>
      <c r="J581" s="906"/>
      <c r="K581" s="906"/>
      <c r="L581" s="903"/>
      <c r="M581" s="906"/>
      <c r="N581" s="906"/>
      <c r="O581" s="906"/>
      <c r="P581" s="906"/>
      <c r="Q581" s="906"/>
      <c r="R581" s="903"/>
      <c r="S581" s="903"/>
      <c r="T581" s="903"/>
      <c r="U581" s="903"/>
      <c r="V581" s="975"/>
      <c r="W581" s="975" t="s">
        <v>253</v>
      </c>
      <c r="X581" s="1668" t="str">
        <f>項目一覧②!$F$247</f>
        <v/>
      </c>
      <c r="Y581" s="1668"/>
      <c r="Z581" s="1668"/>
      <c r="AA581" s="906" t="s">
        <v>252</v>
      </c>
      <c r="AB581" s="903"/>
    </row>
    <row r="582" spans="1:28" ht="16" customHeight="1">
      <c r="A582" s="906"/>
      <c r="B582" s="906" t="s">
        <v>256</v>
      </c>
      <c r="C582" s="906"/>
      <c r="D582" s="975" t="s">
        <v>187</v>
      </c>
      <c r="E582" s="1667" t="str">
        <f>項目一覧②!$F$236</f>
        <v/>
      </c>
      <c r="F582" s="1667"/>
      <c r="G582" s="975" t="s">
        <v>254</v>
      </c>
      <c r="H582" s="938" t="str">
        <f>項目一覧②!$F$242</f>
        <v/>
      </c>
      <c r="J582" s="906"/>
      <c r="K582" s="906"/>
      <c r="L582" s="903"/>
      <c r="M582" s="906"/>
      <c r="N582" s="906"/>
      <c r="O582" s="906"/>
      <c r="P582" s="906"/>
      <c r="Q582" s="906"/>
      <c r="R582" s="903"/>
      <c r="S582" s="903"/>
      <c r="T582" s="903"/>
      <c r="U582" s="903"/>
      <c r="V582" s="975"/>
      <c r="W582" s="975" t="s">
        <v>253</v>
      </c>
      <c r="X582" s="1668" t="str">
        <f>項目一覧②!$F$248</f>
        <v/>
      </c>
      <c r="Y582" s="1668"/>
      <c r="Z582" s="1668"/>
      <c r="AA582" s="906" t="s">
        <v>252</v>
      </c>
      <c r="AB582" s="903"/>
    </row>
    <row r="583" spans="1:28" ht="16" customHeight="1">
      <c r="A583" s="935"/>
      <c r="B583" s="935" t="s">
        <v>255</v>
      </c>
      <c r="C583" s="935"/>
      <c r="D583" s="975" t="s">
        <v>187</v>
      </c>
      <c r="E583" s="1667" t="str">
        <f>項目一覧②!$F$237</f>
        <v/>
      </c>
      <c r="F583" s="1667"/>
      <c r="G583" s="975" t="s">
        <v>254</v>
      </c>
      <c r="H583" s="938" t="str">
        <f>項目一覧②!$F$243</f>
        <v/>
      </c>
      <c r="J583" s="935"/>
      <c r="K583" s="935"/>
      <c r="L583" s="903"/>
      <c r="M583" s="935"/>
      <c r="N583" s="935"/>
      <c r="O583" s="935"/>
      <c r="P583" s="935"/>
      <c r="Q583" s="935"/>
      <c r="R583" s="903"/>
      <c r="S583" s="903"/>
      <c r="T583" s="903"/>
      <c r="U583" s="903"/>
      <c r="V583" s="975"/>
      <c r="W583" s="975" t="s">
        <v>253</v>
      </c>
      <c r="X583" s="1668" t="str">
        <f>項目一覧②!$F$249</f>
        <v/>
      </c>
      <c r="Y583" s="1668"/>
      <c r="Z583" s="1668"/>
      <c r="AA583" s="906" t="s">
        <v>252</v>
      </c>
      <c r="AB583" s="903"/>
    </row>
    <row r="584" spans="1:28" ht="16" customHeight="1">
      <c r="A584" s="959" t="s">
        <v>109</v>
      </c>
      <c r="B584" s="937" t="s">
        <v>251</v>
      </c>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03"/>
    </row>
    <row r="585" spans="1:28" ht="16" customHeight="1">
      <c r="A585" s="936"/>
      <c r="B585" s="906"/>
      <c r="C585" s="906"/>
      <c r="D585" s="906"/>
      <c r="E585" s="906"/>
      <c r="F585" s="1675" t="str">
        <f>項目一覧②!$F$250</f>
        <v/>
      </c>
      <c r="G585" s="1675"/>
      <c r="H585" s="1675"/>
      <c r="I585" s="1675"/>
      <c r="J585" s="1675"/>
      <c r="K585" s="1675"/>
      <c r="L585" s="1675"/>
      <c r="M585" s="1675"/>
      <c r="N585" s="1675"/>
      <c r="O585" s="1675"/>
      <c r="P585" s="1675"/>
      <c r="Q585" s="1675"/>
      <c r="R585" s="1675"/>
      <c r="S585" s="1675"/>
      <c r="T585" s="1675"/>
      <c r="U585" s="1675"/>
      <c r="V585" s="1675"/>
      <c r="W585" s="1675"/>
      <c r="X585" s="1675"/>
      <c r="Y585" s="1675"/>
      <c r="Z585" s="1675"/>
      <c r="AA585" s="1675"/>
      <c r="AB585" s="903"/>
    </row>
    <row r="586" spans="1:28" ht="16" customHeight="1">
      <c r="A586" s="935"/>
      <c r="B586" s="935"/>
      <c r="C586" s="935"/>
      <c r="D586" s="935"/>
      <c r="E586" s="935"/>
      <c r="F586" s="1676"/>
      <c r="G586" s="1676"/>
      <c r="H586" s="1676"/>
      <c r="I586" s="1676"/>
      <c r="J586" s="1676"/>
      <c r="K586" s="1676"/>
      <c r="L586" s="1676"/>
      <c r="M586" s="1676"/>
      <c r="N586" s="1676"/>
      <c r="O586" s="1676"/>
      <c r="P586" s="1676"/>
      <c r="Q586" s="1676"/>
      <c r="R586" s="1676"/>
      <c r="S586" s="1676"/>
      <c r="T586" s="1676"/>
      <c r="U586" s="1676"/>
      <c r="V586" s="1676"/>
      <c r="W586" s="1676"/>
      <c r="X586" s="1676"/>
      <c r="Y586" s="1676"/>
      <c r="Z586" s="1676"/>
      <c r="AA586" s="1676"/>
      <c r="AB586" s="903"/>
    </row>
    <row r="587" spans="1:28" ht="16" customHeight="1">
      <c r="A587" s="936" t="s">
        <v>109</v>
      </c>
      <c r="B587" s="906" t="s">
        <v>250</v>
      </c>
      <c r="C587" s="906"/>
      <c r="D587" s="906"/>
      <c r="E587" s="906"/>
      <c r="F587" s="906"/>
      <c r="G587" s="906"/>
      <c r="H587" s="906"/>
      <c r="I587" s="906"/>
      <c r="J587" s="906"/>
      <c r="K587" s="906"/>
      <c r="L587" s="906"/>
      <c r="M587" s="906"/>
      <c r="N587" s="906"/>
      <c r="O587" s="906"/>
      <c r="P587" s="906"/>
      <c r="Q587" s="906"/>
      <c r="R587" s="906"/>
      <c r="S587" s="906"/>
      <c r="T587" s="906"/>
      <c r="U587" s="906"/>
      <c r="V587" s="906"/>
      <c r="W587" s="906"/>
      <c r="X587" s="906"/>
      <c r="Y587" s="906"/>
      <c r="Z587" s="906"/>
      <c r="AA587" s="906"/>
      <c r="AB587" s="903"/>
    </row>
    <row r="588" spans="1:28" ht="16" customHeight="1">
      <c r="A588" s="906"/>
      <c r="B588" s="906"/>
      <c r="C588" s="906"/>
      <c r="D588" s="906"/>
      <c r="E588" s="906"/>
      <c r="F588" s="1675" t="str">
        <f>項目一覧②!$F$251</f>
        <v/>
      </c>
      <c r="G588" s="1675"/>
      <c r="H588" s="1675"/>
      <c r="I588" s="1675"/>
      <c r="J588" s="1675"/>
      <c r="K588" s="1675"/>
      <c r="L588" s="1675"/>
      <c r="M588" s="1675"/>
      <c r="N588" s="1675"/>
      <c r="O588" s="1675"/>
      <c r="P588" s="1675"/>
      <c r="Q588" s="1675"/>
      <c r="R588" s="1675"/>
      <c r="S588" s="1675"/>
      <c r="T588" s="1675"/>
      <c r="U588" s="1675"/>
      <c r="V588" s="1675"/>
      <c r="W588" s="1675"/>
      <c r="X588" s="1675"/>
      <c r="Y588" s="1675"/>
      <c r="Z588" s="1675"/>
      <c r="AA588" s="1675"/>
      <c r="AB588" s="903"/>
    </row>
    <row r="589" spans="1:28" ht="16" customHeight="1">
      <c r="A589" s="935"/>
      <c r="B589" s="935"/>
      <c r="C589" s="935"/>
      <c r="D589" s="935"/>
      <c r="E589" s="935"/>
      <c r="F589" s="1676"/>
      <c r="G589" s="1676"/>
      <c r="H589" s="1676"/>
      <c r="I589" s="1676"/>
      <c r="J589" s="1676"/>
      <c r="K589" s="1676"/>
      <c r="L589" s="1676"/>
      <c r="M589" s="1676"/>
      <c r="N589" s="1676"/>
      <c r="O589" s="1676"/>
      <c r="P589" s="1676"/>
      <c r="Q589" s="1676"/>
      <c r="R589" s="1676"/>
      <c r="S589" s="1676"/>
      <c r="T589" s="1676"/>
      <c r="U589" s="1676"/>
      <c r="V589" s="1676"/>
      <c r="W589" s="1676"/>
      <c r="X589" s="1676"/>
      <c r="Y589" s="1676"/>
      <c r="Z589" s="1676"/>
      <c r="AA589" s="1676"/>
      <c r="AB589" s="903"/>
    </row>
    <row r="590" spans="1:28" ht="16" customHeight="1">
      <c r="A590" s="906"/>
      <c r="B590" s="906"/>
      <c r="C590" s="906"/>
      <c r="D590" s="906"/>
      <c r="E590" s="906"/>
      <c r="F590" s="1003"/>
      <c r="G590" s="1003"/>
      <c r="H590" s="1003"/>
      <c r="I590" s="1003"/>
      <c r="J590" s="1003"/>
      <c r="K590" s="1003"/>
      <c r="L590" s="1003"/>
      <c r="M590" s="1003"/>
      <c r="N590" s="1003"/>
      <c r="O590" s="1003"/>
      <c r="P590" s="1003"/>
      <c r="Q590" s="1003"/>
      <c r="R590" s="1003"/>
      <c r="S590" s="1003"/>
      <c r="T590" s="1003"/>
      <c r="U590" s="1003"/>
      <c r="V590" s="1003"/>
      <c r="W590" s="1003"/>
      <c r="X590" s="1003"/>
      <c r="Y590" s="1003"/>
      <c r="Z590" s="1003"/>
      <c r="AA590" s="1003"/>
      <c r="AB590" s="903"/>
    </row>
    <row r="591" spans="1:28" ht="16" customHeight="1">
      <c r="A591" s="906"/>
      <c r="B591" s="906"/>
      <c r="C591" s="906"/>
      <c r="D591" s="906"/>
      <c r="E591" s="906"/>
      <c r="F591" s="1003"/>
      <c r="G591" s="1003"/>
      <c r="H591" s="1003"/>
      <c r="I591" s="1003"/>
      <c r="J591" s="1003"/>
      <c r="K591" s="1003"/>
      <c r="L591" s="1003"/>
      <c r="M591" s="1003"/>
      <c r="N591" s="1003"/>
      <c r="O591" s="1003"/>
      <c r="P591" s="1003"/>
      <c r="Q591" s="1003"/>
      <c r="R591" s="1003"/>
      <c r="S591" s="1003"/>
      <c r="T591" s="1003"/>
      <c r="U591" s="1003"/>
      <c r="V591" s="1003"/>
      <c r="W591" s="1003"/>
      <c r="X591" s="1003"/>
      <c r="Y591" s="1003"/>
      <c r="Z591" s="1003"/>
      <c r="AA591" s="1003"/>
      <c r="AB591" s="903"/>
    </row>
    <row r="592" spans="1:28" ht="16" customHeight="1">
      <c r="A592" s="906"/>
      <c r="B592" s="906"/>
      <c r="C592" s="906"/>
      <c r="D592" s="906"/>
      <c r="E592" s="906"/>
      <c r="F592" s="1003"/>
      <c r="G592" s="1003"/>
      <c r="H592" s="1003"/>
      <c r="I592" s="1003"/>
      <c r="J592" s="1003"/>
      <c r="K592" s="1003"/>
      <c r="L592" s="1003"/>
      <c r="M592" s="1003"/>
      <c r="N592" s="1003"/>
      <c r="O592" s="1003"/>
      <c r="P592" s="1003"/>
      <c r="Q592" s="1003"/>
      <c r="R592" s="1003"/>
      <c r="S592" s="1003"/>
      <c r="T592" s="1003"/>
      <c r="U592" s="1003"/>
      <c r="V592" s="1003"/>
      <c r="W592" s="1003"/>
      <c r="X592" s="1003"/>
      <c r="Y592" s="1003"/>
      <c r="Z592" s="1003"/>
      <c r="AA592" s="1003"/>
      <c r="AB592" s="903"/>
    </row>
    <row r="593" spans="1:28" ht="14.15" customHeight="1">
      <c r="A593" s="1669" t="s">
        <v>277</v>
      </c>
      <c r="B593" s="1669"/>
      <c r="C593" s="1669"/>
      <c r="D593" s="1669"/>
      <c r="E593" s="1669"/>
      <c r="F593" s="1669"/>
      <c r="G593" s="1669"/>
      <c r="H593" s="1669"/>
      <c r="I593" s="1669"/>
      <c r="J593" s="1669"/>
      <c r="K593" s="1669"/>
      <c r="L593" s="1669"/>
      <c r="M593" s="1669"/>
      <c r="N593" s="1669"/>
      <c r="O593" s="1669"/>
      <c r="P593" s="1669"/>
      <c r="Q593" s="1669"/>
      <c r="R593" s="1669"/>
      <c r="S593" s="1669"/>
      <c r="T593" s="1669"/>
      <c r="U593" s="1669"/>
      <c r="V593" s="1669"/>
      <c r="W593" s="1669"/>
      <c r="X593" s="1669"/>
      <c r="Y593" s="1669"/>
      <c r="Z593" s="1669"/>
      <c r="AA593" s="1669"/>
      <c r="AB593" s="903"/>
    </row>
    <row r="594" spans="1:28" ht="14.15" customHeight="1">
      <c r="A594" s="935"/>
      <c r="B594" s="935" t="s">
        <v>276</v>
      </c>
      <c r="C594" s="935"/>
      <c r="D594" s="935"/>
      <c r="E594" s="935"/>
      <c r="F594" s="935"/>
      <c r="G594" s="935"/>
      <c r="H594" s="935"/>
      <c r="I594" s="935"/>
      <c r="J594" s="935"/>
      <c r="K594" s="935"/>
      <c r="L594" s="935"/>
      <c r="M594" s="935"/>
      <c r="N594" s="935"/>
      <c r="O594" s="935"/>
      <c r="P594" s="935"/>
      <c r="Q594" s="935"/>
      <c r="R594" s="935"/>
      <c r="S594" s="935"/>
      <c r="T594" s="935"/>
      <c r="U594" s="935"/>
      <c r="V594" s="935"/>
      <c r="W594" s="935"/>
      <c r="X594" s="935"/>
      <c r="Y594" s="935"/>
      <c r="Z594" s="935"/>
      <c r="AA594" s="935"/>
      <c r="AB594" s="903"/>
    </row>
    <row r="595" spans="1:28" ht="22" customHeight="1">
      <c r="A595" s="972" t="s">
        <v>109</v>
      </c>
      <c r="B595" s="973" t="s">
        <v>132</v>
      </c>
      <c r="C595" s="973"/>
      <c r="D595" s="973"/>
      <c r="E595" s="973"/>
      <c r="F595" s="973"/>
      <c r="G595" s="922"/>
      <c r="H595" s="973"/>
      <c r="I595" s="973"/>
      <c r="J595" s="973"/>
      <c r="K595" s="973"/>
      <c r="L595" s="1685">
        <f>項目一覧②!$F$896</f>
        <v>1</v>
      </c>
      <c r="M595" s="1685"/>
      <c r="N595" s="973"/>
      <c r="O595" s="973"/>
      <c r="P595" s="973"/>
      <c r="Q595" s="973"/>
      <c r="R595" s="973"/>
      <c r="S595" s="973"/>
      <c r="T595" s="973"/>
      <c r="U595" s="973"/>
      <c r="V595" s="973"/>
      <c r="W595" s="973"/>
      <c r="X595" s="973"/>
      <c r="Y595" s="973"/>
      <c r="Z595" s="973"/>
      <c r="AA595" s="973"/>
      <c r="AB595" s="903"/>
    </row>
    <row r="596" spans="1:28" ht="22" customHeight="1">
      <c r="A596" s="972" t="s">
        <v>109</v>
      </c>
      <c r="B596" s="973" t="s">
        <v>274</v>
      </c>
      <c r="C596" s="973"/>
      <c r="D596" s="973"/>
      <c r="E596" s="973"/>
      <c r="F596" s="973"/>
      <c r="G596" s="903"/>
      <c r="H596" s="903"/>
      <c r="I596" s="973"/>
      <c r="J596" s="1673" t="str">
        <f>項目一覧②!$F$897</f>
        <v/>
      </c>
      <c r="K596" s="1673"/>
      <c r="L596" s="1673"/>
      <c r="M596" s="1673"/>
      <c r="N596" s="973" t="s">
        <v>273</v>
      </c>
      <c r="O596" s="973"/>
      <c r="P596" s="973"/>
      <c r="Q596" s="973"/>
      <c r="R596" s="973"/>
      <c r="S596" s="973"/>
      <c r="T596" s="973"/>
      <c r="U596" s="973"/>
      <c r="V596" s="973"/>
      <c r="W596" s="973"/>
      <c r="X596" s="973"/>
      <c r="Y596" s="973"/>
      <c r="Z596" s="973"/>
      <c r="AA596" s="973"/>
      <c r="AB596" s="903"/>
    </row>
    <row r="597" spans="1:28" ht="22" customHeight="1">
      <c r="A597" s="972" t="s">
        <v>109</v>
      </c>
      <c r="B597" s="973" t="s">
        <v>272</v>
      </c>
      <c r="C597" s="973"/>
      <c r="D597" s="973"/>
      <c r="E597" s="973"/>
      <c r="F597" s="973"/>
      <c r="G597" s="973"/>
      <c r="H597" s="973"/>
      <c r="I597" s="973"/>
      <c r="J597" s="1674" t="str">
        <f>項目一覧②!$F$898</f>
        <v/>
      </c>
      <c r="K597" s="1674"/>
      <c r="L597" s="1674"/>
      <c r="M597" s="1674"/>
      <c r="N597" s="1004" t="s">
        <v>85</v>
      </c>
      <c r="O597" s="973"/>
      <c r="P597" s="973"/>
      <c r="Q597" s="973"/>
      <c r="R597" s="973"/>
      <c r="S597" s="973"/>
      <c r="T597" s="973"/>
      <c r="U597" s="973"/>
      <c r="V597" s="973"/>
      <c r="W597" s="973"/>
      <c r="X597" s="973"/>
      <c r="Y597" s="973"/>
      <c r="Z597" s="973"/>
      <c r="AA597" s="973"/>
      <c r="AB597" s="903"/>
    </row>
    <row r="598" spans="1:28" ht="22" customHeight="1">
      <c r="A598" s="972" t="s">
        <v>109</v>
      </c>
      <c r="B598" s="973" t="s">
        <v>271</v>
      </c>
      <c r="C598" s="973"/>
      <c r="D598" s="973"/>
      <c r="E598" s="973"/>
      <c r="F598" s="973"/>
      <c r="G598" s="973"/>
      <c r="H598" s="973"/>
      <c r="I598" s="973"/>
      <c r="J598" s="1674" t="str">
        <f>項目一覧②!$F$899</f>
        <v/>
      </c>
      <c r="K598" s="1674"/>
      <c r="L598" s="1674"/>
      <c r="M598" s="1674"/>
      <c r="N598" s="1005" t="s">
        <v>85</v>
      </c>
      <c r="O598" s="973"/>
      <c r="P598" s="973"/>
      <c r="Q598" s="973"/>
      <c r="R598" s="973"/>
      <c r="S598" s="973"/>
      <c r="T598" s="973"/>
      <c r="U598" s="973"/>
      <c r="V598" s="973"/>
      <c r="W598" s="973"/>
      <c r="X598" s="973"/>
      <c r="Y598" s="973"/>
      <c r="Z598" s="973"/>
      <c r="AA598" s="973"/>
      <c r="AB598" s="903"/>
    </row>
    <row r="599" spans="1:28" ht="22" customHeight="1">
      <c r="A599" s="972" t="s">
        <v>109</v>
      </c>
      <c r="B599" s="973" t="s">
        <v>270</v>
      </c>
      <c r="C599" s="973"/>
      <c r="D599" s="973"/>
      <c r="E599" s="973"/>
      <c r="F599" s="973"/>
      <c r="G599" s="973"/>
      <c r="H599" s="973"/>
      <c r="I599" s="973"/>
      <c r="J599" s="1674" t="str">
        <f>項目一覧②!$F$900</f>
        <v/>
      </c>
      <c r="K599" s="1674"/>
      <c r="L599" s="1674"/>
      <c r="M599" s="1674"/>
      <c r="N599" s="1004" t="s">
        <v>85</v>
      </c>
      <c r="O599" s="973"/>
      <c r="P599" s="973"/>
      <c r="Q599" s="973"/>
      <c r="R599" s="973"/>
      <c r="S599" s="973"/>
      <c r="T599" s="973"/>
      <c r="U599" s="973"/>
      <c r="V599" s="973"/>
      <c r="W599" s="973"/>
      <c r="X599" s="973"/>
      <c r="Y599" s="973"/>
      <c r="Z599" s="973"/>
      <c r="AA599" s="973"/>
      <c r="AB599" s="903"/>
    </row>
    <row r="600" spans="1:28" ht="16" customHeight="1">
      <c r="A600" s="959" t="s">
        <v>109</v>
      </c>
      <c r="B600" s="937" t="s">
        <v>268</v>
      </c>
      <c r="C600" s="937"/>
      <c r="D600" s="937"/>
      <c r="E600" s="937"/>
      <c r="F600" s="937"/>
      <c r="G600" s="937"/>
      <c r="H600" s="937"/>
      <c r="I600" s="937"/>
      <c r="O600" s="937"/>
      <c r="P600" s="937"/>
      <c r="Q600" s="937"/>
      <c r="R600" s="937"/>
      <c r="S600" s="937"/>
      <c r="T600" s="937"/>
      <c r="U600" s="937"/>
      <c r="V600" s="937"/>
      <c r="W600" s="937"/>
      <c r="X600" s="937"/>
      <c r="Y600" s="937"/>
      <c r="Z600" s="937"/>
      <c r="AA600" s="937"/>
      <c r="AB600" s="903"/>
    </row>
    <row r="601" spans="1:28" ht="16" customHeight="1">
      <c r="A601" s="936"/>
      <c r="B601" s="906"/>
      <c r="C601" s="906" t="s">
        <v>2269</v>
      </c>
      <c r="D601" s="906" t="s">
        <v>2270</v>
      </c>
      <c r="E601" s="906"/>
      <c r="F601" s="906"/>
      <c r="G601" s="906"/>
      <c r="H601" s="906"/>
      <c r="I601" s="906"/>
      <c r="J601" s="1682" t="str">
        <f>項目一覧②!$F$901</f>
        <v/>
      </c>
      <c r="K601" s="1682"/>
      <c r="L601" s="1682"/>
      <c r="M601" s="1682"/>
      <c r="N601" s="1000" t="s">
        <v>85</v>
      </c>
      <c r="O601" s="906"/>
      <c r="P601" s="906"/>
      <c r="Q601" s="906"/>
      <c r="R601" s="906"/>
      <c r="S601" s="906"/>
      <c r="T601" s="906"/>
      <c r="U601" s="906"/>
      <c r="V601" s="906"/>
      <c r="W601" s="906"/>
      <c r="X601" s="906"/>
      <c r="Y601" s="906"/>
      <c r="Z601" s="906"/>
      <c r="AA601" s="906"/>
      <c r="AB601" s="903"/>
    </row>
    <row r="602" spans="1:28" ht="16" customHeight="1">
      <c r="A602" s="936"/>
      <c r="B602" s="906"/>
      <c r="C602" s="906" t="s">
        <v>2271</v>
      </c>
      <c r="D602" s="906" t="s">
        <v>2272</v>
      </c>
      <c r="E602" s="906"/>
      <c r="F602" s="906"/>
      <c r="G602" s="906"/>
      <c r="H602" s="906"/>
      <c r="I602" s="906"/>
      <c r="J602" s="1001"/>
      <c r="K602" s="1001"/>
      <c r="L602" s="1001"/>
      <c r="M602" s="1001"/>
      <c r="N602" s="1001"/>
      <c r="O602" s="1000"/>
      <c r="P602" s="906"/>
      <c r="Q602" s="936" t="str">
        <f>IF(項目一覧②!$G$902=TRUE,"■","□")</f>
        <v>□</v>
      </c>
      <c r="R602" s="906" t="s">
        <v>266</v>
      </c>
      <c r="S602" s="906"/>
      <c r="T602" s="936" t="str">
        <f>IF(項目一覧②!$H$902=TRUE,"■","□")</f>
        <v>□</v>
      </c>
      <c r="U602" s="906" t="s">
        <v>83</v>
      </c>
      <c r="V602" s="906"/>
      <c r="W602" s="906"/>
      <c r="X602" s="906"/>
      <c r="Y602" s="906"/>
      <c r="Z602" s="906"/>
      <c r="AA602" s="906"/>
      <c r="AB602" s="906"/>
    </row>
    <row r="603" spans="1:28" ht="16" customHeight="1">
      <c r="A603" s="959" t="s">
        <v>109</v>
      </c>
      <c r="B603" s="937" t="s">
        <v>264</v>
      </c>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03"/>
    </row>
    <row r="604" spans="1:28" ht="16" customHeight="1">
      <c r="A604" s="906"/>
      <c r="B604" s="906"/>
      <c r="C604" s="906"/>
      <c r="D604" s="1669" t="s">
        <v>263</v>
      </c>
      <c r="E604" s="1669"/>
      <c r="F604" s="1669"/>
      <c r="G604" s="1669"/>
      <c r="H604" s="975"/>
      <c r="I604" s="1669" t="s">
        <v>262</v>
      </c>
      <c r="J604" s="1669"/>
      <c r="K604" s="1669"/>
      <c r="L604" s="1669"/>
      <c r="M604" s="1669"/>
      <c r="N604" s="1669"/>
      <c r="O604" s="1669"/>
      <c r="P604" s="1669"/>
      <c r="Q604" s="1669"/>
      <c r="R604" s="1669"/>
      <c r="S604" s="1669"/>
      <c r="T604" s="1669"/>
      <c r="U604" s="1669"/>
      <c r="V604" s="975"/>
      <c r="W604" s="975" t="s">
        <v>253</v>
      </c>
      <c r="X604" s="1669" t="s">
        <v>261</v>
      </c>
      <c r="Y604" s="1669"/>
      <c r="Z604" s="1669"/>
      <c r="AA604" s="906" t="s">
        <v>175</v>
      </c>
      <c r="AB604" s="903"/>
    </row>
    <row r="605" spans="1:28" ht="16" customHeight="1">
      <c r="A605" s="906"/>
      <c r="B605" s="906" t="s">
        <v>260</v>
      </c>
      <c r="C605" s="906"/>
      <c r="D605" s="975" t="s">
        <v>187</v>
      </c>
      <c r="E605" s="1667" t="str">
        <f>項目一覧②!$F$903</f>
        <v/>
      </c>
      <c r="F605" s="1667"/>
      <c r="G605" s="975" t="s">
        <v>254</v>
      </c>
      <c r="H605" s="938" t="str">
        <f>項目一覧②!$F$909</f>
        <v/>
      </c>
      <c r="J605" s="906"/>
      <c r="K605" s="906"/>
      <c r="L605" s="903"/>
      <c r="M605" s="906"/>
      <c r="N605" s="906"/>
      <c r="O605" s="906"/>
      <c r="P605" s="906"/>
      <c r="Q605" s="906"/>
      <c r="R605" s="903"/>
      <c r="S605" s="903"/>
      <c r="T605" s="903"/>
      <c r="U605" s="903"/>
      <c r="V605" s="975"/>
      <c r="W605" s="975" t="s">
        <v>253</v>
      </c>
      <c r="X605" s="1668" t="str">
        <f>項目一覧②!$F$915</f>
        <v/>
      </c>
      <c r="Y605" s="1668"/>
      <c r="Z605" s="1668"/>
      <c r="AA605" s="906" t="s">
        <v>252</v>
      </c>
      <c r="AB605" s="903"/>
    </row>
    <row r="606" spans="1:28" ht="16" customHeight="1">
      <c r="A606" s="906"/>
      <c r="B606" s="906" t="s">
        <v>259</v>
      </c>
      <c r="C606" s="906"/>
      <c r="D606" s="975" t="s">
        <v>187</v>
      </c>
      <c r="E606" s="1667" t="str">
        <f>項目一覧②!$F$904</f>
        <v/>
      </c>
      <c r="F606" s="1667"/>
      <c r="G606" s="975" t="s">
        <v>254</v>
      </c>
      <c r="H606" s="938" t="str">
        <f>項目一覧②!$F$910</f>
        <v/>
      </c>
      <c r="J606" s="906"/>
      <c r="K606" s="906"/>
      <c r="L606" s="903"/>
      <c r="M606" s="906"/>
      <c r="N606" s="906"/>
      <c r="O606" s="906"/>
      <c r="P606" s="906"/>
      <c r="Q606" s="906"/>
      <c r="R606" s="903"/>
      <c r="S606" s="903"/>
      <c r="T606" s="903"/>
      <c r="U606" s="903"/>
      <c r="V606" s="975"/>
      <c r="W606" s="975" t="s">
        <v>253</v>
      </c>
      <c r="X606" s="1668" t="str">
        <f>項目一覧②!$F$916</f>
        <v/>
      </c>
      <c r="Y606" s="1668"/>
      <c r="Z606" s="1668"/>
      <c r="AA606" s="906" t="s">
        <v>252</v>
      </c>
      <c r="AB606" s="903"/>
    </row>
    <row r="607" spans="1:28" ht="16" customHeight="1">
      <c r="A607" s="906"/>
      <c r="B607" s="906" t="s">
        <v>258</v>
      </c>
      <c r="C607" s="906"/>
      <c r="D607" s="975" t="s">
        <v>187</v>
      </c>
      <c r="E607" s="1667" t="str">
        <f>項目一覧②!$F$905</f>
        <v/>
      </c>
      <c r="F607" s="1667"/>
      <c r="G607" s="975" t="s">
        <v>254</v>
      </c>
      <c r="H607" s="938" t="str">
        <f>項目一覧②!$F$911</f>
        <v/>
      </c>
      <c r="J607" s="906"/>
      <c r="K607" s="906"/>
      <c r="L607" s="903"/>
      <c r="M607" s="906"/>
      <c r="N607" s="906"/>
      <c r="O607" s="906"/>
      <c r="P607" s="906"/>
      <c r="Q607" s="906"/>
      <c r="R607" s="903"/>
      <c r="S607" s="903"/>
      <c r="T607" s="903"/>
      <c r="U607" s="903"/>
      <c r="V607" s="975"/>
      <c r="W607" s="975" t="s">
        <v>253</v>
      </c>
      <c r="X607" s="1668" t="str">
        <f>項目一覧②!$F$917</f>
        <v/>
      </c>
      <c r="Y607" s="1668"/>
      <c r="Z607" s="1668"/>
      <c r="AA607" s="906" t="s">
        <v>252</v>
      </c>
      <c r="AB607" s="903"/>
    </row>
    <row r="608" spans="1:28" ht="16" customHeight="1">
      <c r="A608" s="906"/>
      <c r="B608" s="906" t="s">
        <v>257</v>
      </c>
      <c r="C608" s="906"/>
      <c r="D608" s="975" t="s">
        <v>187</v>
      </c>
      <c r="E608" s="1667" t="str">
        <f>項目一覧②!$F$906</f>
        <v/>
      </c>
      <c r="F608" s="1667"/>
      <c r="G608" s="975" t="s">
        <v>254</v>
      </c>
      <c r="H608" s="938" t="str">
        <f>項目一覧②!$F$912</f>
        <v/>
      </c>
      <c r="J608" s="906"/>
      <c r="K608" s="906"/>
      <c r="L608" s="903"/>
      <c r="M608" s="906"/>
      <c r="N608" s="906"/>
      <c r="O608" s="906"/>
      <c r="P608" s="906"/>
      <c r="Q608" s="906"/>
      <c r="R608" s="903"/>
      <c r="S608" s="903"/>
      <c r="T608" s="903"/>
      <c r="U608" s="903"/>
      <c r="V608" s="975"/>
      <c r="W608" s="975" t="s">
        <v>253</v>
      </c>
      <c r="X608" s="1668" t="str">
        <f>項目一覧②!$F$918</f>
        <v/>
      </c>
      <c r="Y608" s="1668"/>
      <c r="Z608" s="1668"/>
      <c r="AA608" s="906" t="s">
        <v>252</v>
      </c>
      <c r="AB608" s="903"/>
    </row>
    <row r="609" spans="1:28" ht="16" customHeight="1">
      <c r="A609" s="906"/>
      <c r="B609" s="906" t="s">
        <v>256</v>
      </c>
      <c r="C609" s="906"/>
      <c r="D609" s="975" t="s">
        <v>187</v>
      </c>
      <c r="E609" s="1667" t="str">
        <f>項目一覧②!$F$907</f>
        <v/>
      </c>
      <c r="F609" s="1667"/>
      <c r="G609" s="975" t="s">
        <v>254</v>
      </c>
      <c r="H609" s="938" t="str">
        <f>項目一覧②!$F$913</f>
        <v/>
      </c>
      <c r="J609" s="906"/>
      <c r="K609" s="906"/>
      <c r="L609" s="903"/>
      <c r="M609" s="906"/>
      <c r="N609" s="906"/>
      <c r="O609" s="906"/>
      <c r="P609" s="906"/>
      <c r="Q609" s="906"/>
      <c r="R609" s="903"/>
      <c r="S609" s="903"/>
      <c r="T609" s="903"/>
      <c r="U609" s="903"/>
      <c r="V609" s="975"/>
      <c r="W609" s="975" t="s">
        <v>253</v>
      </c>
      <c r="X609" s="1668" t="str">
        <f>項目一覧②!$F$919</f>
        <v/>
      </c>
      <c r="Y609" s="1668"/>
      <c r="Z609" s="1668"/>
      <c r="AA609" s="906" t="s">
        <v>252</v>
      </c>
      <c r="AB609" s="903"/>
    </row>
    <row r="610" spans="1:28" ht="16" customHeight="1">
      <c r="A610" s="935"/>
      <c r="B610" s="935" t="s">
        <v>255</v>
      </c>
      <c r="C610" s="935"/>
      <c r="D610" s="975" t="s">
        <v>187</v>
      </c>
      <c r="E610" s="1667" t="str">
        <f>項目一覧②!$F$908</f>
        <v/>
      </c>
      <c r="F610" s="1667"/>
      <c r="G610" s="975" t="s">
        <v>254</v>
      </c>
      <c r="H610" s="938" t="str">
        <f>項目一覧②!$F$914</f>
        <v/>
      </c>
      <c r="J610" s="935"/>
      <c r="K610" s="935"/>
      <c r="L610" s="903"/>
      <c r="M610" s="935"/>
      <c r="N610" s="935"/>
      <c r="O610" s="935"/>
      <c r="P610" s="935"/>
      <c r="Q610" s="935"/>
      <c r="R610" s="903"/>
      <c r="S610" s="903"/>
      <c r="T610" s="903"/>
      <c r="U610" s="903"/>
      <c r="V610" s="975"/>
      <c r="W610" s="975" t="s">
        <v>253</v>
      </c>
      <c r="X610" s="1668" t="str">
        <f>項目一覧②!$F$920</f>
        <v/>
      </c>
      <c r="Y610" s="1668"/>
      <c r="Z610" s="1668"/>
      <c r="AA610" s="906" t="s">
        <v>252</v>
      </c>
      <c r="AB610" s="903"/>
    </row>
    <row r="611" spans="1:28" ht="16" customHeight="1">
      <c r="A611" s="959" t="s">
        <v>109</v>
      </c>
      <c r="B611" s="937" t="s">
        <v>251</v>
      </c>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03"/>
    </row>
    <row r="612" spans="1:28" ht="16" customHeight="1">
      <c r="A612" s="936"/>
      <c r="B612" s="906"/>
      <c r="C612" s="906"/>
      <c r="D612" s="906"/>
      <c r="E612" s="906"/>
      <c r="F612" s="1675" t="str">
        <f>項目一覧②!$F$921</f>
        <v/>
      </c>
      <c r="G612" s="1675"/>
      <c r="H612" s="1675"/>
      <c r="I612" s="1675"/>
      <c r="J612" s="1675"/>
      <c r="K612" s="1675"/>
      <c r="L612" s="1675"/>
      <c r="M612" s="1675"/>
      <c r="N612" s="1675"/>
      <c r="O612" s="1675"/>
      <c r="P612" s="1675"/>
      <c r="Q612" s="1675"/>
      <c r="R612" s="1675"/>
      <c r="S612" s="1675"/>
      <c r="T612" s="1675"/>
      <c r="U612" s="1675"/>
      <c r="V612" s="1675"/>
      <c r="W612" s="1675"/>
      <c r="X612" s="1675"/>
      <c r="Y612" s="1675"/>
      <c r="Z612" s="1675"/>
      <c r="AA612" s="1675"/>
      <c r="AB612" s="903"/>
    </row>
    <row r="613" spans="1:28" ht="16" customHeight="1">
      <c r="A613" s="935"/>
      <c r="B613" s="935"/>
      <c r="C613" s="935"/>
      <c r="D613" s="935"/>
      <c r="E613" s="935"/>
      <c r="F613" s="1676"/>
      <c r="G613" s="1676"/>
      <c r="H613" s="1676"/>
      <c r="I613" s="1676"/>
      <c r="J613" s="1676"/>
      <c r="K613" s="1676"/>
      <c r="L613" s="1676"/>
      <c r="M613" s="1676"/>
      <c r="N613" s="1676"/>
      <c r="O613" s="1676"/>
      <c r="P613" s="1676"/>
      <c r="Q613" s="1676"/>
      <c r="R613" s="1676"/>
      <c r="S613" s="1676"/>
      <c r="T613" s="1676"/>
      <c r="U613" s="1676"/>
      <c r="V613" s="1676"/>
      <c r="W613" s="1676"/>
      <c r="X613" s="1676"/>
      <c r="Y613" s="1676"/>
      <c r="Z613" s="1676"/>
      <c r="AA613" s="1676"/>
      <c r="AB613" s="903"/>
    </row>
    <row r="614" spans="1:28" ht="16" customHeight="1">
      <c r="A614" s="936" t="s">
        <v>109</v>
      </c>
      <c r="B614" s="906" t="s">
        <v>250</v>
      </c>
      <c r="C614" s="906"/>
      <c r="D614" s="906"/>
      <c r="E614" s="906"/>
      <c r="F614" s="906"/>
      <c r="G614" s="906"/>
      <c r="H614" s="906"/>
      <c r="I614" s="906"/>
      <c r="J614" s="906"/>
      <c r="K614" s="906"/>
      <c r="L614" s="906"/>
      <c r="M614" s="906"/>
      <c r="N614" s="906"/>
      <c r="O614" s="906"/>
      <c r="P614" s="906"/>
      <c r="Q614" s="906"/>
      <c r="R614" s="906"/>
      <c r="S614" s="906"/>
      <c r="T614" s="906"/>
      <c r="U614" s="906"/>
      <c r="V614" s="906"/>
      <c r="W614" s="906"/>
      <c r="X614" s="906"/>
      <c r="Y614" s="906"/>
      <c r="Z614" s="906"/>
      <c r="AA614" s="906"/>
      <c r="AB614" s="903"/>
    </row>
    <row r="615" spans="1:28" ht="16" customHeight="1">
      <c r="A615" s="906"/>
      <c r="B615" s="906"/>
      <c r="C615" s="906"/>
      <c r="D615" s="906"/>
      <c r="E615" s="906"/>
      <c r="F615" s="1675" t="str">
        <f>項目一覧②!$F$922</f>
        <v/>
      </c>
      <c r="G615" s="1675"/>
      <c r="H615" s="1675"/>
      <c r="I615" s="1675"/>
      <c r="J615" s="1675"/>
      <c r="K615" s="1675"/>
      <c r="L615" s="1675"/>
      <c r="M615" s="1675"/>
      <c r="N615" s="1675"/>
      <c r="O615" s="1675"/>
      <c r="P615" s="1675"/>
      <c r="Q615" s="1675"/>
      <c r="R615" s="1675"/>
      <c r="S615" s="1675"/>
      <c r="T615" s="1675"/>
      <c r="U615" s="1675"/>
      <c r="V615" s="1675"/>
      <c r="W615" s="1675"/>
      <c r="X615" s="1675"/>
      <c r="Y615" s="1675"/>
      <c r="Z615" s="1675"/>
      <c r="AA615" s="1675"/>
      <c r="AB615" s="903"/>
    </row>
    <row r="616" spans="1:28" ht="16" customHeight="1">
      <c r="A616" s="935"/>
      <c r="B616" s="935"/>
      <c r="C616" s="935"/>
      <c r="D616" s="935"/>
      <c r="E616" s="935"/>
      <c r="F616" s="1676"/>
      <c r="G616" s="1676"/>
      <c r="H616" s="1676"/>
      <c r="I616" s="1676"/>
      <c r="J616" s="1676"/>
      <c r="K616" s="1676"/>
      <c r="L616" s="1676"/>
      <c r="M616" s="1676"/>
      <c r="N616" s="1676"/>
      <c r="O616" s="1676"/>
      <c r="P616" s="1676"/>
      <c r="Q616" s="1676"/>
      <c r="R616" s="1676"/>
      <c r="S616" s="1676"/>
      <c r="T616" s="1676"/>
      <c r="U616" s="1676"/>
      <c r="V616" s="1676"/>
      <c r="W616" s="1676"/>
      <c r="X616" s="1676"/>
      <c r="Y616" s="1676"/>
      <c r="Z616" s="1676"/>
      <c r="AA616" s="1676"/>
      <c r="AB616" s="903"/>
    </row>
    <row r="617" spans="1:28" ht="16" customHeight="1">
      <c r="A617" s="906"/>
      <c r="B617" s="906"/>
      <c r="C617" s="906"/>
      <c r="D617" s="906"/>
      <c r="E617" s="906"/>
      <c r="F617" s="1003"/>
      <c r="G617" s="1003"/>
      <c r="H617" s="1003"/>
      <c r="I617" s="1003"/>
      <c r="J617" s="1003"/>
      <c r="K617" s="1003"/>
      <c r="L617" s="1003"/>
      <c r="M617" s="1003"/>
      <c r="N617" s="1003"/>
      <c r="O617" s="1003"/>
      <c r="P617" s="1003"/>
      <c r="Q617" s="1003"/>
      <c r="R617" s="1003"/>
      <c r="S617" s="1003"/>
      <c r="T617" s="1003"/>
      <c r="U617" s="1003"/>
      <c r="V617" s="1003"/>
      <c r="W617" s="1003"/>
      <c r="X617" s="1003"/>
      <c r="Y617" s="1003"/>
      <c r="Z617" s="1003"/>
      <c r="AA617" s="1003"/>
      <c r="AB617" s="903"/>
    </row>
    <row r="618" spans="1:28" s="955" customFormat="1" ht="18" customHeight="1">
      <c r="A618" s="1684" t="s">
        <v>2148</v>
      </c>
      <c r="B618" s="1684"/>
      <c r="C618" s="1684"/>
      <c r="D618" s="1684"/>
      <c r="E618" s="1684"/>
      <c r="F618" s="1684"/>
      <c r="G618" s="1684"/>
      <c r="H618" s="1684"/>
      <c r="I618" s="1684"/>
      <c r="J618" s="1684"/>
      <c r="K618" s="1684"/>
      <c r="L618" s="1684"/>
      <c r="M618" s="1684"/>
      <c r="N618" s="1684"/>
      <c r="O618" s="1684"/>
      <c r="P618" s="1684"/>
      <c r="Q618" s="1684"/>
      <c r="R618" s="1684"/>
      <c r="S618" s="1684"/>
      <c r="T618" s="1684"/>
      <c r="U618" s="1684"/>
      <c r="V618" s="1684"/>
      <c r="W618" s="1684"/>
      <c r="X618" s="1684"/>
      <c r="Y618" s="1684"/>
      <c r="Z618" s="1684"/>
    </row>
    <row r="619" spans="1:28" s="955" customFormat="1" ht="18" customHeight="1">
      <c r="A619" s="955" t="s">
        <v>2101</v>
      </c>
      <c r="B619" s="1007"/>
    </row>
    <row r="620" spans="1:28" s="906" customFormat="1" ht="18" customHeight="1">
      <c r="A620" s="1008" t="s">
        <v>2039</v>
      </c>
      <c r="B620" s="1009" t="s">
        <v>2037</v>
      </c>
      <c r="C620" s="1010" t="s">
        <v>2038</v>
      </c>
      <c r="D620" s="1010"/>
      <c r="E620" s="1010"/>
      <c r="F620" s="1010"/>
      <c r="G620" s="1011">
        <f>項目一覧②!$F$752</f>
        <v>1</v>
      </c>
      <c r="H620" s="1011"/>
      <c r="I620" s="1011"/>
      <c r="J620" s="1010"/>
      <c r="K620" s="1010"/>
      <c r="L620" s="1010"/>
      <c r="M620" s="1010"/>
      <c r="N620" s="1010"/>
      <c r="O620" s="1010"/>
      <c r="P620" s="1010"/>
      <c r="Q620" s="1010"/>
      <c r="R620" s="1010"/>
      <c r="S620" s="1010"/>
      <c r="T620" s="1010"/>
      <c r="U620" s="1010"/>
      <c r="V620" s="1010"/>
      <c r="W620" s="1010"/>
      <c r="X620" s="1010"/>
      <c r="Y620" s="1010"/>
      <c r="Z620" s="1010"/>
      <c r="AA620" s="1010"/>
    </row>
    <row r="621" spans="1:28" s="955" customFormat="1" ht="18" customHeight="1">
      <c r="A621" s="1012" t="s">
        <v>2040</v>
      </c>
      <c r="B621" s="1013" t="s">
        <v>2041</v>
      </c>
      <c r="C621" s="1014" t="s">
        <v>2043</v>
      </c>
      <c r="D621" s="1014"/>
      <c r="E621" s="1014"/>
      <c r="F621" s="1015"/>
      <c r="G621" s="1683" t="str">
        <f>項目一覧②!$F$753</f>
        <v/>
      </c>
      <c r="H621" s="1683"/>
      <c r="I621" s="1683"/>
      <c r="J621" s="1014" t="s">
        <v>2044</v>
      </c>
      <c r="K621" s="1014"/>
      <c r="L621" s="1014"/>
      <c r="M621" s="1014"/>
      <c r="N621" s="1014"/>
      <c r="O621" s="1014"/>
      <c r="P621" s="1014"/>
      <c r="Q621" s="1014"/>
      <c r="R621" s="1014"/>
      <c r="S621" s="1014"/>
      <c r="T621" s="1014"/>
      <c r="U621" s="1014"/>
      <c r="V621" s="1014"/>
      <c r="W621" s="1014"/>
      <c r="X621" s="1014"/>
      <c r="Y621" s="1014"/>
      <c r="Z621" s="1014"/>
      <c r="AA621" s="1014"/>
    </row>
    <row r="622" spans="1:28" s="955" customFormat="1" ht="18" customHeight="1">
      <c r="A622" s="1016" t="s">
        <v>2040</v>
      </c>
      <c r="B622" s="1017" t="s">
        <v>2045</v>
      </c>
      <c r="C622" s="1018" t="s">
        <v>2046</v>
      </c>
      <c r="D622" s="1018"/>
      <c r="E622" s="1018"/>
      <c r="F622" s="1018"/>
      <c r="G622" s="1018"/>
      <c r="H622" s="1018"/>
      <c r="I622" s="1018"/>
      <c r="J622" s="1018"/>
      <c r="K622" s="1018"/>
      <c r="L622" s="1018"/>
      <c r="M622" s="1018"/>
      <c r="N622" s="1018"/>
      <c r="O622" s="1018"/>
      <c r="P622" s="1018"/>
      <c r="Q622" s="1018"/>
      <c r="R622" s="1018"/>
      <c r="S622" s="1018"/>
      <c r="T622" s="1018"/>
      <c r="U622" s="1018"/>
      <c r="V622" s="1018"/>
      <c r="W622" s="1018"/>
      <c r="X622" s="1018"/>
      <c r="Y622" s="1018"/>
      <c r="Z622" s="1018"/>
    </row>
    <row r="623" spans="1:28" s="955" customFormat="1" ht="18" customHeight="1">
      <c r="A623" s="1007"/>
      <c r="B623" s="1019" t="s">
        <v>2040</v>
      </c>
      <c r="C623" s="1006" t="s">
        <v>2047</v>
      </c>
      <c r="D623" s="955" t="s">
        <v>2048</v>
      </c>
      <c r="I623" s="1681" t="str">
        <f>項目一覧②!$F$754</f>
        <v/>
      </c>
      <c r="J623" s="1681"/>
      <c r="K623" s="1681"/>
      <c r="L623" s="1681"/>
      <c r="M623" s="955" t="s">
        <v>2056</v>
      </c>
    </row>
    <row r="624" spans="1:28" s="955" customFormat="1" ht="18" customHeight="1">
      <c r="A624" s="1007"/>
      <c r="B624" s="1019" t="s">
        <v>2040</v>
      </c>
      <c r="C624" s="1006" t="s">
        <v>2049</v>
      </c>
      <c r="D624" s="955" t="s">
        <v>2052</v>
      </c>
      <c r="I624" s="1681" t="str">
        <f>項目一覧②!$F$755</f>
        <v/>
      </c>
      <c r="J624" s="1681"/>
      <c r="K624" s="1681"/>
      <c r="L624" s="1681"/>
      <c r="M624" s="955" t="s">
        <v>2056</v>
      </c>
    </row>
    <row r="625" spans="1:27" s="955" customFormat="1" ht="18" customHeight="1">
      <c r="A625" s="1007"/>
      <c r="B625" s="1019" t="s">
        <v>2040</v>
      </c>
      <c r="C625" s="1006" t="s">
        <v>2050</v>
      </c>
      <c r="D625" s="955" t="s">
        <v>2053</v>
      </c>
      <c r="H625" s="955" t="s">
        <v>2094</v>
      </c>
      <c r="I625" s="1020"/>
      <c r="J625" s="1680" t="str">
        <f>項目一覧②!$F$756</f>
        <v/>
      </c>
      <c r="K625" s="1680"/>
      <c r="L625" s="1680"/>
      <c r="M625" s="955" t="s">
        <v>2057</v>
      </c>
      <c r="P625" s="955" t="s">
        <v>2095</v>
      </c>
      <c r="Q625" s="1020"/>
      <c r="R625" s="1680" t="str">
        <f>項目一覧②!$F$757</f>
        <v/>
      </c>
      <c r="S625" s="1680"/>
      <c r="T625" s="1680"/>
      <c r="U625" s="955" t="s">
        <v>2057</v>
      </c>
    </row>
    <row r="626" spans="1:27" s="955" customFormat="1" ht="18" customHeight="1">
      <c r="A626" s="1021"/>
      <c r="B626" s="1022" t="s">
        <v>2040</v>
      </c>
      <c r="C626" s="1023" t="s">
        <v>2051</v>
      </c>
      <c r="D626" s="1024" t="s">
        <v>2054</v>
      </c>
      <c r="E626" s="1024"/>
      <c r="F626" s="1024"/>
      <c r="G626" s="1024"/>
      <c r="H626" s="1024" t="str">
        <f>項目一覧②!$F$758&amp;IF(項目一覧②!$F$759="",""," 一部 "&amp;項目一覧②!$F$759)</f>
        <v/>
      </c>
      <c r="I626" s="1025"/>
      <c r="J626" s="1025"/>
      <c r="K626" s="1025"/>
      <c r="L626" s="1025"/>
      <c r="M626" s="1025"/>
      <c r="N626" s="1025"/>
      <c r="O626" s="1025"/>
      <c r="P626" s="1025"/>
      <c r="Q626" s="1024"/>
      <c r="R626" s="1024"/>
      <c r="S626" s="1025"/>
      <c r="T626" s="1025"/>
      <c r="U626" s="1025"/>
      <c r="V626" s="1025"/>
      <c r="W626" s="1025"/>
      <c r="X626" s="1025"/>
      <c r="Y626" s="1025"/>
      <c r="Z626" s="1025"/>
    </row>
    <row r="627" spans="1:27" s="955" customFormat="1" ht="18" customHeight="1">
      <c r="A627" s="1016" t="s">
        <v>2040</v>
      </c>
      <c r="B627" s="1017" t="s">
        <v>2058</v>
      </c>
      <c r="C627" s="1018" t="s">
        <v>2063</v>
      </c>
      <c r="D627" s="1018"/>
      <c r="E627" s="1018"/>
      <c r="F627" s="1018"/>
      <c r="G627" s="1018"/>
      <c r="H627" s="1018"/>
      <c r="I627" s="1018"/>
      <c r="J627" s="1018"/>
      <c r="K627" s="1018"/>
      <c r="L627" s="1018"/>
      <c r="M627" s="1018"/>
      <c r="N627" s="1018"/>
      <c r="O627" s="1018"/>
      <c r="P627" s="1018"/>
      <c r="Q627" s="1018"/>
      <c r="R627" s="1018"/>
      <c r="S627" s="1018"/>
      <c r="T627" s="1018"/>
      <c r="U627" s="1018"/>
      <c r="V627" s="1018"/>
      <c r="W627" s="1018"/>
      <c r="X627" s="1018"/>
      <c r="Y627" s="1018"/>
      <c r="Z627" s="1018"/>
      <c r="AA627" s="1018"/>
    </row>
    <row r="628" spans="1:27" s="955" customFormat="1" ht="18" customHeight="1">
      <c r="A628" s="1007"/>
      <c r="B628" s="1026"/>
      <c r="C628" s="1006" t="str">
        <f>IF(項目一覧②!$G$760=TRUE,"■","□")</f>
        <v>□</v>
      </c>
      <c r="D628" s="955" t="s">
        <v>2059</v>
      </c>
    </row>
    <row r="629" spans="1:27" s="955" customFormat="1" ht="18" customHeight="1">
      <c r="A629" s="1021"/>
      <c r="B629" s="1027"/>
      <c r="C629" s="1006" t="str">
        <f>IF(項目一覧②!$G$761=TRUE,"■","□")</f>
        <v>□</v>
      </c>
      <c r="D629" s="1024" t="s">
        <v>2060</v>
      </c>
      <c r="E629" s="1024"/>
      <c r="F629" s="1024"/>
      <c r="G629" s="1024"/>
      <c r="H629" s="1024"/>
      <c r="I629" s="1024"/>
      <c r="J629" s="1024"/>
      <c r="K629" s="1024"/>
      <c r="L629" s="1024"/>
      <c r="M629" s="1024"/>
      <c r="N629" s="1024"/>
      <c r="O629" s="1024"/>
      <c r="P629" s="1024"/>
      <c r="Q629" s="1024"/>
      <c r="R629" s="1024"/>
      <c r="S629" s="1024"/>
      <c r="T629" s="1024"/>
      <c r="U629" s="1024"/>
      <c r="V629" s="1024"/>
      <c r="W629" s="1024"/>
      <c r="X629" s="1024"/>
      <c r="Y629" s="1024"/>
      <c r="Z629" s="1024"/>
      <c r="AA629" s="1024"/>
    </row>
    <row r="630" spans="1:27" s="955" customFormat="1" ht="18" customHeight="1">
      <c r="A630" s="1016" t="s">
        <v>2040</v>
      </c>
      <c r="B630" s="1017" t="s">
        <v>2061</v>
      </c>
      <c r="C630" s="1018" t="s">
        <v>2062</v>
      </c>
      <c r="D630" s="1018"/>
      <c r="E630" s="1018"/>
      <c r="F630" s="1018"/>
      <c r="G630" s="1018"/>
      <c r="H630" s="1018"/>
      <c r="I630" s="1018"/>
      <c r="J630" s="1018"/>
      <c r="K630" s="1018"/>
      <c r="L630" s="1018"/>
      <c r="M630" s="1018"/>
      <c r="N630" s="1018"/>
      <c r="O630" s="1018"/>
      <c r="P630" s="1018"/>
      <c r="Q630" s="1018"/>
      <c r="R630" s="1018"/>
      <c r="S630" s="1018"/>
      <c r="T630" s="1018"/>
      <c r="U630" s="1018"/>
      <c r="V630" s="1018"/>
      <c r="W630" s="1018"/>
      <c r="X630" s="1018"/>
      <c r="Y630" s="1018"/>
      <c r="Z630" s="1018"/>
    </row>
    <row r="631" spans="1:27" s="955" customFormat="1" ht="18" customHeight="1">
      <c r="A631" s="1007"/>
      <c r="B631" s="1019"/>
      <c r="C631" s="1006" t="str">
        <f>IF(項目一覧②!$G$762=TRUE,"■","□")</f>
        <v>□</v>
      </c>
      <c r="D631" s="955" t="s">
        <v>2064</v>
      </c>
    </row>
    <row r="632" spans="1:27" s="955" customFormat="1" ht="18" customHeight="1">
      <c r="A632" s="1007"/>
      <c r="B632" s="1019"/>
      <c r="C632" s="1006" t="str">
        <f>IF(項目一覧②!$G$763=TRUE,"■","□")</f>
        <v>□</v>
      </c>
      <c r="D632" s="955" t="s">
        <v>2066</v>
      </c>
    </row>
    <row r="633" spans="1:27" s="955" customFormat="1" ht="18" customHeight="1">
      <c r="A633" s="1007"/>
      <c r="B633" s="1019"/>
      <c r="C633" s="1006" t="str">
        <f>IF(項目一覧②!$G$764=TRUE,"■","□")</f>
        <v>□</v>
      </c>
      <c r="D633" s="955" t="s">
        <v>2067</v>
      </c>
    </row>
    <row r="634" spans="1:27" s="955" customFormat="1" ht="18" customHeight="1">
      <c r="A634" s="1007"/>
      <c r="B634" s="1019"/>
      <c r="C634" s="1006" t="str">
        <f>IF(項目一覧②!$G$765=TRUE,"■","□")</f>
        <v>□</v>
      </c>
      <c r="D634" s="955" t="s">
        <v>2068</v>
      </c>
    </row>
    <row r="635" spans="1:27" s="955" customFormat="1" ht="18" customHeight="1">
      <c r="A635" s="1021"/>
      <c r="B635" s="1022"/>
      <c r="C635" s="1006" t="str">
        <f>IF(項目一覧②!$G$766=TRUE,"■","□")</f>
        <v>□</v>
      </c>
      <c r="D635" s="1024" t="s">
        <v>2065</v>
      </c>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row>
    <row r="636" spans="1:27" s="955" customFormat="1" ht="18" customHeight="1">
      <c r="A636" s="1016" t="s">
        <v>2040</v>
      </c>
      <c r="B636" s="1017" t="s">
        <v>2069</v>
      </c>
      <c r="C636" s="1018" t="s">
        <v>2196</v>
      </c>
      <c r="D636" s="1018"/>
      <c r="E636" s="1018"/>
      <c r="F636" s="1018"/>
      <c r="G636" s="1018"/>
      <c r="H636" s="1018"/>
      <c r="I636" s="1018"/>
      <c r="J636" s="1018"/>
      <c r="K636" s="1018"/>
      <c r="L636" s="1018"/>
      <c r="M636" s="1018"/>
      <c r="N636" s="1018"/>
      <c r="O636" s="1018"/>
      <c r="P636" s="1018"/>
      <c r="Q636" s="1018"/>
      <c r="R636" s="1018"/>
      <c r="S636" s="1018"/>
      <c r="T636" s="1018"/>
      <c r="U636" s="1018"/>
      <c r="V636" s="1018"/>
      <c r="W636" s="1018"/>
      <c r="X636" s="1018"/>
      <c r="Y636" s="1018"/>
      <c r="Z636" s="1018"/>
      <c r="AA636" s="1018"/>
    </row>
    <row r="637" spans="1:27" s="955" customFormat="1" ht="18" customHeight="1">
      <c r="A637" s="1007"/>
      <c r="B637" s="1019" t="s">
        <v>2040</v>
      </c>
      <c r="C637" s="1006" t="s">
        <v>2047</v>
      </c>
      <c r="D637" s="955" t="s">
        <v>2071</v>
      </c>
      <c r="G637" s="955" t="str">
        <f>項目一覧②!$F$767</f>
        <v/>
      </c>
    </row>
    <row r="638" spans="1:27" s="955" customFormat="1" ht="18" customHeight="1">
      <c r="A638" s="1007"/>
      <c r="B638" s="1019" t="s">
        <v>2040</v>
      </c>
      <c r="C638" s="1006" t="s">
        <v>2049</v>
      </c>
      <c r="D638" s="955" t="s">
        <v>2072</v>
      </c>
    </row>
    <row r="639" spans="1:27" s="955" customFormat="1" ht="18" customHeight="1">
      <c r="A639" s="1007"/>
      <c r="B639" s="1019"/>
      <c r="C639" s="1006" t="str">
        <f>IF(項目一覧②!$G$768=TRUE,"■","□")</f>
        <v>□</v>
      </c>
      <c r="D639" s="955" t="s">
        <v>2073</v>
      </c>
    </row>
    <row r="640" spans="1:27" s="955" customFormat="1" ht="18" customHeight="1">
      <c r="A640" s="1007"/>
      <c r="B640" s="1019"/>
      <c r="S640" s="1007" t="s">
        <v>2076</v>
      </c>
      <c r="T640" s="1684" t="str">
        <f>項目一覧②!$F$769</f>
        <v/>
      </c>
      <c r="U640" s="1684"/>
      <c r="V640" s="1684"/>
      <c r="W640" s="1684"/>
      <c r="X640" s="1684"/>
      <c r="Y640" s="1684"/>
      <c r="Z640" s="955" t="s">
        <v>1976</v>
      </c>
    </row>
    <row r="641" spans="1:27" s="955" customFormat="1" ht="18" customHeight="1">
      <c r="A641" s="1021"/>
      <c r="B641" s="1022"/>
      <c r="C641" s="1006" t="str">
        <f>IF(項目一覧②!$G$770=TRUE,"■","□")</f>
        <v>□</v>
      </c>
      <c r="D641" s="1024" t="s">
        <v>2074</v>
      </c>
      <c r="E641" s="1024"/>
      <c r="F641" s="1024"/>
      <c r="G641" s="1024"/>
      <c r="H641" s="1024"/>
      <c r="I641" s="1024"/>
      <c r="J641" s="1024"/>
      <c r="K641" s="1024"/>
      <c r="L641" s="1024"/>
      <c r="M641" s="1024"/>
      <c r="N641" s="1024"/>
      <c r="O641" s="1024"/>
      <c r="P641" s="1024"/>
      <c r="Q641" s="1024"/>
      <c r="R641" s="1024"/>
      <c r="S641" s="1024"/>
      <c r="T641" s="1024"/>
      <c r="U641" s="1024"/>
      <c r="V641" s="1024"/>
      <c r="W641" s="1024"/>
      <c r="X641" s="1024"/>
      <c r="Y641" s="1024"/>
      <c r="Z641" s="1024"/>
    </row>
    <row r="642" spans="1:27" s="955" customFormat="1" ht="18" customHeight="1">
      <c r="A642" s="1012" t="s">
        <v>2040</v>
      </c>
      <c r="B642" s="1013" t="s">
        <v>2077</v>
      </c>
      <c r="C642" s="1014" t="s">
        <v>2078</v>
      </c>
      <c r="D642" s="1014"/>
      <c r="E642" s="1014"/>
      <c r="F642" s="1014"/>
      <c r="G642" s="1014"/>
      <c r="H642" s="1014"/>
      <c r="I642" s="1014"/>
      <c r="J642" s="1014"/>
      <c r="K642" s="1014"/>
      <c r="L642" s="1014"/>
      <c r="M642" s="1014"/>
      <c r="N642" s="1014"/>
      <c r="O642" s="1014"/>
      <c r="P642" s="1014"/>
      <c r="Q642" s="1014"/>
      <c r="R642" s="1014"/>
      <c r="S642" s="1012" t="s">
        <v>2096</v>
      </c>
      <c r="T642" s="1014" t="str">
        <f>項目一覧②!$F$771</f>
        <v/>
      </c>
      <c r="U642" s="1014"/>
      <c r="V642" s="1014"/>
      <c r="W642" s="1014"/>
      <c r="X642" s="1014"/>
      <c r="Y642" s="1014"/>
      <c r="Z642" s="1014" t="s">
        <v>2097</v>
      </c>
      <c r="AA642" s="1014"/>
    </row>
    <row r="643" spans="1:27" s="955" customFormat="1" ht="18" customHeight="1">
      <c r="A643" s="1016" t="s">
        <v>2040</v>
      </c>
      <c r="B643" s="1017" t="s">
        <v>2079</v>
      </c>
      <c r="C643" s="1018" t="s">
        <v>2080</v>
      </c>
      <c r="D643" s="1018"/>
      <c r="E643" s="1695" t="str">
        <f>項目一覧②!$F$772</f>
        <v/>
      </c>
      <c r="F643" s="1695"/>
      <c r="G643" s="1695"/>
      <c r="H643" s="1695"/>
      <c r="I643" s="1695"/>
      <c r="J643" s="1695"/>
      <c r="K643" s="1695"/>
      <c r="L643" s="1695"/>
      <c r="M643" s="1695"/>
      <c r="N643" s="1695"/>
      <c r="O643" s="1695"/>
      <c r="P643" s="1695"/>
      <c r="Q643" s="1695"/>
      <c r="R643" s="1695"/>
      <c r="S643" s="1695"/>
      <c r="T643" s="1695"/>
      <c r="U643" s="1695"/>
      <c r="V643" s="1695"/>
      <c r="W643" s="1695"/>
      <c r="X643" s="1695"/>
      <c r="Y643" s="1695"/>
      <c r="Z643" s="1695"/>
    </row>
    <row r="644" spans="1:27" s="955" customFormat="1" ht="18" customHeight="1">
      <c r="A644" s="1021"/>
      <c r="B644" s="1022"/>
      <c r="C644" s="1024"/>
      <c r="D644" s="1024"/>
      <c r="E644" s="1696"/>
      <c r="F644" s="1696"/>
      <c r="G644" s="1696"/>
      <c r="H644" s="1696"/>
      <c r="I644" s="1696"/>
      <c r="J644" s="1696"/>
      <c r="K644" s="1696"/>
      <c r="L644" s="1696"/>
      <c r="M644" s="1696"/>
      <c r="N644" s="1696"/>
      <c r="O644" s="1696"/>
      <c r="P644" s="1696"/>
      <c r="Q644" s="1696"/>
      <c r="R644" s="1696"/>
      <c r="S644" s="1696"/>
      <c r="T644" s="1696"/>
      <c r="U644" s="1696"/>
      <c r="V644" s="1696"/>
      <c r="W644" s="1696"/>
      <c r="X644" s="1696"/>
      <c r="Y644" s="1696"/>
      <c r="Z644" s="1696"/>
      <c r="AA644" s="1024"/>
    </row>
    <row r="645" spans="1:27" s="955" customFormat="1" ht="10" customHeight="1">
      <c r="A645" s="1007"/>
      <c r="B645" s="1019"/>
    </row>
  </sheetData>
  <sheetProtection selectLockedCells="1"/>
  <mergeCells count="420">
    <mergeCell ref="P397:S397"/>
    <mergeCell ref="G383:K383"/>
    <mergeCell ref="F438:AA439"/>
    <mergeCell ref="J447:M447"/>
    <mergeCell ref="W15:AA15"/>
    <mergeCell ref="J21:L21"/>
    <mergeCell ref="M21:O21"/>
    <mergeCell ref="M22:O22"/>
    <mergeCell ref="M24:O24"/>
    <mergeCell ref="M26:O26"/>
    <mergeCell ref="E404:F404"/>
    <mergeCell ref="J404:M404"/>
    <mergeCell ref="P404:S404"/>
    <mergeCell ref="P316:T316"/>
    <mergeCell ref="S327:Z327"/>
    <mergeCell ref="S328:Z328"/>
    <mergeCell ref="F327:H327"/>
    <mergeCell ref="V396:Y396"/>
    <mergeCell ref="K373:N373"/>
    <mergeCell ref="F328:H328"/>
    <mergeCell ref="S326:Z326"/>
    <mergeCell ref="K369:M369"/>
    <mergeCell ref="H320:AA322"/>
    <mergeCell ref="F326:H326"/>
    <mergeCell ref="A339:AA339"/>
    <mergeCell ref="I334:AA335"/>
    <mergeCell ref="J474:M474"/>
    <mergeCell ref="J445:M445"/>
    <mergeCell ref="J403:M403"/>
    <mergeCell ref="P403:S403"/>
    <mergeCell ref="X454:Z454"/>
    <mergeCell ref="D477:G477"/>
    <mergeCell ref="I477:U477"/>
    <mergeCell ref="X427:Z427"/>
    <mergeCell ref="G343:H343"/>
    <mergeCell ref="E397:F397"/>
    <mergeCell ref="V397:Y397"/>
    <mergeCell ref="P396:S396"/>
    <mergeCell ref="E399:F399"/>
    <mergeCell ref="G344:H344"/>
    <mergeCell ref="E402:F402"/>
    <mergeCell ref="E400:F400"/>
    <mergeCell ref="J396:M396"/>
    <mergeCell ref="J397:M397"/>
    <mergeCell ref="K374:N374"/>
    <mergeCell ref="L443:M443"/>
    <mergeCell ref="M383:Q383"/>
    <mergeCell ref="M384:Q384"/>
    <mergeCell ref="E398:F398"/>
    <mergeCell ref="X429:Z429"/>
    <mergeCell ref="X478:Z478"/>
    <mergeCell ref="J497:M497"/>
    <mergeCell ref="E479:F479"/>
    <mergeCell ref="I336:AA337"/>
    <mergeCell ref="P399:S399"/>
    <mergeCell ref="M353:N353"/>
    <mergeCell ref="K370:M370"/>
    <mergeCell ref="J400:M400"/>
    <mergeCell ref="V399:Y399"/>
    <mergeCell ref="J409:N409"/>
    <mergeCell ref="E429:F429"/>
    <mergeCell ref="K494:M494"/>
    <mergeCell ref="F488:AA489"/>
    <mergeCell ref="E483:F483"/>
    <mergeCell ref="J471:M471"/>
    <mergeCell ref="J472:M472"/>
    <mergeCell ref="J470:M470"/>
    <mergeCell ref="F463:AA464"/>
    <mergeCell ref="A466:AA466"/>
    <mergeCell ref="K469:M469"/>
    <mergeCell ref="L468:M468"/>
    <mergeCell ref="X456:Z456"/>
    <mergeCell ref="F460:AA461"/>
    <mergeCell ref="E458:F458"/>
    <mergeCell ref="E528:F528"/>
    <mergeCell ref="X528:Z528"/>
    <mergeCell ref="E529:F529"/>
    <mergeCell ref="X529:Z529"/>
    <mergeCell ref="D527:G527"/>
    <mergeCell ref="E508:F508"/>
    <mergeCell ref="E507:F507"/>
    <mergeCell ref="J524:M524"/>
    <mergeCell ref="D502:G502"/>
    <mergeCell ref="E504:F504"/>
    <mergeCell ref="E503:F503"/>
    <mergeCell ref="X503:Z503"/>
    <mergeCell ref="X502:Z502"/>
    <mergeCell ref="I502:U502"/>
    <mergeCell ref="X505:Z505"/>
    <mergeCell ref="X506:Z506"/>
    <mergeCell ref="E505:F505"/>
    <mergeCell ref="X507:Z507"/>
    <mergeCell ref="K368:M368"/>
    <mergeCell ref="X479:Z479"/>
    <mergeCell ref="J496:M496"/>
    <mergeCell ref="X477:Z477"/>
    <mergeCell ref="X508:Z508"/>
    <mergeCell ref="A516:AA516"/>
    <mergeCell ref="A491:AA491"/>
    <mergeCell ref="E455:F455"/>
    <mergeCell ref="E454:F454"/>
    <mergeCell ref="J495:M495"/>
    <mergeCell ref="X455:Z455"/>
    <mergeCell ref="E481:F481"/>
    <mergeCell ref="X481:Z481"/>
    <mergeCell ref="E480:F480"/>
    <mergeCell ref="J499:M499"/>
    <mergeCell ref="X483:Z483"/>
    <mergeCell ref="F485:AA486"/>
    <mergeCell ref="E482:F482"/>
    <mergeCell ref="X482:Z482"/>
    <mergeCell ref="X480:Z480"/>
    <mergeCell ref="E478:F478"/>
    <mergeCell ref="I452:U452"/>
    <mergeCell ref="E428:F428"/>
    <mergeCell ref="X428:Z428"/>
    <mergeCell ref="J303:N303"/>
    <mergeCell ref="P303:T303"/>
    <mergeCell ref="P301:T301"/>
    <mergeCell ref="J301:N301"/>
    <mergeCell ref="X532:Z532"/>
    <mergeCell ref="J520:M520"/>
    <mergeCell ref="J521:M521"/>
    <mergeCell ref="J522:M522"/>
    <mergeCell ref="G342:H342"/>
    <mergeCell ref="J343:AA343"/>
    <mergeCell ref="J342:AA342"/>
    <mergeCell ref="F341:I341"/>
    <mergeCell ref="E457:F457"/>
    <mergeCell ref="E456:F456"/>
    <mergeCell ref="A441:AA441"/>
    <mergeCell ref="F510:AA511"/>
    <mergeCell ref="J399:M399"/>
    <mergeCell ref="J405:M405"/>
    <mergeCell ref="J344:AA344"/>
    <mergeCell ref="K371:M371"/>
    <mergeCell ref="E506:F506"/>
    <mergeCell ref="X504:Z504"/>
    <mergeCell ref="P398:S398"/>
    <mergeCell ref="J398:M398"/>
    <mergeCell ref="J313:N313"/>
    <mergeCell ref="P313:T313"/>
    <mergeCell ref="I317:O317"/>
    <mergeCell ref="P317:V317"/>
    <mergeCell ref="J315:N315"/>
    <mergeCell ref="P315:T315"/>
    <mergeCell ref="J314:N314"/>
    <mergeCell ref="P314:T314"/>
    <mergeCell ref="J316:N316"/>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E643:Z644"/>
    <mergeCell ref="F513:AA514"/>
    <mergeCell ref="F560:AA561"/>
    <mergeCell ref="I552:U552"/>
    <mergeCell ref="F563:AA564"/>
    <mergeCell ref="E556:F556"/>
    <mergeCell ref="X556:Z556"/>
    <mergeCell ref="E557:F557"/>
    <mergeCell ref="X557:Z557"/>
    <mergeCell ref="X553:Z553"/>
    <mergeCell ref="X530:Z530"/>
    <mergeCell ref="E531:F531"/>
    <mergeCell ref="X531:Z531"/>
    <mergeCell ref="E530:F530"/>
    <mergeCell ref="X552:Z552"/>
    <mergeCell ref="E553:F553"/>
    <mergeCell ref="J519:M519"/>
    <mergeCell ref="I577:U577"/>
    <mergeCell ref="X580:Z580"/>
    <mergeCell ref="I527:U527"/>
    <mergeCell ref="X527:Z527"/>
    <mergeCell ref="E579:F579"/>
    <mergeCell ref="J571:M571"/>
    <mergeCell ref="D577:G577"/>
    <mergeCell ref="R269:U269"/>
    <mergeCell ref="T640:Y640"/>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E608:F608"/>
    <mergeCell ref="X608:Z608"/>
    <mergeCell ref="X609:Z609"/>
    <mergeCell ref="E581:F581"/>
    <mergeCell ref="X581:Z581"/>
    <mergeCell ref="E582:F582"/>
    <mergeCell ref="X582:Z582"/>
    <mergeCell ref="E533:F533"/>
    <mergeCell ref="E554:F554"/>
    <mergeCell ref="X554:Z554"/>
    <mergeCell ref="E555:F555"/>
    <mergeCell ref="X555:Z555"/>
    <mergeCell ref="X533:Z533"/>
    <mergeCell ref="L568:M568"/>
    <mergeCell ref="F538:AA539"/>
    <mergeCell ref="G621:I621"/>
    <mergeCell ref="I623:L623"/>
    <mergeCell ref="J599:M599"/>
    <mergeCell ref="J601:M601"/>
    <mergeCell ref="D604:G604"/>
    <mergeCell ref="I604:U604"/>
    <mergeCell ref="E609:F609"/>
    <mergeCell ref="A541:AA541"/>
    <mergeCell ref="A566:AA566"/>
    <mergeCell ref="J569:M569"/>
    <mergeCell ref="J570:M570"/>
    <mergeCell ref="J549:M549"/>
    <mergeCell ref="J545:M545"/>
    <mergeCell ref="J546:M546"/>
    <mergeCell ref="X577:Z577"/>
    <mergeCell ref="A618:Z618"/>
    <mergeCell ref="A593:AA593"/>
    <mergeCell ref="L595:M595"/>
    <mergeCell ref="J596:M596"/>
    <mergeCell ref="J597:M597"/>
    <mergeCell ref="J598:M598"/>
    <mergeCell ref="X606:Z606"/>
    <mergeCell ref="E607:F607"/>
    <mergeCell ref="X607:Z607"/>
    <mergeCell ref="J625:L625"/>
    <mergeCell ref="R625:T625"/>
    <mergeCell ref="X457:Z457"/>
    <mergeCell ref="X458:Z458"/>
    <mergeCell ref="E532:F532"/>
    <mergeCell ref="F612:AA613"/>
    <mergeCell ref="F615:AA616"/>
    <mergeCell ref="X604:Z604"/>
    <mergeCell ref="E605:F605"/>
    <mergeCell ref="X605:Z605"/>
    <mergeCell ref="E606:F606"/>
    <mergeCell ref="I624:L624"/>
    <mergeCell ref="F585:AA586"/>
    <mergeCell ref="F588:AA589"/>
    <mergeCell ref="E578:F578"/>
    <mergeCell ref="X578:Z578"/>
    <mergeCell ref="E558:F558"/>
    <mergeCell ref="X558:Z558"/>
    <mergeCell ref="X579:Z579"/>
    <mergeCell ref="E580:F580"/>
    <mergeCell ref="J574:M574"/>
    <mergeCell ref="E583:F583"/>
    <mergeCell ref="X583:Z583"/>
    <mergeCell ref="J572:M572"/>
    <mergeCell ref="J402:M402"/>
    <mergeCell ref="D552:G552"/>
    <mergeCell ref="J544:M544"/>
    <mergeCell ref="J547:M547"/>
    <mergeCell ref="F535:AA536"/>
    <mergeCell ref="I427:U427"/>
    <mergeCell ref="P405:S405"/>
    <mergeCell ref="V402:Y402"/>
    <mergeCell ref="L410:Q410"/>
    <mergeCell ref="J422:M422"/>
    <mergeCell ref="A416:AA416"/>
    <mergeCell ref="J420:M420"/>
    <mergeCell ref="J421:M421"/>
    <mergeCell ref="I411:AA412"/>
    <mergeCell ref="V405:Y405"/>
    <mergeCell ref="P402:S402"/>
    <mergeCell ref="V403:Y403"/>
    <mergeCell ref="V404:Y404"/>
    <mergeCell ref="E430:F430"/>
    <mergeCell ref="X430:Z430"/>
    <mergeCell ref="X452:Z452"/>
    <mergeCell ref="E453:F453"/>
    <mergeCell ref="E432:F432"/>
    <mergeCell ref="F435:AA436"/>
    <mergeCell ref="P400:S400"/>
    <mergeCell ref="V400:Y400"/>
    <mergeCell ref="V398:Y398"/>
    <mergeCell ref="E403:F403"/>
    <mergeCell ref="K419:M419"/>
    <mergeCell ref="F413:AA414"/>
    <mergeCell ref="J401:M401"/>
    <mergeCell ref="E610:F610"/>
    <mergeCell ref="X610:Z610"/>
    <mergeCell ref="P401:S401"/>
    <mergeCell ref="E401:F401"/>
    <mergeCell ref="V401:Y401"/>
    <mergeCell ref="X431:Z431"/>
    <mergeCell ref="X453:Z453"/>
    <mergeCell ref="D452:G452"/>
    <mergeCell ref="D427:G427"/>
    <mergeCell ref="J424:M424"/>
    <mergeCell ref="E431:F431"/>
    <mergeCell ref="E433:F433"/>
    <mergeCell ref="X432:Z432"/>
    <mergeCell ref="X433:Z433"/>
    <mergeCell ref="J446:M446"/>
    <mergeCell ref="J449:M449"/>
    <mergeCell ref="K444:M444"/>
  </mergeCells>
  <phoneticPr fontId="2"/>
  <dataValidations count="2">
    <dataValidation imeMode="on" allowBlank="1" showInputMessage="1" showErrorMessage="1" sqref="E643" xr:uid="{00000000-0002-0000-0600-000000000000}"/>
    <dataValidation imeMode="off" allowBlank="1" showInputMessage="1" showErrorMessage="1" sqref="JA620:JD620 SW620:SZ620 ACS620:ACV620 AMO620:AMR620 AWK620:AWN620 BGG620:BGJ620 BQC620:BQF620 BZY620:CAB620 CJU620:CJX620 CTQ620:CTT620 DDM620:DDP620 DNI620:DNL620 DXE620:DXH620 EHA620:EHD620 EQW620:EQZ620 FAS620:FAV620 FKO620:FKR620 FUK620:FUN620 GEG620:GEJ620 GOC620:GOF620 GXY620:GYB620 HHU620:HHX620 HRQ620:HRT620 IBM620:IBP620 ILI620:ILL620 IVE620:IVH620 JFA620:JFD620 JOW620:JOZ620 JYS620:JYV620 KIO620:KIR620 KSK620:KSN620 LCG620:LCJ620 LMC620:LMF620 LVY620:LWB620 MFU620:MFX620 MPQ620:MPT620 MZM620:MZP620 NJI620:NJL620 NTE620:NTH620 ODA620:ODD620 OMW620:OMZ620 OWS620:OWV620 PGO620:PGR620 PQK620:PQN620 QAG620:QAJ620 QKC620:QKF620 QTY620:QUB620 RDU620:RDX620 RNQ620:RNT620 RXM620:RXP620 SHI620:SHL620 SRE620:SRH620 TBA620:TBD620 TKW620:TKZ620 TUS620:TUV620 UEO620:UER620 UOK620:UON620 UYG620:UYJ620 VIC620:VIF620 VRY620:VSB620 WBU620:WBX620 WLQ620:WLT620 WVM620:WVP620 Q625:R625 F621:G621 I623:I626 S626 G620:I620 J625"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&amp;R250401</oddFooter>
  </headerFooter>
  <rowBreaks count="8" manualBreakCount="8">
    <brk id="48" max="16383" man="1"/>
    <brk id="246" max="16383" man="1"/>
    <brk id="338" max="16383" man="1"/>
    <brk id="415" max="16383" man="1"/>
    <brk id="465" max="16383" man="1"/>
    <brk id="515" max="16383" man="1"/>
    <brk id="565" max="16383" man="1"/>
    <brk id="61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workbookViewId="0">
      <selection activeCell="X1" sqref="X1"/>
    </sheetView>
  </sheetViews>
  <sheetFormatPr defaultColWidth="3.33203125" defaultRowHeight="18" customHeight="1"/>
  <cols>
    <col min="1" max="16384" width="3.33203125" style="904"/>
  </cols>
  <sheetData>
    <row r="1" spans="1:32" s="897" customFormat="1" ht="38.25" customHeight="1" thickBot="1">
      <c r="A1" s="1047" t="s">
        <v>3752</v>
      </c>
      <c r="W1" s="1048" t="s">
        <v>64</v>
      </c>
      <c r="X1" s="1048"/>
      <c r="Y1" s="1048"/>
      <c r="Z1" s="898"/>
    </row>
    <row r="2" spans="1:32" ht="16" customHeight="1" thickTop="1">
      <c r="A2" s="1698" t="s">
        <v>313</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32" ht="16" customHeight="1">
      <c r="A3" s="906"/>
      <c r="B3" s="906" t="s">
        <v>312</v>
      </c>
      <c r="C3" s="906"/>
      <c r="D3" s="906"/>
      <c r="E3" s="906"/>
      <c r="F3" s="935"/>
      <c r="G3" s="935"/>
      <c r="H3" s="935"/>
      <c r="I3" s="935"/>
      <c r="J3" s="935"/>
      <c r="K3" s="935"/>
      <c r="L3" s="935"/>
      <c r="M3" s="906"/>
      <c r="N3" s="906"/>
      <c r="O3" s="906"/>
      <c r="P3" s="906"/>
      <c r="Q3" s="906"/>
      <c r="R3" s="906"/>
      <c r="S3" s="906"/>
      <c r="T3" s="906"/>
      <c r="U3" s="906"/>
      <c r="V3" s="906"/>
      <c r="W3" s="906"/>
      <c r="X3" s="906"/>
      <c r="Y3" s="906"/>
      <c r="Z3" s="906"/>
      <c r="AA3" s="906"/>
    </row>
    <row r="4" spans="1:32" ht="24" customHeight="1">
      <c r="A4" s="972" t="s">
        <v>309</v>
      </c>
      <c r="B4" s="973" t="s">
        <v>132</v>
      </c>
      <c r="C4" s="973"/>
      <c r="D4" s="973"/>
      <c r="E4" s="973"/>
      <c r="F4" s="1748">
        <f>項目一覧②!$F$252</f>
        <v>2</v>
      </c>
      <c r="G4" s="1748"/>
      <c r="H4" s="1748"/>
      <c r="I4" s="1748"/>
      <c r="K4" s="935"/>
      <c r="L4" s="935"/>
      <c r="M4" s="973"/>
      <c r="N4" s="973"/>
      <c r="O4" s="973"/>
      <c r="P4" s="973"/>
      <c r="Q4" s="973"/>
      <c r="R4" s="973"/>
      <c r="S4" s="973"/>
      <c r="T4" s="973"/>
      <c r="U4" s="973"/>
      <c r="V4" s="973"/>
      <c r="W4" s="973"/>
      <c r="X4" s="973"/>
      <c r="Y4" s="973"/>
      <c r="Z4" s="973"/>
      <c r="AA4" s="973"/>
    </row>
    <row r="5" spans="1:32" ht="16" customHeight="1">
      <c r="A5" s="959" t="s">
        <v>309</v>
      </c>
      <c r="B5" s="937" t="s">
        <v>311</v>
      </c>
      <c r="C5" s="937"/>
      <c r="D5" s="937"/>
      <c r="E5" s="937" t="s">
        <v>165</v>
      </c>
      <c r="F5" s="937"/>
      <c r="G5" s="1746" t="str">
        <f>項目一覧②!$F$253</f>
        <v/>
      </c>
      <c r="H5" s="1746"/>
      <c r="I5" s="937" t="s">
        <v>310</v>
      </c>
      <c r="J5" s="1747" t="str">
        <f>項目一覧②!$F$254</f>
        <v/>
      </c>
      <c r="K5" s="1747"/>
      <c r="L5" s="1747"/>
      <c r="M5" s="1747"/>
      <c r="N5" s="1747"/>
      <c r="O5" s="1747"/>
      <c r="P5" s="1747"/>
      <c r="Q5" s="1747"/>
      <c r="R5" s="1747"/>
      <c r="S5" s="1747"/>
      <c r="T5" s="1747"/>
      <c r="U5" s="1747"/>
      <c r="V5" s="1747"/>
      <c r="W5" s="1747"/>
      <c r="X5" s="1747"/>
      <c r="Y5" s="1747"/>
      <c r="Z5" s="1747"/>
      <c r="AA5" s="1747"/>
    </row>
    <row r="6" spans="1:32" ht="16" customHeight="1">
      <c r="A6" s="906"/>
      <c r="B6" s="906"/>
      <c r="C6" s="906"/>
      <c r="D6" s="906"/>
      <c r="E6" s="906" t="s">
        <v>165</v>
      </c>
      <c r="F6" s="906"/>
      <c r="G6" s="1662" t="str">
        <f>項目一覧②!$F$255</f>
        <v/>
      </c>
      <c r="H6" s="1662"/>
      <c r="I6" s="906" t="s">
        <v>310</v>
      </c>
      <c r="J6" s="1714" t="str">
        <f>項目一覧②!$F$256</f>
        <v/>
      </c>
      <c r="K6" s="1714"/>
      <c r="L6" s="1714"/>
      <c r="M6" s="1714"/>
      <c r="N6" s="1714"/>
      <c r="O6" s="1714"/>
      <c r="P6" s="1714"/>
      <c r="Q6" s="1714"/>
      <c r="R6" s="1714"/>
      <c r="S6" s="1714"/>
      <c r="T6" s="1714"/>
      <c r="U6" s="1714"/>
      <c r="V6" s="1714"/>
      <c r="W6" s="1714"/>
      <c r="X6" s="1714"/>
      <c r="Y6" s="1714"/>
      <c r="Z6" s="1714"/>
      <c r="AA6" s="1714"/>
    </row>
    <row r="7" spans="1:32" ht="16" customHeight="1">
      <c r="A7" s="906"/>
      <c r="B7" s="906"/>
      <c r="C7" s="906"/>
      <c r="D7" s="906"/>
      <c r="E7" s="906" t="s">
        <v>165</v>
      </c>
      <c r="F7" s="906"/>
      <c r="G7" s="1662" t="str">
        <f>項目一覧②!$F$257</f>
        <v/>
      </c>
      <c r="H7" s="1662"/>
      <c r="I7" s="906" t="s">
        <v>310</v>
      </c>
      <c r="J7" s="1714" t="str">
        <f>項目一覧②!$F$258</f>
        <v/>
      </c>
      <c r="K7" s="1714"/>
      <c r="L7" s="1714"/>
      <c r="M7" s="1714"/>
      <c r="N7" s="1714"/>
      <c r="O7" s="1714"/>
      <c r="P7" s="1714"/>
      <c r="Q7" s="1714"/>
      <c r="R7" s="1714"/>
      <c r="S7" s="1714"/>
      <c r="T7" s="1714"/>
      <c r="U7" s="1714"/>
      <c r="V7" s="1714"/>
      <c r="W7" s="1714"/>
      <c r="X7" s="1714"/>
      <c r="Y7" s="1714"/>
      <c r="Z7" s="1714"/>
      <c r="AA7" s="1714"/>
    </row>
    <row r="8" spans="1:32" ht="16" customHeight="1">
      <c r="A8" s="906"/>
      <c r="B8" s="906"/>
      <c r="C8" s="906"/>
      <c r="D8" s="906"/>
      <c r="E8" s="906" t="s">
        <v>165</v>
      </c>
      <c r="F8" s="906"/>
      <c r="G8" s="906"/>
      <c r="H8" s="906"/>
      <c r="I8" s="906" t="s">
        <v>310</v>
      </c>
      <c r="J8" s="906"/>
      <c r="K8" s="906"/>
      <c r="L8" s="906"/>
      <c r="M8" s="906"/>
      <c r="N8" s="906"/>
      <c r="O8" s="906"/>
      <c r="P8" s="906"/>
      <c r="Q8" s="906"/>
      <c r="R8" s="906"/>
      <c r="S8" s="906"/>
      <c r="T8" s="906"/>
      <c r="U8" s="906"/>
      <c r="V8" s="906"/>
      <c r="W8" s="906"/>
      <c r="X8" s="906"/>
      <c r="Y8" s="906"/>
      <c r="Z8" s="906"/>
      <c r="AA8" s="906"/>
    </row>
    <row r="9" spans="1:32" ht="16" customHeight="1">
      <c r="A9" s="959" t="s">
        <v>309</v>
      </c>
      <c r="B9" s="937" t="s">
        <v>129</v>
      </c>
      <c r="C9" s="937"/>
      <c r="D9" s="937"/>
      <c r="E9" s="937"/>
      <c r="F9" s="937"/>
      <c r="G9" s="937"/>
      <c r="H9" s="937"/>
      <c r="I9" s="937"/>
      <c r="J9" s="937"/>
      <c r="K9" s="937"/>
      <c r="L9" s="937"/>
      <c r="M9" s="937"/>
      <c r="N9" s="937"/>
      <c r="O9" s="937"/>
      <c r="P9" s="937"/>
      <c r="Q9" s="937"/>
      <c r="R9" s="937"/>
      <c r="S9" s="937"/>
      <c r="T9" s="937"/>
      <c r="U9" s="937"/>
      <c r="V9" s="937"/>
      <c r="W9" s="937"/>
      <c r="X9" s="937"/>
      <c r="Y9" s="937"/>
      <c r="Z9" s="937"/>
      <c r="AA9" s="937"/>
    </row>
    <row r="10" spans="1:32" ht="16" customHeight="1">
      <c r="A10" s="936"/>
      <c r="B10" s="936" t="str">
        <f>IF(項目一覧②!$G$259=TRUE,"■","□")</f>
        <v>□</v>
      </c>
      <c r="C10" s="906" t="s">
        <v>308</v>
      </c>
      <c r="D10" s="906"/>
      <c r="E10" s="936" t="str">
        <f>IF(項目一覧②!$H$259=TRUE,"■","□")</f>
        <v>□</v>
      </c>
      <c r="F10" s="906" t="s">
        <v>307</v>
      </c>
      <c r="G10" s="906"/>
      <c r="H10" s="940" t="str">
        <f>IF(項目一覧②!$I$259=TRUE,"■","□")</f>
        <v>□</v>
      </c>
      <c r="I10" s="935" t="s">
        <v>306</v>
      </c>
      <c r="J10" s="935"/>
      <c r="K10" s="940" t="str">
        <f>IF(項目一覧②!$J$259=TRUE,"■","□")</f>
        <v>□</v>
      </c>
      <c r="L10" s="935" t="s">
        <v>305</v>
      </c>
      <c r="M10" s="935"/>
      <c r="N10" s="940" t="str">
        <f>IF(項目一覧②!$K$259=TRUE,"■","□")</f>
        <v>□</v>
      </c>
      <c r="O10" s="935" t="s">
        <v>304</v>
      </c>
      <c r="P10" s="935"/>
      <c r="Q10" s="935"/>
      <c r="R10" s="940" t="str">
        <f>IF(項目一覧②!$L$259=TRUE,"■","□")</f>
        <v>□</v>
      </c>
      <c r="S10" s="935" t="s">
        <v>303</v>
      </c>
      <c r="T10" s="935"/>
      <c r="U10" s="935"/>
      <c r="V10" s="935"/>
      <c r="W10" s="940" t="str">
        <f>IF(項目一覧②!$M$259=TRUE,"■","□")</f>
        <v>□</v>
      </c>
      <c r="X10" s="951" t="s">
        <v>302</v>
      </c>
      <c r="Y10" s="935"/>
      <c r="Z10" s="935"/>
      <c r="AA10" s="932"/>
    </row>
    <row r="11" spans="1:32" ht="24" customHeight="1">
      <c r="A11" s="972" t="s">
        <v>269</v>
      </c>
      <c r="B11" s="973" t="s">
        <v>121</v>
      </c>
      <c r="C11" s="973"/>
      <c r="D11" s="973"/>
      <c r="E11" s="973"/>
      <c r="F11" s="973"/>
      <c r="G11" s="973"/>
      <c r="H11" s="973" t="str">
        <f>項目一覧②!$F$260&amp;IF(項目一覧②!$F$876="","","　一部  "&amp;項目一覧②!$F$876)</f>
        <v/>
      </c>
      <c r="I11" s="973"/>
      <c r="J11" s="973"/>
      <c r="K11" s="973"/>
      <c r="L11" s="973"/>
      <c r="M11" s="973"/>
      <c r="N11" s="973"/>
      <c r="O11" s="973"/>
      <c r="P11" s="973"/>
      <c r="Q11" s="973"/>
      <c r="R11" s="973"/>
      <c r="S11" s="973"/>
      <c r="T11" s="973"/>
      <c r="U11" s="973"/>
      <c r="V11" s="973"/>
      <c r="W11" s="973"/>
      <c r="X11" s="973"/>
      <c r="Y11" s="973"/>
      <c r="Z11" s="973"/>
      <c r="AA11" s="973"/>
    </row>
    <row r="12" spans="1:32" s="903" customFormat="1" ht="18" customHeight="1">
      <c r="A12" s="990" t="s">
        <v>109</v>
      </c>
      <c r="B12" s="983" t="s">
        <v>2873</v>
      </c>
      <c r="C12" s="983"/>
      <c r="D12" s="983"/>
      <c r="E12" s="983"/>
      <c r="F12" s="983"/>
      <c r="R12" s="906"/>
      <c r="S12" s="906"/>
      <c r="T12" s="906"/>
      <c r="U12" s="906"/>
      <c r="V12" s="906"/>
      <c r="W12" s="906"/>
      <c r="X12" s="906"/>
      <c r="Y12" s="906"/>
      <c r="Z12" s="906"/>
      <c r="AA12" s="906"/>
      <c r="AB12" s="906"/>
      <c r="AC12" s="906"/>
      <c r="AD12" s="906"/>
      <c r="AE12" s="906"/>
      <c r="AF12" s="906"/>
    </row>
    <row r="13" spans="1:32" s="903" customFormat="1" ht="17.149999999999999" customHeight="1">
      <c r="A13" s="990"/>
      <c r="B13" s="983"/>
      <c r="C13" s="983"/>
      <c r="D13" s="983"/>
      <c r="E13" s="975" t="str">
        <f>IF(項目一覧②!$G$833=TRUE,"■","□")</f>
        <v>□</v>
      </c>
      <c r="F13" s="906" t="s">
        <v>2827</v>
      </c>
      <c r="G13" s="906"/>
      <c r="H13" s="906"/>
      <c r="I13" s="906" t="s">
        <v>3193</v>
      </c>
      <c r="L13" s="906"/>
      <c r="M13" s="906"/>
      <c r="N13" s="906"/>
      <c r="O13" s="906"/>
      <c r="P13" s="906"/>
      <c r="Q13" s="906"/>
      <c r="R13" s="906"/>
      <c r="S13" s="906"/>
      <c r="T13" s="906"/>
      <c r="U13" s="906"/>
      <c r="V13" s="906"/>
      <c r="W13" s="906"/>
      <c r="X13" s="906"/>
      <c r="Y13" s="906"/>
      <c r="Z13" s="906"/>
      <c r="AA13" s="906"/>
      <c r="AB13" s="906"/>
      <c r="AC13" s="906"/>
      <c r="AD13" s="906"/>
    </row>
    <row r="14" spans="1:32" s="903" customFormat="1" ht="16" customHeight="1">
      <c r="A14" s="990"/>
      <c r="B14" s="983"/>
      <c r="C14" s="983"/>
      <c r="D14" s="983"/>
      <c r="E14" s="975" t="str">
        <f>IF(項目一覧②!$G$879=TRUE,"■","□")</f>
        <v>□</v>
      </c>
      <c r="F14" s="906" t="s">
        <v>2827</v>
      </c>
      <c r="G14" s="906"/>
      <c r="H14" s="906"/>
      <c r="I14" s="906" t="s">
        <v>3194</v>
      </c>
      <c r="L14" s="906"/>
      <c r="M14" s="906"/>
      <c r="N14" s="906"/>
      <c r="O14" s="906"/>
      <c r="P14" s="906"/>
      <c r="Q14" s="906"/>
      <c r="R14" s="906"/>
      <c r="S14" s="906"/>
      <c r="T14" s="906"/>
      <c r="U14" s="906"/>
      <c r="V14" s="906"/>
      <c r="W14" s="906"/>
      <c r="X14" s="906"/>
      <c r="Y14" s="906"/>
      <c r="Z14" s="906"/>
      <c r="AA14" s="906"/>
      <c r="AB14" s="906"/>
      <c r="AC14" s="906"/>
      <c r="AD14" s="906"/>
    </row>
    <row r="15" spans="1:32" s="903" customFormat="1" ht="17.149999999999999" customHeight="1">
      <c r="A15" s="990"/>
      <c r="B15" s="983"/>
      <c r="C15" s="983"/>
      <c r="D15" s="983"/>
      <c r="E15" s="975" t="str">
        <f>IF(項目一覧②!$G$834=TRUE,"■","□")</f>
        <v>□</v>
      </c>
      <c r="F15" s="906" t="s">
        <v>3212</v>
      </c>
      <c r="G15" s="906"/>
      <c r="H15" s="906"/>
      <c r="I15" s="906"/>
      <c r="J15" s="975"/>
      <c r="K15" s="906"/>
      <c r="L15" s="906"/>
      <c r="M15" s="906"/>
      <c r="N15" s="906"/>
      <c r="O15" s="906"/>
      <c r="P15" s="906"/>
      <c r="Q15" s="906"/>
      <c r="R15" s="906"/>
      <c r="S15" s="906"/>
      <c r="T15" s="906"/>
      <c r="U15" s="906"/>
      <c r="V15" s="906"/>
      <c r="W15" s="906"/>
      <c r="X15" s="906"/>
      <c r="Y15" s="906"/>
      <c r="Z15" s="906"/>
      <c r="AA15" s="906"/>
      <c r="AB15" s="906"/>
      <c r="AC15" s="906"/>
      <c r="AD15" s="906"/>
    </row>
    <row r="16" spans="1:32" s="903" customFormat="1" ht="17.149999999999999" customHeight="1">
      <c r="A16" s="990"/>
      <c r="B16" s="983"/>
      <c r="C16" s="983"/>
      <c r="D16" s="983"/>
      <c r="E16" s="975" t="str">
        <f>IF(項目一覧②!$G$835=TRUE,"■","□")</f>
        <v>□</v>
      </c>
      <c r="F16" s="906" t="s">
        <v>2828</v>
      </c>
      <c r="G16" s="906"/>
      <c r="H16" s="906"/>
      <c r="I16" s="906"/>
      <c r="K16" s="906"/>
      <c r="L16" s="936"/>
      <c r="M16" s="1669"/>
      <c r="N16" s="1669"/>
      <c r="O16" s="906"/>
      <c r="P16" s="906"/>
      <c r="Q16" s="906"/>
      <c r="R16" s="906"/>
      <c r="S16" s="906"/>
      <c r="T16" s="906"/>
      <c r="U16" s="906"/>
      <c r="V16" s="906"/>
      <c r="W16" s="906"/>
      <c r="X16" s="906"/>
      <c r="Y16" s="906"/>
      <c r="Z16" s="906"/>
      <c r="AA16" s="906"/>
      <c r="AB16" s="906"/>
      <c r="AC16" s="906"/>
      <c r="AD16" s="906"/>
      <c r="AE16" s="934"/>
    </row>
    <row r="17" spans="1:41" s="903" customFormat="1" ht="17.149999999999999" customHeight="1">
      <c r="A17" s="990"/>
      <c r="B17" s="983"/>
      <c r="C17" s="983"/>
      <c r="D17" s="983"/>
      <c r="E17" s="975" t="str">
        <f>IF(項目一覧②!$G$836=TRUE,"■","□")</f>
        <v>□</v>
      </c>
      <c r="F17" s="906" t="s">
        <v>2829</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34"/>
    </row>
    <row r="18" spans="1:41" s="903" customFormat="1" ht="17.149999999999999" customHeight="1">
      <c r="A18" s="990"/>
      <c r="B18" s="983"/>
      <c r="C18" s="983"/>
      <c r="D18" s="983"/>
      <c r="E18" s="975" t="str">
        <f>IF(項目一覧②!$G$837=TRUE,"■","□")</f>
        <v>□</v>
      </c>
      <c r="F18" s="906" t="s">
        <v>2830</v>
      </c>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34"/>
    </row>
    <row r="19" spans="1:41" s="903" customFormat="1" ht="18" customHeight="1">
      <c r="A19" s="994"/>
      <c r="B19" s="995"/>
      <c r="C19" s="995"/>
      <c r="D19" s="995"/>
      <c r="E19" s="986" t="str">
        <f>IF(項目一覧②!$G$863=TRUE,"■","□")</f>
        <v>□</v>
      </c>
      <c r="F19" s="956" t="s">
        <v>1303</v>
      </c>
      <c r="G19" s="956"/>
      <c r="H19" s="956"/>
      <c r="I19" s="956"/>
      <c r="J19" s="956"/>
      <c r="K19" s="956"/>
      <c r="L19" s="956"/>
      <c r="M19" s="956"/>
      <c r="N19" s="956"/>
      <c r="O19" s="956"/>
      <c r="P19" s="956"/>
      <c r="Q19" s="956"/>
      <c r="R19" s="956"/>
      <c r="S19" s="956"/>
      <c r="T19" s="956"/>
      <c r="U19" s="956"/>
      <c r="V19" s="956"/>
      <c r="W19" s="956"/>
      <c r="X19" s="956"/>
      <c r="Y19" s="956"/>
      <c r="Z19" s="956"/>
      <c r="AA19" s="956"/>
      <c r="AB19" s="906"/>
      <c r="AC19" s="906"/>
      <c r="AD19" s="906"/>
      <c r="AE19" s="934"/>
    </row>
    <row r="20" spans="1:41" s="903" customFormat="1" ht="18" customHeight="1">
      <c r="A20" s="990" t="s">
        <v>109</v>
      </c>
      <c r="B20" s="983" t="s">
        <v>2874</v>
      </c>
      <c r="C20" s="983"/>
      <c r="D20" s="983"/>
      <c r="E20" s="983"/>
      <c r="F20" s="983"/>
      <c r="G20" s="983"/>
      <c r="H20" s="983"/>
      <c r="I20" s="983"/>
      <c r="J20" s="983"/>
      <c r="K20" s="983"/>
      <c r="L20" s="983"/>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34"/>
    </row>
    <row r="21" spans="1:41" s="903" customFormat="1" ht="17.149999999999999" customHeight="1">
      <c r="A21" s="990"/>
      <c r="B21" s="983"/>
      <c r="C21" s="983"/>
      <c r="D21" s="983"/>
      <c r="E21" s="975" t="str">
        <f>IF(項目一覧②!$G$839=TRUE,"■","□")</f>
        <v>□</v>
      </c>
      <c r="F21" s="906" t="s">
        <v>2870</v>
      </c>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34"/>
    </row>
    <row r="22" spans="1:41" s="903" customFormat="1" ht="17.149999999999999" customHeight="1">
      <c r="A22" s="990"/>
      <c r="B22" s="983"/>
      <c r="C22" s="983"/>
      <c r="D22" s="983"/>
      <c r="E22" s="975" t="str">
        <f>IF(項目一覧②!$G$840=TRUE,"■","□")</f>
        <v>□</v>
      </c>
      <c r="F22" s="906" t="s">
        <v>2871</v>
      </c>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34"/>
    </row>
    <row r="23" spans="1:41" s="903" customFormat="1" ht="16" customHeight="1">
      <c r="A23" s="990"/>
      <c r="B23" s="983"/>
      <c r="C23" s="983"/>
      <c r="D23" s="983"/>
      <c r="E23" s="975" t="str">
        <f>IF(項目一覧②!$G$882=TRUE,"■","□")</f>
        <v>□</v>
      </c>
      <c r="F23" s="906" t="s">
        <v>3195</v>
      </c>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34"/>
    </row>
    <row r="24" spans="1:41" s="903" customFormat="1" ht="17.149999999999999" customHeight="1">
      <c r="A24" s="990"/>
      <c r="B24" s="983"/>
      <c r="C24" s="983"/>
      <c r="D24" s="983"/>
      <c r="E24" s="975" t="str">
        <f>IF(項目一覧②!$G$841=TRUE,"■","□")</f>
        <v>□</v>
      </c>
      <c r="F24" s="906" t="s">
        <v>2872</v>
      </c>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34"/>
    </row>
    <row r="25" spans="1:41" s="903" customFormat="1" ht="18" customHeight="1">
      <c r="A25" s="990"/>
      <c r="B25" s="983"/>
      <c r="C25" s="983"/>
      <c r="D25" s="983"/>
      <c r="E25" s="975" t="str">
        <f>IF(項目一覧②!$G$864=TRUE,"■","□")</f>
        <v>□</v>
      </c>
      <c r="F25" s="906" t="s">
        <v>1303</v>
      </c>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34"/>
    </row>
    <row r="26" spans="1:41" s="903" customFormat="1" ht="18" customHeight="1">
      <c r="A26" s="994"/>
      <c r="B26" s="995"/>
      <c r="C26" s="995"/>
      <c r="D26" s="995"/>
      <c r="E26" s="986" t="str">
        <f>IF(項目一覧②!$G$865=TRUE,"■","□")</f>
        <v>□</v>
      </c>
      <c r="F26" s="956" t="s">
        <v>2919</v>
      </c>
      <c r="G26" s="956"/>
      <c r="H26" s="956"/>
      <c r="I26" s="956"/>
      <c r="J26" s="956"/>
      <c r="K26" s="956"/>
      <c r="L26" s="956"/>
      <c r="M26" s="956"/>
      <c r="N26" s="956"/>
      <c r="O26" s="956"/>
      <c r="P26" s="956"/>
      <c r="Q26" s="956"/>
      <c r="R26" s="956"/>
      <c r="S26" s="956"/>
      <c r="T26" s="956"/>
      <c r="U26" s="956"/>
      <c r="V26" s="956"/>
      <c r="W26" s="956"/>
      <c r="X26" s="956"/>
      <c r="Y26" s="956"/>
      <c r="Z26" s="956"/>
      <c r="AA26" s="956"/>
      <c r="AB26" s="906"/>
      <c r="AC26" s="906"/>
      <c r="AD26" s="906"/>
      <c r="AE26" s="934"/>
    </row>
    <row r="27" spans="1:41" s="903" customFormat="1" ht="18" customHeight="1">
      <c r="A27" s="990" t="s">
        <v>109</v>
      </c>
      <c r="B27" s="983" t="s">
        <v>2932</v>
      </c>
      <c r="C27" s="983"/>
      <c r="D27" s="983"/>
      <c r="E27" s="983"/>
      <c r="F27" s="983"/>
      <c r="G27" s="983"/>
      <c r="H27" s="983"/>
      <c r="I27" s="983"/>
      <c r="J27" s="983"/>
      <c r="K27" s="983"/>
      <c r="L27" s="983"/>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34"/>
    </row>
    <row r="28" spans="1:41" s="903" customFormat="1" ht="18" customHeight="1">
      <c r="A28" s="990"/>
      <c r="B28" s="983"/>
      <c r="C28" s="983"/>
      <c r="D28" s="983"/>
      <c r="E28" s="975" t="str">
        <f>IF(項目一覧②!$G$866=TRUE,"■","□")</f>
        <v>□</v>
      </c>
      <c r="F28" s="906" t="s">
        <v>2924</v>
      </c>
      <c r="G28" s="906"/>
      <c r="H28" s="906"/>
      <c r="I28" s="906"/>
      <c r="J28" s="975" t="str">
        <f>IF(項目一覧②!$G$842=TRUE,"■","□")</f>
        <v>□</v>
      </c>
      <c r="K28" s="906" t="s">
        <v>2836</v>
      </c>
      <c r="L28" s="906"/>
      <c r="M28" s="906"/>
      <c r="N28" s="906"/>
      <c r="O28" s="906"/>
      <c r="P28" s="975" t="str">
        <f>IF(項目一覧②!$G$867=TRUE,"■","□")</f>
        <v>□</v>
      </c>
      <c r="Q28" s="906" t="s">
        <v>2923</v>
      </c>
      <c r="T28" s="906"/>
      <c r="U28" s="975" t="str">
        <f>IF(項目一覧②!$G$843=TRUE,"■","□")</f>
        <v>□</v>
      </c>
      <c r="V28" s="906" t="s">
        <v>2888</v>
      </c>
      <c r="W28" s="906"/>
      <c r="X28" s="906"/>
      <c r="Y28" s="906"/>
      <c r="Z28" s="906"/>
      <c r="AA28" s="906"/>
      <c r="AD28" s="906"/>
      <c r="AE28" s="906"/>
      <c r="AF28" s="906"/>
      <c r="AG28" s="906"/>
      <c r="AH28" s="906"/>
      <c r="AI28" s="906"/>
      <c r="AJ28" s="906"/>
      <c r="AK28" s="906"/>
      <c r="AL28" s="906"/>
      <c r="AM28" s="906"/>
      <c r="AN28" s="906"/>
      <c r="AO28" s="934"/>
    </row>
    <row r="29" spans="1:41" s="903" customFormat="1" ht="18" customHeight="1">
      <c r="A29" s="990"/>
      <c r="B29" s="983"/>
      <c r="C29" s="983"/>
      <c r="D29" s="983"/>
      <c r="E29" s="975" t="str">
        <f>IF(項目一覧②!$G$844=TRUE,"■","□")</f>
        <v>□</v>
      </c>
      <c r="F29" s="906" t="s">
        <v>1977</v>
      </c>
      <c r="G29" s="906"/>
      <c r="H29" s="906"/>
      <c r="I29" s="906"/>
      <c r="J29" s="986" t="str">
        <f>IF(項目一覧②!$G$868=TRUE,"■","□")</f>
        <v>□</v>
      </c>
      <c r="K29" s="956" t="s">
        <v>2921</v>
      </c>
      <c r="L29" s="906"/>
      <c r="M29" s="906"/>
      <c r="N29" s="906"/>
      <c r="O29" s="906"/>
      <c r="P29" s="906"/>
      <c r="Q29" s="906"/>
      <c r="R29" s="975"/>
      <c r="S29" s="906"/>
      <c r="T29" s="906"/>
      <c r="U29" s="906"/>
      <c r="V29" s="906"/>
      <c r="W29" s="906"/>
      <c r="X29" s="906"/>
      <c r="Y29" s="906"/>
      <c r="Z29" s="906"/>
      <c r="AA29" s="906"/>
      <c r="AB29" s="906"/>
      <c r="AC29" s="906"/>
      <c r="AD29" s="906"/>
      <c r="AE29" s="934"/>
    </row>
    <row r="30" spans="1:41" ht="16" customHeight="1">
      <c r="A30" s="959" t="s">
        <v>269</v>
      </c>
      <c r="B30" s="937" t="s">
        <v>2875</v>
      </c>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row>
    <row r="31" spans="1:41" ht="16" customHeight="1">
      <c r="A31" s="906"/>
      <c r="B31" s="906" t="s">
        <v>2276</v>
      </c>
      <c r="C31" s="906" t="s">
        <v>2253</v>
      </c>
      <c r="D31" s="906"/>
      <c r="E31" s="906"/>
      <c r="F31" s="906"/>
      <c r="G31" s="906"/>
      <c r="H31" s="906"/>
      <c r="I31" s="906"/>
      <c r="J31" s="906"/>
      <c r="K31" s="1669" t="str">
        <f>項目一覧②!$F$263</f>
        <v/>
      </c>
      <c r="L31" s="1669"/>
      <c r="M31" s="1669"/>
      <c r="N31" s="906"/>
      <c r="O31" s="906"/>
      <c r="P31" s="906"/>
      <c r="Q31" s="906"/>
      <c r="R31" s="906"/>
      <c r="S31" s="906"/>
      <c r="T31" s="906"/>
      <c r="U31" s="906"/>
      <c r="V31" s="906"/>
      <c r="W31" s="906"/>
      <c r="X31" s="906"/>
      <c r="Y31" s="906"/>
      <c r="Z31" s="906"/>
      <c r="AA31" s="906"/>
    </row>
    <row r="32" spans="1:41" ht="16" customHeight="1">
      <c r="A32" s="906"/>
      <c r="B32" s="906" t="s">
        <v>2277</v>
      </c>
      <c r="C32" s="906" t="s">
        <v>2254</v>
      </c>
      <c r="D32" s="906"/>
      <c r="E32" s="906"/>
      <c r="F32" s="906"/>
      <c r="G32" s="906"/>
      <c r="H32" s="906"/>
      <c r="I32" s="906"/>
      <c r="J32" s="906"/>
      <c r="K32" s="1669" t="str">
        <f>項目一覧②!$F$264</f>
        <v/>
      </c>
      <c r="L32" s="1669"/>
      <c r="M32" s="1669"/>
      <c r="N32" s="906"/>
      <c r="O32" s="906"/>
      <c r="P32" s="906"/>
      <c r="Q32" s="906"/>
      <c r="R32" s="906"/>
      <c r="S32" s="906"/>
      <c r="T32" s="906"/>
      <c r="U32" s="906"/>
      <c r="V32" s="906"/>
      <c r="W32" s="906"/>
      <c r="X32" s="906"/>
      <c r="Y32" s="906"/>
      <c r="Z32" s="906"/>
      <c r="AA32" s="906"/>
    </row>
    <row r="33" spans="1:41" ht="16" customHeight="1">
      <c r="A33" s="906"/>
      <c r="B33" s="906" t="s">
        <v>2255</v>
      </c>
      <c r="C33" s="906" t="s">
        <v>2256</v>
      </c>
      <c r="D33" s="906"/>
      <c r="E33" s="906"/>
      <c r="F33" s="906"/>
      <c r="G33" s="906"/>
      <c r="H33" s="906"/>
      <c r="I33" s="906"/>
      <c r="J33" s="906"/>
      <c r="K33" s="1669" t="str">
        <f>項目一覧②!$F$265</f>
        <v/>
      </c>
      <c r="L33" s="1669"/>
      <c r="M33" s="1669"/>
      <c r="N33" s="906"/>
      <c r="O33" s="906"/>
      <c r="P33" s="906"/>
      <c r="Q33" s="906"/>
      <c r="R33" s="906"/>
      <c r="S33" s="906"/>
      <c r="T33" s="906"/>
      <c r="U33" s="906"/>
      <c r="V33" s="906"/>
      <c r="W33" s="906"/>
      <c r="X33" s="906"/>
      <c r="Y33" s="906"/>
      <c r="Z33" s="906"/>
      <c r="AA33" s="906"/>
    </row>
    <row r="34" spans="1:41" ht="16" customHeight="1">
      <c r="A34" s="906"/>
      <c r="B34" s="906" t="s">
        <v>2278</v>
      </c>
      <c r="C34" s="906" t="s">
        <v>2257</v>
      </c>
      <c r="D34" s="906"/>
      <c r="E34" s="906"/>
      <c r="F34" s="906"/>
      <c r="G34" s="906"/>
      <c r="H34" s="906"/>
      <c r="I34" s="906"/>
      <c r="J34" s="906"/>
      <c r="K34" s="1693" t="str">
        <f>項目一覧②!$F$266</f>
        <v/>
      </c>
      <c r="L34" s="1693"/>
      <c r="M34" s="1693"/>
      <c r="N34" s="906"/>
      <c r="O34" s="906"/>
      <c r="P34" s="906"/>
      <c r="Q34" s="906"/>
      <c r="R34" s="906"/>
      <c r="S34" s="906"/>
      <c r="T34" s="906"/>
      <c r="U34" s="906"/>
      <c r="V34" s="906"/>
      <c r="W34" s="906"/>
      <c r="X34" s="906"/>
      <c r="Y34" s="906"/>
      <c r="Z34" s="906"/>
      <c r="AA34" s="906"/>
      <c r="AB34" s="906"/>
    </row>
    <row r="35" spans="1:41" ht="16" customHeight="1">
      <c r="A35" s="959" t="s">
        <v>269</v>
      </c>
      <c r="B35" s="937" t="s">
        <v>2876</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row>
    <row r="36" spans="1:41" ht="16" customHeight="1">
      <c r="A36" s="906"/>
      <c r="B36" s="906" t="s">
        <v>2220</v>
      </c>
      <c r="C36" s="906" t="s">
        <v>2245</v>
      </c>
      <c r="D36" s="906"/>
      <c r="E36" s="906"/>
      <c r="F36" s="906"/>
      <c r="G36" s="906"/>
      <c r="H36" s="906"/>
      <c r="I36" s="906"/>
      <c r="J36" s="906"/>
      <c r="K36" s="1745" t="str">
        <f>項目一覧②!$F$267</f>
        <v/>
      </c>
      <c r="L36" s="1745"/>
      <c r="M36" s="1745"/>
      <c r="N36" s="1745"/>
      <c r="O36" s="906" t="s">
        <v>267</v>
      </c>
      <c r="P36" s="906"/>
      <c r="Q36" s="906"/>
      <c r="R36" s="906"/>
      <c r="S36" s="906"/>
      <c r="T36" s="906"/>
      <c r="U36" s="906"/>
      <c r="V36" s="906"/>
      <c r="W36" s="906"/>
      <c r="X36" s="906"/>
      <c r="Y36" s="906"/>
      <c r="Z36" s="906"/>
      <c r="AA36" s="906"/>
    </row>
    <row r="37" spans="1:41" ht="16" customHeight="1">
      <c r="A37" s="935"/>
      <c r="B37" s="935" t="s">
        <v>2268</v>
      </c>
      <c r="C37" s="935" t="s">
        <v>2258</v>
      </c>
      <c r="D37" s="935"/>
      <c r="E37" s="935"/>
      <c r="F37" s="935"/>
      <c r="G37" s="935"/>
      <c r="H37" s="935"/>
      <c r="I37" s="935"/>
      <c r="J37" s="935"/>
      <c r="K37" s="1753" t="str">
        <f>項目一覧②!$F$268</f>
        <v/>
      </c>
      <c r="L37" s="1753"/>
      <c r="M37" s="1753"/>
      <c r="N37" s="1753"/>
      <c r="O37" s="906" t="s">
        <v>267</v>
      </c>
      <c r="P37" s="935"/>
      <c r="Q37" s="935"/>
      <c r="R37" s="935"/>
      <c r="S37" s="935"/>
      <c r="T37" s="935"/>
      <c r="U37" s="935"/>
      <c r="V37" s="935"/>
      <c r="W37" s="935"/>
      <c r="X37" s="935"/>
      <c r="Y37" s="935"/>
      <c r="Z37" s="935"/>
      <c r="AA37" s="935"/>
      <c r="AB37" s="906"/>
    </row>
    <row r="38" spans="1:41" ht="24" customHeight="1">
      <c r="A38" s="972" t="s">
        <v>269</v>
      </c>
      <c r="B38" s="973" t="s">
        <v>2877</v>
      </c>
      <c r="C38" s="973"/>
      <c r="D38" s="973"/>
      <c r="E38" s="973"/>
      <c r="F38" s="973"/>
      <c r="G38" s="973"/>
      <c r="H38" s="1762" t="str">
        <f>項目一覧②!$F$269</f>
        <v/>
      </c>
      <c r="I38" s="1762"/>
      <c r="J38" s="1762"/>
      <c r="K38" s="1762"/>
      <c r="L38" s="1762"/>
      <c r="M38" s="1762"/>
      <c r="N38" s="1762"/>
      <c r="O38" s="1762"/>
      <c r="P38" s="1762"/>
      <c r="Q38" s="1762"/>
      <c r="R38" s="1762"/>
      <c r="S38" s="1762"/>
      <c r="T38" s="1762"/>
      <c r="U38" s="1762"/>
      <c r="V38" s="1762"/>
      <c r="W38" s="1762"/>
      <c r="X38" s="1762"/>
      <c r="Y38" s="1762"/>
      <c r="Z38" s="1762"/>
      <c r="AA38" s="1762"/>
      <c r="AB38" s="906"/>
    </row>
    <row r="39" spans="1:41" ht="16" customHeight="1">
      <c r="A39" s="959" t="s">
        <v>269</v>
      </c>
      <c r="B39" s="937" t="s">
        <v>2878</v>
      </c>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row>
    <row r="40" spans="1:41" ht="16" customHeight="1">
      <c r="A40" s="936"/>
      <c r="B40" s="906" t="s">
        <v>2274</v>
      </c>
      <c r="C40" s="906" t="s">
        <v>3588</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row>
    <row r="41" spans="1:41" ht="16" customHeight="1">
      <c r="A41" s="906"/>
      <c r="C41" s="906"/>
      <c r="D41" s="906"/>
      <c r="E41" s="906"/>
      <c r="F41" s="906"/>
      <c r="G41" s="906"/>
      <c r="H41" s="906"/>
      <c r="I41" s="906"/>
      <c r="J41" s="906"/>
      <c r="K41" s="906"/>
      <c r="L41" s="906"/>
      <c r="M41" s="906"/>
      <c r="N41" s="906"/>
      <c r="O41" s="906"/>
      <c r="P41" s="906"/>
      <c r="Q41" s="906"/>
      <c r="R41" s="906"/>
      <c r="S41" s="906"/>
      <c r="T41" s="906"/>
      <c r="U41" s="936" t="str">
        <f>IF(項目一覧②!$G$270=TRUE,"■","□")</f>
        <v>□</v>
      </c>
      <c r="V41" s="906" t="s">
        <v>266</v>
      </c>
      <c r="W41" s="906"/>
      <c r="X41" s="936" t="str">
        <f>IF(項目一覧②!$H$270=TRUE,"■","□")</f>
        <v>□</v>
      </c>
      <c r="Y41" s="906" t="s">
        <v>265</v>
      </c>
      <c r="Z41" s="906"/>
      <c r="AA41" s="906"/>
    </row>
    <row r="42" spans="1:41" s="903" customFormat="1" ht="18" customHeight="1">
      <c r="A42" s="991"/>
      <c r="B42" s="983" t="s">
        <v>3644</v>
      </c>
      <c r="C42" s="983"/>
      <c r="D42" s="983"/>
      <c r="E42" s="983"/>
      <c r="F42" s="983"/>
      <c r="G42" s="983"/>
      <c r="H42" s="983"/>
      <c r="I42" s="983"/>
      <c r="J42" s="983"/>
      <c r="K42" s="983"/>
      <c r="L42" s="906"/>
      <c r="M42" s="906"/>
      <c r="N42" s="906"/>
      <c r="O42" s="906"/>
      <c r="P42" s="906"/>
      <c r="Q42" s="906"/>
      <c r="R42" s="906"/>
      <c r="S42" s="906"/>
      <c r="T42" s="906"/>
      <c r="U42" s="906"/>
      <c r="V42" s="906"/>
      <c r="W42" s="906"/>
      <c r="X42" s="906"/>
      <c r="Y42" s="906"/>
      <c r="Z42" s="906"/>
      <c r="AA42" s="906"/>
      <c r="AB42" s="906"/>
      <c r="AC42" s="906"/>
      <c r="AD42" s="975"/>
      <c r="AE42" s="906"/>
      <c r="AF42" s="906"/>
      <c r="AG42" s="975"/>
      <c r="AH42" s="906"/>
      <c r="AI42" s="906"/>
      <c r="AJ42" s="906"/>
      <c r="AK42" s="906"/>
      <c r="AL42" s="906"/>
      <c r="AM42" s="975"/>
      <c r="AO42" s="997"/>
    </row>
    <row r="43" spans="1:41" s="903" customFormat="1" ht="18" customHeight="1">
      <c r="A43" s="991"/>
      <c r="B43" s="983"/>
      <c r="C43" s="936" t="str">
        <f>IF(項目一覧②!$G$981=TRUE,"■","□")</f>
        <v>□</v>
      </c>
      <c r="D43" s="983" t="s">
        <v>3783</v>
      </c>
      <c r="E43" s="983"/>
      <c r="F43" s="983"/>
      <c r="G43" s="983"/>
      <c r="H43" s="983"/>
      <c r="I43" s="983"/>
      <c r="J43" s="983"/>
      <c r="K43" s="983"/>
      <c r="L43" s="906"/>
      <c r="M43" s="906"/>
      <c r="N43" s="906"/>
      <c r="O43" s="906"/>
      <c r="P43" s="906"/>
      <c r="Q43" s="906"/>
      <c r="R43" s="906"/>
      <c r="S43" s="906"/>
      <c r="T43" s="906"/>
      <c r="U43" s="906"/>
      <c r="V43" s="906"/>
      <c r="W43" s="906"/>
      <c r="X43" s="906"/>
      <c r="Y43" s="906"/>
      <c r="Z43" s="906"/>
      <c r="AA43" s="906"/>
      <c r="AB43" s="906"/>
      <c r="AC43" s="906"/>
      <c r="AD43" s="975"/>
      <c r="AE43" s="906"/>
      <c r="AF43" s="906"/>
      <c r="AG43" s="975"/>
      <c r="AH43" s="906"/>
      <c r="AI43" s="906"/>
      <c r="AJ43" s="906"/>
      <c r="AK43" s="906"/>
      <c r="AL43" s="906"/>
      <c r="AM43" s="975"/>
      <c r="AO43" s="997"/>
    </row>
    <row r="44" spans="1:41" s="903" customFormat="1" ht="18" customHeight="1">
      <c r="A44" s="991"/>
      <c r="B44" s="983"/>
      <c r="C44" s="936" t="str">
        <f>IF(項目一覧②!$G$982=TRUE,"■","□")</f>
        <v>□</v>
      </c>
      <c r="D44" s="983" t="s">
        <v>3784</v>
      </c>
      <c r="E44" s="983"/>
      <c r="F44" s="983"/>
      <c r="G44" s="983"/>
      <c r="H44" s="983"/>
      <c r="I44" s="983"/>
      <c r="J44" s="983"/>
      <c r="K44" s="983"/>
      <c r="L44" s="906"/>
      <c r="M44" s="906"/>
      <c r="N44" s="906"/>
      <c r="O44" s="906"/>
      <c r="P44" s="906"/>
      <c r="Q44" s="906"/>
      <c r="R44" s="906"/>
      <c r="S44" s="906"/>
      <c r="T44" s="906"/>
      <c r="U44" s="906"/>
      <c r="V44" s="906"/>
      <c r="W44" s="906"/>
      <c r="X44" s="906"/>
      <c r="Y44" s="906"/>
      <c r="Z44" s="906"/>
      <c r="AA44" s="906"/>
      <c r="AB44" s="906"/>
      <c r="AC44" s="906"/>
      <c r="AD44" s="975"/>
      <c r="AE44" s="906"/>
      <c r="AF44" s="906"/>
      <c r="AG44" s="975"/>
      <c r="AH44" s="906"/>
      <c r="AI44" s="906"/>
      <c r="AJ44" s="906"/>
      <c r="AK44" s="906"/>
      <c r="AL44" s="906"/>
      <c r="AM44" s="975"/>
      <c r="AO44" s="997"/>
    </row>
    <row r="45" spans="1:41" s="903" customFormat="1" ht="18" customHeight="1">
      <c r="A45" s="991"/>
      <c r="B45" s="983"/>
      <c r="C45" s="983"/>
      <c r="D45" s="983" t="s">
        <v>3751</v>
      </c>
      <c r="E45" s="983"/>
      <c r="F45" s="983"/>
      <c r="G45" s="983"/>
      <c r="H45" s="983"/>
      <c r="I45" s="983"/>
      <c r="J45" s="983"/>
      <c r="K45" s="983"/>
      <c r="L45" s="906"/>
      <c r="M45" s="906"/>
      <c r="N45" s="906"/>
      <c r="O45" s="906"/>
      <c r="P45" s="906"/>
      <c r="Q45" s="906"/>
      <c r="R45" s="906"/>
      <c r="S45" s="906"/>
      <c r="T45" s="906"/>
      <c r="U45" s="906"/>
      <c r="V45" s="906"/>
      <c r="W45" s="906"/>
      <c r="X45" s="906"/>
      <c r="Y45" s="906"/>
      <c r="Z45" s="906"/>
      <c r="AA45" s="906"/>
      <c r="AB45" s="906"/>
      <c r="AC45" s="906"/>
      <c r="AD45" s="975"/>
      <c r="AE45" s="906"/>
      <c r="AF45" s="906"/>
      <c r="AG45" s="975"/>
      <c r="AH45" s="906"/>
      <c r="AI45" s="906"/>
      <c r="AJ45" s="906"/>
      <c r="AK45" s="906"/>
      <c r="AL45" s="906"/>
      <c r="AM45" s="975"/>
      <c r="AO45" s="997"/>
    </row>
    <row r="46" spans="1:41" s="903" customFormat="1" ht="18" customHeight="1">
      <c r="A46" s="991"/>
      <c r="B46" s="983"/>
      <c r="C46" s="983"/>
      <c r="D46" s="983" t="s">
        <v>3615</v>
      </c>
      <c r="E46" s="983"/>
      <c r="F46" s="983"/>
      <c r="G46" s="1669" t="str">
        <f>項目一覧②!$F$983</f>
        <v/>
      </c>
      <c r="H46" s="1669"/>
      <c r="I46" s="1669"/>
      <c r="J46" s="1669"/>
      <c r="K46" s="1669"/>
      <c r="L46" s="906"/>
      <c r="M46" s="1669"/>
      <c r="N46" s="1669"/>
      <c r="O46" s="1669"/>
      <c r="P46" s="1669"/>
      <c r="Q46" s="1669"/>
      <c r="R46" s="906"/>
      <c r="S46" s="906"/>
      <c r="T46" s="906"/>
      <c r="U46" s="906"/>
      <c r="V46" s="906"/>
      <c r="W46" s="906"/>
      <c r="X46" s="906"/>
      <c r="Y46" s="906"/>
      <c r="Z46" s="906"/>
      <c r="AA46" s="906"/>
      <c r="AB46" s="906"/>
      <c r="AC46" s="906"/>
      <c r="AD46" s="975"/>
      <c r="AE46" s="906"/>
      <c r="AF46" s="906"/>
      <c r="AG46" s="975"/>
      <c r="AH46" s="906"/>
      <c r="AI46" s="906"/>
      <c r="AJ46" s="906"/>
      <c r="AK46" s="906"/>
      <c r="AL46" s="906"/>
      <c r="AM46" s="975"/>
      <c r="AO46" s="997"/>
    </row>
    <row r="47" spans="1:41" s="903" customFormat="1" ht="18" customHeight="1">
      <c r="A47" s="991"/>
      <c r="B47" s="983"/>
      <c r="C47" s="983"/>
      <c r="D47" s="983" t="s">
        <v>3616</v>
      </c>
      <c r="E47" s="983"/>
      <c r="F47" s="983"/>
      <c r="G47" s="983"/>
      <c r="H47" s="983"/>
      <c r="I47" s="983"/>
      <c r="J47" s="983"/>
      <c r="K47" s="983"/>
      <c r="L47" s="906"/>
      <c r="M47" s="1669" t="str">
        <f>項目一覧②!$F$984</f>
        <v/>
      </c>
      <c r="N47" s="1669"/>
      <c r="O47" s="1669"/>
      <c r="P47" s="1669"/>
      <c r="Q47" s="1669"/>
      <c r="R47" s="906" t="s">
        <v>2437</v>
      </c>
      <c r="S47" s="906"/>
      <c r="T47" s="906"/>
      <c r="U47" s="906"/>
      <c r="V47" s="906"/>
      <c r="W47" s="906"/>
      <c r="X47" s="906"/>
      <c r="Y47" s="906"/>
      <c r="Z47" s="906"/>
      <c r="AA47" s="906"/>
      <c r="AB47" s="906"/>
      <c r="AC47" s="906"/>
      <c r="AD47" s="975"/>
      <c r="AE47" s="906"/>
      <c r="AF47" s="906"/>
      <c r="AG47" s="975"/>
      <c r="AH47" s="906"/>
      <c r="AI47" s="906"/>
      <c r="AJ47" s="906"/>
      <c r="AK47" s="906"/>
      <c r="AL47" s="906"/>
      <c r="AM47" s="975"/>
      <c r="AO47" s="997"/>
    </row>
    <row r="48" spans="1:41" ht="16" customHeight="1">
      <c r="A48" s="906"/>
      <c r="B48" s="906" t="s">
        <v>357</v>
      </c>
      <c r="C48" s="906" t="s">
        <v>2275</v>
      </c>
      <c r="D48" s="906"/>
      <c r="E48" s="906"/>
      <c r="F48" s="906"/>
      <c r="G48" s="906"/>
      <c r="H48" s="906"/>
      <c r="I48" s="906"/>
      <c r="J48" s="906"/>
      <c r="K48" s="906"/>
      <c r="L48" s="906"/>
      <c r="M48" s="906"/>
      <c r="N48" s="906"/>
      <c r="O48" s="906"/>
      <c r="P48" s="906"/>
      <c r="Q48" s="906"/>
      <c r="R48" s="906"/>
      <c r="S48" s="906"/>
      <c r="T48" s="906"/>
      <c r="U48" s="936" t="str">
        <f>IF(項目一覧②!$G$271=TRUE,"■","□")</f>
        <v>□</v>
      </c>
      <c r="V48" s="906" t="s">
        <v>266</v>
      </c>
      <c r="W48" s="906"/>
      <c r="X48" s="936" t="str">
        <f>IF(項目一覧②!$H$271=TRUE,"■","□")</f>
        <v>□</v>
      </c>
      <c r="Y48" s="906" t="s">
        <v>83</v>
      </c>
      <c r="Z48" s="906"/>
      <c r="AA48" s="906"/>
    </row>
    <row r="49" spans="1:28" ht="16" customHeight="1">
      <c r="A49" s="906"/>
      <c r="B49" s="906" t="s">
        <v>355</v>
      </c>
      <c r="C49" s="906" t="s">
        <v>2345</v>
      </c>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row>
    <row r="50" spans="1:28" ht="16" customHeight="1">
      <c r="A50" s="906"/>
      <c r="B50" s="906"/>
      <c r="C50" s="906"/>
      <c r="D50" s="906"/>
      <c r="E50" s="906"/>
      <c r="F50" s="906"/>
      <c r="G50" s="906"/>
      <c r="H50" s="906"/>
      <c r="I50" s="906"/>
      <c r="J50" s="906"/>
      <c r="K50" s="906"/>
      <c r="L50" s="906" t="str">
        <f>IF(項目一覧②!$F$272="","第　　　　　　　　　　号","第   "&amp;項目一覧②!$F$272&amp;"   号")</f>
        <v>第　　　　　　　　　　号</v>
      </c>
      <c r="M50" s="906"/>
      <c r="N50" s="906"/>
      <c r="O50" s="906"/>
      <c r="P50" s="906"/>
      <c r="Q50" s="906"/>
      <c r="R50" s="906"/>
      <c r="S50" s="906"/>
      <c r="T50" s="906"/>
      <c r="U50" s="906"/>
      <c r="V50" s="906"/>
      <c r="W50" s="906"/>
      <c r="X50" s="906"/>
      <c r="Y50" s="906"/>
      <c r="Z50" s="906"/>
      <c r="AA50" s="906"/>
    </row>
    <row r="51" spans="1:28" ht="16" customHeight="1">
      <c r="A51" s="906"/>
      <c r="B51" s="906" t="s">
        <v>354</v>
      </c>
      <c r="C51" s="906" t="s">
        <v>2326</v>
      </c>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row>
    <row r="52" spans="1:28" ht="16" customHeight="1">
      <c r="A52" s="906"/>
      <c r="B52" s="906"/>
      <c r="C52" s="906"/>
      <c r="D52" s="906"/>
      <c r="E52" s="906"/>
      <c r="F52" s="906"/>
      <c r="G52" s="906"/>
      <c r="H52" s="906"/>
      <c r="I52" s="906"/>
      <c r="J52" s="906"/>
      <c r="K52" s="906"/>
      <c r="L52" s="906" t="str">
        <f>IF(項目一覧②!$F$273="","第　　　　　　　　　　号","第   "&amp;項目一覧②!$F$273&amp;"   号")</f>
        <v>第　　　　　　　　　　号</v>
      </c>
      <c r="M52" s="906"/>
      <c r="N52" s="906"/>
      <c r="O52" s="906"/>
      <c r="P52" s="906"/>
      <c r="Q52" s="906"/>
      <c r="R52" s="906"/>
      <c r="S52" s="906"/>
      <c r="T52" s="906"/>
      <c r="U52" s="906"/>
      <c r="V52" s="906"/>
      <c r="W52" s="906"/>
      <c r="X52" s="906"/>
      <c r="Y52" s="906"/>
      <c r="Z52" s="906"/>
      <c r="AA52" s="906"/>
    </row>
    <row r="53" spans="1:28" ht="16" customHeight="1">
      <c r="A53" s="906"/>
      <c r="B53" s="906" t="s">
        <v>352</v>
      </c>
      <c r="C53" s="906" t="s">
        <v>2327</v>
      </c>
      <c r="D53" s="906"/>
      <c r="E53" s="906"/>
      <c r="F53" s="906"/>
      <c r="G53" s="906"/>
      <c r="H53" s="906"/>
      <c r="I53" s="906"/>
      <c r="J53" s="906"/>
      <c r="K53" s="906"/>
      <c r="L53" s="906"/>
      <c r="M53" s="906"/>
      <c r="N53" s="906"/>
      <c r="O53" s="906"/>
      <c r="P53" s="906"/>
      <c r="Q53" s="906"/>
      <c r="R53" s="906"/>
      <c r="S53" s="906"/>
      <c r="T53" s="906"/>
      <c r="U53" s="906"/>
      <c r="V53" s="906"/>
      <c r="W53" s="906"/>
      <c r="X53" s="906"/>
      <c r="Y53" s="906"/>
      <c r="Z53" s="906"/>
      <c r="AA53" s="906"/>
    </row>
    <row r="54" spans="1:28" ht="16" customHeight="1">
      <c r="A54" s="906"/>
      <c r="C54" s="906"/>
      <c r="D54" s="906"/>
      <c r="E54" s="906"/>
      <c r="F54" s="906"/>
      <c r="G54" s="975" t="str">
        <f>IF(項目一覧②!$G$817=TRUE,"■","□")</f>
        <v>□</v>
      </c>
      <c r="H54" s="983" t="s">
        <v>2352</v>
      </c>
      <c r="I54" s="906"/>
      <c r="J54" s="906"/>
      <c r="K54" s="906"/>
      <c r="L54" s="906"/>
      <c r="M54" s="906"/>
      <c r="N54" s="906"/>
      <c r="O54" s="906"/>
      <c r="P54" s="906"/>
      <c r="Q54" s="906"/>
      <c r="R54" s="906"/>
      <c r="S54" s="906"/>
      <c r="T54" s="906"/>
      <c r="U54" s="906"/>
      <c r="V54" s="906"/>
      <c r="W54" s="906"/>
      <c r="X54" s="906"/>
      <c r="Y54" s="906"/>
      <c r="Z54" s="906"/>
      <c r="AA54" s="906"/>
    </row>
    <row r="55" spans="1:28" ht="16" customHeight="1">
      <c r="A55" s="906"/>
      <c r="B55" s="906"/>
      <c r="C55" s="906"/>
      <c r="D55" s="906"/>
      <c r="E55" s="906"/>
      <c r="F55" s="906"/>
      <c r="G55" s="975" t="str">
        <f>IF(項目一覧②!$G$818=TRUE,"■","□")</f>
        <v>□</v>
      </c>
      <c r="H55" s="983" t="s">
        <v>2353</v>
      </c>
      <c r="I55" s="906"/>
      <c r="J55" s="906"/>
      <c r="K55" s="906"/>
      <c r="L55" s="906"/>
      <c r="M55" s="906"/>
      <c r="N55" s="906"/>
      <c r="O55" s="906"/>
      <c r="P55" s="906"/>
      <c r="Q55" s="906"/>
      <c r="R55" s="906"/>
      <c r="S55" s="906"/>
      <c r="T55" s="906"/>
      <c r="U55" s="906"/>
      <c r="V55" s="906"/>
      <c r="W55" s="906"/>
      <c r="X55" s="906"/>
      <c r="Y55" s="906"/>
      <c r="Z55" s="906"/>
      <c r="AA55" s="906"/>
    </row>
    <row r="56" spans="1:28" ht="16" customHeight="1">
      <c r="A56" s="906"/>
      <c r="B56" s="906" t="s">
        <v>3640</v>
      </c>
      <c r="C56" s="906" t="s">
        <v>2354</v>
      </c>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row>
    <row r="57" spans="1:28" ht="16" customHeight="1">
      <c r="A57" s="935"/>
      <c r="B57" s="935"/>
      <c r="C57" s="935"/>
      <c r="D57" s="935"/>
      <c r="E57" s="935"/>
      <c r="F57" s="935"/>
      <c r="G57" s="935"/>
      <c r="H57" s="935"/>
      <c r="I57" s="935"/>
      <c r="J57" s="935"/>
      <c r="K57" s="935"/>
      <c r="L57" s="935" t="str">
        <f>IF(項目一覧②!$F$274="","","第   "&amp;項目一覧②!$F$274&amp;"   号")</f>
        <v/>
      </c>
      <c r="M57" s="935"/>
      <c r="N57" s="935"/>
      <c r="O57" s="935"/>
      <c r="P57" s="935"/>
      <c r="Q57" s="935"/>
      <c r="R57" s="935"/>
      <c r="S57" s="935"/>
      <c r="T57" s="935"/>
      <c r="U57" s="935"/>
      <c r="V57" s="935"/>
      <c r="W57" s="935"/>
      <c r="X57" s="935"/>
      <c r="Y57" s="935"/>
      <c r="Z57" s="935"/>
      <c r="AA57" s="935"/>
      <c r="AB57" s="906"/>
    </row>
    <row r="58" spans="1:28" ht="16" customHeight="1">
      <c r="A58" s="936" t="s">
        <v>275</v>
      </c>
      <c r="B58" s="906" t="s">
        <v>2879</v>
      </c>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row>
    <row r="59" spans="1:28" ht="16" customHeight="1">
      <c r="A59" s="906"/>
      <c r="B59" s="906" t="s">
        <v>300</v>
      </c>
      <c r="C59" s="906"/>
      <c r="D59" s="906"/>
      <c r="E59" s="906"/>
      <c r="F59" s="906"/>
      <c r="G59" s="906"/>
      <c r="H59" s="906"/>
      <c r="I59" s="975" t="s">
        <v>295</v>
      </c>
      <c r="J59" s="1669" t="s">
        <v>299</v>
      </c>
      <c r="K59" s="1669"/>
      <c r="L59" s="1669"/>
      <c r="M59" s="1669"/>
      <c r="N59" s="975" t="s">
        <v>294</v>
      </c>
      <c r="O59" s="975" t="s">
        <v>295</v>
      </c>
      <c r="P59" s="1669" t="s">
        <v>298</v>
      </c>
      <c r="Q59" s="1669"/>
      <c r="R59" s="1669"/>
      <c r="S59" s="1669"/>
      <c r="T59" s="975" t="s">
        <v>294</v>
      </c>
      <c r="U59" s="975" t="s">
        <v>295</v>
      </c>
      <c r="V59" s="1669" t="s">
        <v>297</v>
      </c>
      <c r="W59" s="1669"/>
      <c r="X59" s="1669"/>
      <c r="Y59" s="1669"/>
      <c r="Z59" s="945" t="s">
        <v>294</v>
      </c>
      <c r="AA59" s="906"/>
    </row>
    <row r="60" spans="1:28" ht="16" customHeight="1">
      <c r="A60" s="906"/>
      <c r="B60" s="906"/>
      <c r="C60" s="906"/>
      <c r="D60" s="975" t="s">
        <v>295</v>
      </c>
      <c r="E60" s="1662" t="str">
        <f>項目一覧②!$F$275</f>
        <v/>
      </c>
      <c r="F60" s="1662"/>
      <c r="G60" s="975" t="s">
        <v>294</v>
      </c>
      <c r="H60" s="906"/>
      <c r="I60" s="975" t="s">
        <v>295</v>
      </c>
      <c r="J60" s="1687" t="str">
        <f>項目一覧②!$F$282</f>
        <v/>
      </c>
      <c r="K60" s="1687"/>
      <c r="L60" s="1687"/>
      <c r="M60" s="1687"/>
      <c r="N60" s="975" t="s">
        <v>294</v>
      </c>
      <c r="O60" s="975" t="s">
        <v>295</v>
      </c>
      <c r="P60" s="1687" t="str">
        <f>項目一覧②!$F$289</f>
        <v/>
      </c>
      <c r="Q60" s="1687"/>
      <c r="R60" s="1687"/>
      <c r="S60" s="1687"/>
      <c r="T60" s="975" t="s">
        <v>294</v>
      </c>
      <c r="U60" s="975" t="s">
        <v>295</v>
      </c>
      <c r="V60" s="1687" t="str">
        <f>項目一覧②!$F$296</f>
        <v/>
      </c>
      <c r="W60" s="1687"/>
      <c r="X60" s="1687"/>
      <c r="Y60" s="1687"/>
      <c r="Z60" s="906" t="s">
        <v>278</v>
      </c>
      <c r="AA60" s="906"/>
    </row>
    <row r="61" spans="1:28" ht="16" customHeight="1">
      <c r="A61" s="906"/>
      <c r="B61" s="906"/>
      <c r="C61" s="906"/>
      <c r="D61" s="975" t="s">
        <v>295</v>
      </c>
      <c r="E61" s="1662" t="str">
        <f>項目一覧②!$F$276</f>
        <v/>
      </c>
      <c r="F61" s="1662"/>
      <c r="G61" s="975" t="s">
        <v>294</v>
      </c>
      <c r="H61" s="906"/>
      <c r="I61" s="975" t="s">
        <v>295</v>
      </c>
      <c r="J61" s="1687" t="str">
        <f>項目一覧②!$F$283</f>
        <v/>
      </c>
      <c r="K61" s="1687"/>
      <c r="L61" s="1687"/>
      <c r="M61" s="1687"/>
      <c r="N61" s="975" t="s">
        <v>294</v>
      </c>
      <c r="O61" s="975" t="s">
        <v>295</v>
      </c>
      <c r="P61" s="1687" t="str">
        <f>項目一覧②!$F$290</f>
        <v/>
      </c>
      <c r="Q61" s="1687"/>
      <c r="R61" s="1687"/>
      <c r="S61" s="1687"/>
      <c r="T61" s="975" t="s">
        <v>294</v>
      </c>
      <c r="U61" s="975" t="s">
        <v>295</v>
      </c>
      <c r="V61" s="1687" t="str">
        <f>項目一覧②!$F$297</f>
        <v/>
      </c>
      <c r="W61" s="1687"/>
      <c r="X61" s="1687"/>
      <c r="Y61" s="1687"/>
      <c r="Z61" s="906" t="s">
        <v>278</v>
      </c>
      <c r="AA61" s="906"/>
    </row>
    <row r="62" spans="1:28" ht="16" customHeight="1">
      <c r="A62" s="906"/>
      <c r="B62" s="906"/>
      <c r="C62" s="906"/>
      <c r="D62" s="975" t="s">
        <v>295</v>
      </c>
      <c r="E62" s="1662" t="str">
        <f>項目一覧②!$F$277</f>
        <v/>
      </c>
      <c r="F62" s="1662"/>
      <c r="G62" s="975" t="s">
        <v>294</v>
      </c>
      <c r="H62" s="906"/>
      <c r="I62" s="975" t="s">
        <v>295</v>
      </c>
      <c r="J62" s="1687" t="str">
        <f>項目一覧②!$F$284</f>
        <v/>
      </c>
      <c r="K62" s="1687"/>
      <c r="L62" s="1687"/>
      <c r="M62" s="1687"/>
      <c r="N62" s="975" t="s">
        <v>294</v>
      </c>
      <c r="O62" s="975" t="s">
        <v>295</v>
      </c>
      <c r="P62" s="1687" t="str">
        <f>項目一覧②!$F$291</f>
        <v/>
      </c>
      <c r="Q62" s="1687"/>
      <c r="R62" s="1687"/>
      <c r="S62" s="1687"/>
      <c r="T62" s="975" t="s">
        <v>294</v>
      </c>
      <c r="U62" s="975" t="s">
        <v>295</v>
      </c>
      <c r="V62" s="1687" t="str">
        <f>項目一覧②!$F$298</f>
        <v/>
      </c>
      <c r="W62" s="1687"/>
      <c r="X62" s="1687"/>
      <c r="Y62" s="1687"/>
      <c r="Z62" s="906" t="s">
        <v>278</v>
      </c>
      <c r="AA62" s="906"/>
    </row>
    <row r="63" spans="1:28" ht="16" customHeight="1">
      <c r="A63" s="906"/>
      <c r="B63" s="906"/>
      <c r="C63" s="906"/>
      <c r="D63" s="975" t="s">
        <v>295</v>
      </c>
      <c r="E63" s="1662" t="str">
        <f>項目一覧②!$F$278</f>
        <v/>
      </c>
      <c r="F63" s="1662"/>
      <c r="G63" s="975" t="s">
        <v>294</v>
      </c>
      <c r="H63" s="906"/>
      <c r="I63" s="975" t="s">
        <v>295</v>
      </c>
      <c r="J63" s="1687" t="str">
        <f>項目一覧②!$F$285</f>
        <v/>
      </c>
      <c r="K63" s="1687"/>
      <c r="L63" s="1687"/>
      <c r="M63" s="1687"/>
      <c r="N63" s="975" t="s">
        <v>294</v>
      </c>
      <c r="O63" s="975" t="s">
        <v>295</v>
      </c>
      <c r="P63" s="1687" t="str">
        <f>項目一覧②!$F$292</f>
        <v/>
      </c>
      <c r="Q63" s="1687"/>
      <c r="R63" s="1687"/>
      <c r="S63" s="1687"/>
      <c r="T63" s="975" t="s">
        <v>294</v>
      </c>
      <c r="U63" s="975" t="s">
        <v>295</v>
      </c>
      <c r="V63" s="1687" t="str">
        <f>項目一覧②!$F$299</f>
        <v/>
      </c>
      <c r="W63" s="1687"/>
      <c r="X63" s="1687"/>
      <c r="Y63" s="1687"/>
      <c r="Z63" s="906" t="s">
        <v>278</v>
      </c>
      <c r="AA63" s="906"/>
    </row>
    <row r="64" spans="1:28" ht="16" customHeight="1">
      <c r="A64" s="906"/>
      <c r="B64" s="906"/>
      <c r="C64" s="906"/>
      <c r="D64" s="975" t="s">
        <v>295</v>
      </c>
      <c r="E64" s="1662" t="str">
        <f>項目一覧②!$F$279</f>
        <v/>
      </c>
      <c r="F64" s="1662"/>
      <c r="G64" s="975" t="s">
        <v>294</v>
      </c>
      <c r="H64" s="906"/>
      <c r="I64" s="975" t="s">
        <v>295</v>
      </c>
      <c r="J64" s="1687" t="str">
        <f>項目一覧②!$F$286</f>
        <v/>
      </c>
      <c r="K64" s="1687"/>
      <c r="L64" s="1687"/>
      <c r="M64" s="1687"/>
      <c r="N64" s="975" t="s">
        <v>294</v>
      </c>
      <c r="O64" s="975" t="s">
        <v>295</v>
      </c>
      <c r="P64" s="1687" t="str">
        <f>項目一覧②!$F$293</f>
        <v/>
      </c>
      <c r="Q64" s="1687"/>
      <c r="R64" s="1687"/>
      <c r="S64" s="1687"/>
      <c r="T64" s="975" t="s">
        <v>294</v>
      </c>
      <c r="U64" s="975" t="s">
        <v>295</v>
      </c>
      <c r="V64" s="1687" t="str">
        <f>項目一覧②!$F$300</f>
        <v/>
      </c>
      <c r="W64" s="1687"/>
      <c r="X64" s="1687"/>
      <c r="Y64" s="1687"/>
      <c r="Z64" s="906" t="s">
        <v>278</v>
      </c>
      <c r="AA64" s="906"/>
    </row>
    <row r="65" spans="1:28" ht="16" customHeight="1">
      <c r="A65" s="906"/>
      <c r="B65" s="906"/>
      <c r="C65" s="906"/>
      <c r="D65" s="975" t="s">
        <v>295</v>
      </c>
      <c r="E65" s="1662" t="str">
        <f>項目一覧②!$F$280</f>
        <v/>
      </c>
      <c r="F65" s="1662"/>
      <c r="G65" s="975" t="s">
        <v>294</v>
      </c>
      <c r="H65" s="906"/>
      <c r="I65" s="975" t="s">
        <v>295</v>
      </c>
      <c r="J65" s="1687" t="str">
        <f>項目一覧②!$F$287</f>
        <v/>
      </c>
      <c r="K65" s="1687"/>
      <c r="L65" s="1687"/>
      <c r="M65" s="1687"/>
      <c r="N65" s="975" t="s">
        <v>294</v>
      </c>
      <c r="O65" s="975" t="s">
        <v>295</v>
      </c>
      <c r="P65" s="1687" t="str">
        <f>項目一覧②!$F$294</f>
        <v/>
      </c>
      <c r="Q65" s="1687"/>
      <c r="R65" s="1687"/>
      <c r="S65" s="1687"/>
      <c r="T65" s="975" t="s">
        <v>294</v>
      </c>
      <c r="U65" s="975" t="s">
        <v>295</v>
      </c>
      <c r="V65" s="1687" t="str">
        <f>項目一覧②!$F$301</f>
        <v/>
      </c>
      <c r="W65" s="1687"/>
      <c r="X65" s="1687"/>
      <c r="Y65" s="1687"/>
      <c r="Z65" s="906" t="s">
        <v>278</v>
      </c>
      <c r="AA65" s="906"/>
    </row>
    <row r="66" spans="1:28" ht="16" customHeight="1">
      <c r="A66" s="906"/>
      <c r="B66" s="906"/>
      <c r="C66" s="906"/>
      <c r="D66" s="975" t="s">
        <v>139</v>
      </c>
      <c r="E66" s="1662" t="str">
        <f>項目一覧②!$F$281</f>
        <v/>
      </c>
      <c r="F66" s="1662"/>
      <c r="G66" s="975" t="s">
        <v>67</v>
      </c>
      <c r="H66" s="906"/>
      <c r="I66" s="975" t="s">
        <v>139</v>
      </c>
      <c r="J66" s="1687" t="str">
        <f>項目一覧②!$F$288</f>
        <v/>
      </c>
      <c r="K66" s="1687"/>
      <c r="L66" s="1687"/>
      <c r="M66" s="1687"/>
      <c r="N66" s="975" t="s">
        <v>67</v>
      </c>
      <c r="O66" s="975" t="s">
        <v>139</v>
      </c>
      <c r="P66" s="1687" t="str">
        <f>項目一覧②!$F$295</f>
        <v/>
      </c>
      <c r="Q66" s="1687"/>
      <c r="R66" s="1687"/>
      <c r="S66" s="1687"/>
      <c r="T66" s="975" t="s">
        <v>67</v>
      </c>
      <c r="U66" s="975" t="s">
        <v>139</v>
      </c>
      <c r="V66" s="1687" t="str">
        <f>項目一覧②!$F$302</f>
        <v/>
      </c>
      <c r="W66" s="1687"/>
      <c r="X66" s="1687"/>
      <c r="Y66" s="1687"/>
      <c r="Z66" s="906" t="s">
        <v>252</v>
      </c>
      <c r="AA66" s="906"/>
    </row>
    <row r="67" spans="1:28" ht="16" customHeight="1">
      <c r="A67" s="906"/>
      <c r="B67" s="906"/>
      <c r="C67" s="906"/>
      <c r="D67" s="975" t="s">
        <v>139</v>
      </c>
      <c r="E67" s="1662" t="str">
        <f>項目一覧②!$F$888</f>
        <v/>
      </c>
      <c r="F67" s="1662"/>
      <c r="G67" s="975" t="s">
        <v>67</v>
      </c>
      <c r="H67" s="906"/>
      <c r="I67" s="975" t="s">
        <v>139</v>
      </c>
      <c r="J67" s="1687" t="str">
        <f>項目一覧②!$F$889</f>
        <v/>
      </c>
      <c r="K67" s="1687"/>
      <c r="L67" s="1687"/>
      <c r="M67" s="1687"/>
      <c r="N67" s="975" t="s">
        <v>67</v>
      </c>
      <c r="O67" s="975" t="s">
        <v>139</v>
      </c>
      <c r="P67" s="1687" t="str">
        <f>項目一覧②!$F$890</f>
        <v/>
      </c>
      <c r="Q67" s="1687"/>
      <c r="R67" s="1687"/>
      <c r="S67" s="1687"/>
      <c r="T67" s="975" t="s">
        <v>67</v>
      </c>
      <c r="U67" s="975" t="s">
        <v>139</v>
      </c>
      <c r="V67" s="1687" t="str">
        <f>項目一覧②!$F$891</f>
        <v/>
      </c>
      <c r="W67" s="1687"/>
      <c r="X67" s="1687"/>
      <c r="Y67" s="1687"/>
      <c r="Z67" s="906" t="s">
        <v>252</v>
      </c>
      <c r="AA67" s="906"/>
    </row>
    <row r="68" spans="1:28" ht="16" customHeight="1">
      <c r="A68" s="956"/>
      <c r="B68" s="956" t="s">
        <v>296</v>
      </c>
      <c r="C68" s="956"/>
      <c r="D68" s="956"/>
      <c r="E68" s="956"/>
      <c r="F68" s="956"/>
      <c r="G68" s="956"/>
      <c r="H68" s="956"/>
      <c r="I68" s="986" t="s">
        <v>295</v>
      </c>
      <c r="J68" s="1763" t="str">
        <f>項目一覧②!$F$303</f>
        <v/>
      </c>
      <c r="K68" s="1763"/>
      <c r="L68" s="1763"/>
      <c r="M68" s="1763"/>
      <c r="N68" s="986" t="s">
        <v>294</v>
      </c>
      <c r="O68" s="986" t="s">
        <v>295</v>
      </c>
      <c r="P68" s="1763" t="str">
        <f>項目一覧②!$F$304</f>
        <v/>
      </c>
      <c r="Q68" s="1763"/>
      <c r="R68" s="1763"/>
      <c r="S68" s="1763"/>
      <c r="T68" s="986" t="s">
        <v>294</v>
      </c>
      <c r="U68" s="986" t="s">
        <v>293</v>
      </c>
      <c r="V68" s="1763" t="str">
        <f>項目一覧②!$F$305</f>
        <v/>
      </c>
      <c r="W68" s="1763"/>
      <c r="X68" s="1763"/>
      <c r="Y68" s="1763"/>
      <c r="Z68" s="956" t="s">
        <v>292</v>
      </c>
      <c r="AA68" s="956"/>
      <c r="AB68" s="906"/>
    </row>
    <row r="69" spans="1:28" ht="22" customHeight="1">
      <c r="A69" s="972" t="s">
        <v>275</v>
      </c>
      <c r="B69" s="973" t="s">
        <v>2880</v>
      </c>
      <c r="C69" s="973"/>
      <c r="D69" s="973"/>
      <c r="E69" s="973"/>
      <c r="F69" s="1762" t="str">
        <f>項目一覧②!$F$306</f>
        <v/>
      </c>
      <c r="G69" s="1762"/>
      <c r="H69" s="1762"/>
      <c r="I69" s="1762"/>
      <c r="J69" s="1762"/>
      <c r="K69" s="1762"/>
      <c r="L69" s="1762"/>
      <c r="M69" s="1762"/>
      <c r="N69" s="1762"/>
      <c r="O69" s="1762"/>
      <c r="P69" s="1762"/>
      <c r="Q69" s="1762"/>
      <c r="R69" s="1762"/>
      <c r="S69" s="1762"/>
      <c r="T69" s="1762"/>
      <c r="U69" s="1762"/>
      <c r="V69" s="1762"/>
      <c r="W69" s="1762"/>
      <c r="X69" s="1762"/>
      <c r="Y69" s="1762"/>
      <c r="Z69" s="1762"/>
      <c r="AA69" s="1762"/>
      <c r="AB69" s="906"/>
    </row>
    <row r="70" spans="1:28" ht="22" customHeight="1">
      <c r="A70" s="972" t="s">
        <v>275</v>
      </c>
      <c r="B70" s="973" t="s">
        <v>2881</v>
      </c>
      <c r="C70" s="973"/>
      <c r="D70" s="973"/>
      <c r="E70" s="973"/>
      <c r="F70" s="1762" t="str">
        <f>項目一覧②!$F$307</f>
        <v/>
      </c>
      <c r="G70" s="1762"/>
      <c r="H70" s="1762"/>
      <c r="I70" s="1762"/>
      <c r="J70" s="1762"/>
      <c r="K70" s="1762"/>
      <c r="L70" s="1762"/>
      <c r="M70" s="1762"/>
      <c r="N70" s="1762"/>
      <c r="O70" s="1762"/>
      <c r="P70" s="1762"/>
      <c r="Q70" s="1762"/>
      <c r="R70" s="1762"/>
      <c r="S70" s="1762"/>
      <c r="T70" s="1762"/>
      <c r="U70" s="1762"/>
      <c r="V70" s="1762"/>
      <c r="W70" s="1762"/>
      <c r="X70" s="1762"/>
      <c r="Y70" s="1762"/>
      <c r="Z70" s="1762"/>
      <c r="AA70" s="1762"/>
      <c r="AB70" s="906"/>
    </row>
    <row r="71" spans="1:28" ht="22" customHeight="1">
      <c r="A71" s="972" t="s">
        <v>275</v>
      </c>
      <c r="B71" s="973" t="s">
        <v>2882</v>
      </c>
      <c r="C71" s="973"/>
      <c r="D71" s="973"/>
      <c r="E71" s="973"/>
      <c r="F71" s="1762" t="str">
        <f>項目一覧②!$F$308</f>
        <v/>
      </c>
      <c r="G71" s="1762"/>
      <c r="H71" s="1762"/>
      <c r="I71" s="1762"/>
      <c r="J71" s="1762"/>
      <c r="K71" s="1762"/>
      <c r="L71" s="1762"/>
      <c r="M71" s="1762"/>
      <c r="N71" s="1762"/>
      <c r="O71" s="1762"/>
      <c r="P71" s="1762"/>
      <c r="Q71" s="1762"/>
      <c r="R71" s="1762"/>
      <c r="S71" s="1762"/>
      <c r="T71" s="1762"/>
      <c r="U71" s="1762"/>
      <c r="V71" s="1762"/>
      <c r="W71" s="1762"/>
      <c r="X71" s="1762"/>
      <c r="Y71" s="1762"/>
      <c r="Z71" s="1762"/>
      <c r="AA71" s="1762"/>
      <c r="AB71" s="906"/>
    </row>
    <row r="72" spans="1:28" ht="22" customHeight="1">
      <c r="A72" s="972" t="s">
        <v>275</v>
      </c>
      <c r="B72" s="973" t="s">
        <v>2883</v>
      </c>
      <c r="C72" s="973"/>
      <c r="D72" s="973"/>
      <c r="E72" s="973"/>
      <c r="F72" s="973"/>
      <c r="G72" s="973"/>
      <c r="H72" s="973"/>
      <c r="I72" s="973"/>
      <c r="J72" s="1672" t="str">
        <f>項目一覧②!$F$309</f>
        <v/>
      </c>
      <c r="K72" s="1672"/>
      <c r="L72" s="1672"/>
      <c r="M72" s="1672"/>
      <c r="N72" s="1672"/>
      <c r="O72" s="984" t="s">
        <v>291</v>
      </c>
      <c r="P72" s="973"/>
      <c r="Q72" s="973"/>
      <c r="R72" s="973"/>
      <c r="S72" s="973"/>
      <c r="T72" s="973"/>
      <c r="U72" s="973"/>
      <c r="V72" s="973"/>
      <c r="W72" s="973"/>
      <c r="X72" s="973"/>
      <c r="Y72" s="973"/>
      <c r="Z72" s="973"/>
      <c r="AA72" s="973"/>
      <c r="AB72" s="906"/>
    </row>
    <row r="73" spans="1:28" ht="22" customHeight="1">
      <c r="A73" s="972" t="s">
        <v>275</v>
      </c>
      <c r="B73" s="973" t="s">
        <v>2884</v>
      </c>
      <c r="C73" s="973"/>
      <c r="D73" s="973"/>
      <c r="E73" s="973"/>
      <c r="F73" s="973"/>
      <c r="G73" s="973"/>
      <c r="H73" s="973"/>
      <c r="I73" s="973"/>
      <c r="J73" s="973"/>
      <c r="K73" s="973"/>
      <c r="L73" s="1678" t="str">
        <f>項目一覧②!$F$310</f>
        <v/>
      </c>
      <c r="M73" s="1678"/>
      <c r="N73" s="1678"/>
      <c r="O73" s="1678"/>
      <c r="P73" s="1678"/>
      <c r="Q73" s="1678"/>
      <c r="R73" s="973"/>
      <c r="S73" s="973"/>
      <c r="T73" s="973"/>
      <c r="U73" s="973"/>
      <c r="V73" s="973"/>
      <c r="W73" s="973"/>
      <c r="X73" s="973"/>
      <c r="Y73" s="973"/>
      <c r="Z73" s="973"/>
      <c r="AA73" s="973"/>
      <c r="AB73" s="906"/>
    </row>
    <row r="74" spans="1:28" ht="17.149999999999999" customHeight="1">
      <c r="A74" s="959" t="s">
        <v>275</v>
      </c>
      <c r="B74" s="937" t="s">
        <v>2885</v>
      </c>
      <c r="C74" s="937"/>
      <c r="D74" s="937"/>
      <c r="E74" s="937"/>
      <c r="F74" s="937"/>
      <c r="G74" s="937"/>
      <c r="H74" s="937"/>
      <c r="I74" s="1664" t="str">
        <f>項目一覧②!$F$311</f>
        <v/>
      </c>
      <c r="J74" s="1664"/>
      <c r="K74" s="1664"/>
      <c r="L74" s="1664"/>
      <c r="M74" s="1664"/>
      <c r="N74" s="1664"/>
      <c r="O74" s="1664"/>
      <c r="P74" s="1664"/>
      <c r="Q74" s="1664"/>
      <c r="R74" s="1664"/>
      <c r="S74" s="1664"/>
      <c r="T74" s="1664"/>
      <c r="U74" s="1664"/>
      <c r="V74" s="1664"/>
      <c r="W74" s="1664"/>
      <c r="X74" s="1664"/>
      <c r="Y74" s="1664"/>
      <c r="Z74" s="1664"/>
      <c r="AA74" s="1664"/>
    </row>
    <row r="75" spans="1:28" ht="17.149999999999999" customHeight="1">
      <c r="A75" s="974"/>
      <c r="B75" s="974"/>
      <c r="C75" s="974"/>
      <c r="D75" s="974"/>
      <c r="E75" s="974"/>
      <c r="F75" s="974"/>
      <c r="G75" s="974"/>
      <c r="H75" s="974"/>
      <c r="I75" s="1679"/>
      <c r="J75" s="1679"/>
      <c r="K75" s="1679"/>
      <c r="L75" s="1679"/>
      <c r="M75" s="1679"/>
      <c r="N75" s="1679"/>
      <c r="O75" s="1679"/>
      <c r="P75" s="1679"/>
      <c r="Q75" s="1679"/>
      <c r="R75" s="1679"/>
      <c r="S75" s="1679"/>
      <c r="T75" s="1679"/>
      <c r="U75" s="1679"/>
      <c r="V75" s="1679"/>
      <c r="W75" s="1679"/>
      <c r="X75" s="1679"/>
      <c r="Y75" s="1679"/>
      <c r="Z75" s="1679"/>
      <c r="AA75" s="1679"/>
      <c r="AB75" s="906"/>
    </row>
    <row r="76" spans="1:28" ht="17.149999999999999" customHeight="1">
      <c r="A76" s="959" t="s">
        <v>275</v>
      </c>
      <c r="B76" s="937" t="s">
        <v>2886</v>
      </c>
      <c r="C76" s="937"/>
      <c r="D76" s="937"/>
      <c r="E76" s="937"/>
      <c r="F76" s="1664" t="str">
        <f>項目一覧②!$F$312</f>
        <v/>
      </c>
      <c r="G76" s="1664"/>
      <c r="H76" s="1664"/>
      <c r="I76" s="1664"/>
      <c r="J76" s="1664"/>
      <c r="K76" s="1664"/>
      <c r="L76" s="1664"/>
      <c r="M76" s="1664"/>
      <c r="N76" s="1664"/>
      <c r="O76" s="1664"/>
      <c r="P76" s="1664"/>
      <c r="Q76" s="1664"/>
      <c r="R76" s="1664"/>
      <c r="S76" s="1664"/>
      <c r="T76" s="1664"/>
      <c r="U76" s="1664"/>
      <c r="V76" s="1664"/>
      <c r="W76" s="1664"/>
      <c r="X76" s="1664"/>
      <c r="Y76" s="1664"/>
      <c r="Z76" s="1664"/>
      <c r="AA76" s="1664"/>
    </row>
    <row r="77" spans="1:28" ht="17.149999999999999" customHeight="1">
      <c r="A77" s="935"/>
      <c r="B77" s="935"/>
      <c r="C77" s="935"/>
      <c r="D77" s="935"/>
      <c r="E77" s="93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906"/>
    </row>
    <row r="78" spans="1:28" ht="16" customHeight="1">
      <c r="A78" s="906"/>
      <c r="B78" s="906"/>
      <c r="C78" s="906"/>
      <c r="D78" s="906"/>
      <c r="E78" s="906"/>
      <c r="F78" s="909"/>
      <c r="G78" s="909"/>
      <c r="H78" s="909"/>
      <c r="I78" s="909"/>
      <c r="J78" s="909"/>
      <c r="K78" s="909"/>
      <c r="L78" s="909"/>
      <c r="M78" s="909"/>
      <c r="N78" s="909"/>
      <c r="O78" s="909"/>
      <c r="P78" s="909"/>
      <c r="Q78" s="909"/>
      <c r="R78" s="909"/>
      <c r="S78" s="909"/>
      <c r="T78" s="909"/>
      <c r="U78" s="909"/>
      <c r="V78" s="909"/>
      <c r="W78" s="909"/>
      <c r="X78" s="909"/>
      <c r="Y78" s="909"/>
      <c r="Z78" s="909"/>
      <c r="AA78" s="909"/>
    </row>
    <row r="79" spans="1:28" ht="17.149999999999999" customHeight="1">
      <c r="A79" s="1669" t="s">
        <v>277</v>
      </c>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903"/>
    </row>
    <row r="80" spans="1:28" ht="17.149999999999999" customHeight="1">
      <c r="A80" s="935"/>
      <c r="B80" s="935" t="s">
        <v>276</v>
      </c>
      <c r="C80" s="935"/>
      <c r="D80" s="935"/>
      <c r="E80" s="935"/>
      <c r="F80" s="935"/>
      <c r="G80" s="935"/>
      <c r="H80" s="935"/>
      <c r="I80" s="935"/>
      <c r="J80" s="935"/>
      <c r="K80" s="935"/>
      <c r="L80" s="935"/>
      <c r="M80" s="935"/>
      <c r="N80" s="935"/>
      <c r="O80" s="935"/>
      <c r="P80" s="935"/>
      <c r="Q80" s="935"/>
      <c r="R80" s="935"/>
      <c r="S80" s="935"/>
      <c r="T80" s="935"/>
      <c r="U80" s="935"/>
      <c r="V80" s="935"/>
      <c r="W80" s="935"/>
      <c r="X80" s="935"/>
      <c r="Y80" s="935"/>
      <c r="Z80" s="935"/>
      <c r="AA80" s="935"/>
      <c r="AB80" s="906"/>
    </row>
    <row r="81" spans="1:28" ht="22" customHeight="1">
      <c r="A81" s="972" t="s">
        <v>275</v>
      </c>
      <c r="B81" s="973" t="s">
        <v>132</v>
      </c>
      <c r="C81" s="973"/>
      <c r="D81" s="973"/>
      <c r="E81" s="973"/>
      <c r="F81" s="973"/>
      <c r="G81" s="922"/>
      <c r="H81" s="973"/>
      <c r="I81" s="973"/>
      <c r="J81" s="973"/>
      <c r="K81" s="973"/>
      <c r="L81" s="973"/>
      <c r="M81" s="973">
        <f>項目一覧②!$F$313</f>
        <v>2</v>
      </c>
      <c r="N81" s="973"/>
      <c r="O81" s="973"/>
      <c r="P81" s="973"/>
      <c r="Q81" s="973"/>
      <c r="R81" s="973"/>
      <c r="S81" s="973"/>
      <c r="T81" s="973"/>
      <c r="U81" s="973"/>
      <c r="V81" s="973"/>
      <c r="W81" s="973"/>
      <c r="X81" s="973"/>
      <c r="Y81" s="973"/>
      <c r="Z81" s="973"/>
      <c r="AA81" s="973"/>
      <c r="AB81" s="906"/>
    </row>
    <row r="82" spans="1:28" ht="22" customHeight="1">
      <c r="A82" s="972" t="s">
        <v>275</v>
      </c>
      <c r="B82" s="973" t="s">
        <v>274</v>
      </c>
      <c r="C82" s="973"/>
      <c r="D82" s="973"/>
      <c r="E82" s="973"/>
      <c r="F82" s="973"/>
      <c r="G82" s="903"/>
      <c r="H82" s="903"/>
      <c r="I82" s="973"/>
      <c r="J82" s="1673" t="str">
        <f>項目一覧②!$F$314</f>
        <v/>
      </c>
      <c r="K82" s="1673"/>
      <c r="L82" s="1673"/>
      <c r="M82" s="1673"/>
      <c r="N82" s="984" t="s">
        <v>273</v>
      </c>
      <c r="O82" s="973"/>
      <c r="P82" s="973"/>
      <c r="Q82" s="973"/>
      <c r="R82" s="973"/>
      <c r="S82" s="973"/>
      <c r="T82" s="973"/>
      <c r="U82" s="973"/>
      <c r="V82" s="973"/>
      <c r="W82" s="973"/>
      <c r="X82" s="973"/>
      <c r="Y82" s="973"/>
      <c r="Z82" s="973"/>
      <c r="AA82" s="973"/>
      <c r="AB82" s="906"/>
    </row>
    <row r="83" spans="1:28" ht="22" customHeight="1">
      <c r="A83" s="972" t="s">
        <v>110</v>
      </c>
      <c r="B83" s="973" t="s">
        <v>272</v>
      </c>
      <c r="C83" s="973"/>
      <c r="D83" s="973"/>
      <c r="E83" s="973"/>
      <c r="F83" s="973"/>
      <c r="G83" s="973"/>
      <c r="H83" s="973"/>
      <c r="I83" s="973"/>
      <c r="J83" s="1672" t="str">
        <f>項目一覧②!$F$315</f>
        <v/>
      </c>
      <c r="K83" s="1672"/>
      <c r="L83" s="1672"/>
      <c r="M83" s="1672"/>
      <c r="N83" s="999" t="s">
        <v>92</v>
      </c>
      <c r="O83" s="973"/>
      <c r="P83" s="973"/>
      <c r="Q83" s="973"/>
      <c r="R83" s="973"/>
      <c r="S83" s="973"/>
      <c r="T83" s="973"/>
      <c r="U83" s="973"/>
      <c r="V83" s="973"/>
      <c r="W83" s="973"/>
      <c r="X83" s="973"/>
      <c r="Y83" s="973"/>
      <c r="Z83" s="973"/>
      <c r="AA83" s="973"/>
      <c r="AB83" s="906"/>
    </row>
    <row r="84" spans="1:28" ht="22" customHeight="1">
      <c r="A84" s="972" t="s">
        <v>110</v>
      </c>
      <c r="B84" s="973" t="s">
        <v>271</v>
      </c>
      <c r="C84" s="973"/>
      <c r="D84" s="973"/>
      <c r="E84" s="973"/>
      <c r="F84" s="973"/>
      <c r="G84" s="973"/>
      <c r="H84" s="973"/>
      <c r="I84" s="973"/>
      <c r="J84" s="1672" t="str">
        <f>項目一覧②!$F$316</f>
        <v/>
      </c>
      <c r="K84" s="1672"/>
      <c r="L84" s="1672"/>
      <c r="M84" s="1672"/>
      <c r="N84" s="1000" t="s">
        <v>92</v>
      </c>
      <c r="O84" s="973"/>
      <c r="P84" s="973"/>
      <c r="Q84" s="973"/>
      <c r="R84" s="973"/>
      <c r="S84" s="973"/>
      <c r="T84" s="973"/>
      <c r="U84" s="973"/>
      <c r="V84" s="973"/>
      <c r="W84" s="973"/>
      <c r="X84" s="973"/>
      <c r="Y84" s="973"/>
      <c r="Z84" s="973"/>
      <c r="AA84" s="973"/>
      <c r="AB84" s="906"/>
    </row>
    <row r="85" spans="1:28" ht="22" customHeight="1">
      <c r="A85" s="972" t="s">
        <v>110</v>
      </c>
      <c r="B85" s="973" t="s">
        <v>270</v>
      </c>
      <c r="C85" s="973"/>
      <c r="D85" s="973"/>
      <c r="E85" s="973"/>
      <c r="F85" s="973"/>
      <c r="G85" s="973"/>
      <c r="H85" s="973"/>
      <c r="I85" s="973"/>
      <c r="J85" s="1672" t="str">
        <f>項目一覧②!$F$317</f>
        <v/>
      </c>
      <c r="K85" s="1672"/>
      <c r="L85" s="1672"/>
      <c r="M85" s="1672"/>
      <c r="N85" s="999" t="s">
        <v>92</v>
      </c>
      <c r="O85" s="973"/>
      <c r="P85" s="973"/>
      <c r="Q85" s="973"/>
      <c r="R85" s="973"/>
      <c r="S85" s="973"/>
      <c r="T85" s="973"/>
      <c r="U85" s="973"/>
      <c r="V85" s="973"/>
      <c r="W85" s="973"/>
      <c r="X85" s="973"/>
      <c r="Y85" s="973"/>
      <c r="Z85" s="973"/>
      <c r="AA85" s="973"/>
      <c r="AB85" s="906"/>
    </row>
    <row r="86" spans="1:28" ht="17.149999999999999" customHeight="1">
      <c r="A86" s="959" t="s">
        <v>110</v>
      </c>
      <c r="B86" s="937" t="s">
        <v>268</v>
      </c>
      <c r="C86" s="937"/>
      <c r="D86" s="937"/>
      <c r="E86" s="937"/>
      <c r="F86" s="937"/>
      <c r="G86" s="937"/>
      <c r="H86" s="937"/>
      <c r="I86" s="937"/>
      <c r="O86" s="937"/>
      <c r="P86" s="937"/>
      <c r="Q86" s="937"/>
      <c r="R86" s="937"/>
      <c r="S86" s="937"/>
      <c r="T86" s="937"/>
      <c r="U86" s="937"/>
      <c r="V86" s="937"/>
      <c r="W86" s="937"/>
      <c r="X86" s="937"/>
      <c r="Y86" s="937"/>
      <c r="Z86" s="937"/>
      <c r="AA86" s="937"/>
      <c r="AB86" s="903"/>
    </row>
    <row r="87" spans="1:28" ht="17.149999999999999" customHeight="1">
      <c r="A87" s="936"/>
      <c r="B87" s="906"/>
      <c r="C87" s="906" t="s">
        <v>2269</v>
      </c>
      <c r="D87" s="906" t="s">
        <v>2270</v>
      </c>
      <c r="E87" s="906"/>
      <c r="F87" s="906"/>
      <c r="G87" s="906"/>
      <c r="H87" s="906"/>
      <c r="I87" s="906"/>
      <c r="J87" s="1670" t="str">
        <f>項目一覧②!$F$318</f>
        <v/>
      </c>
      <c r="K87" s="1670"/>
      <c r="L87" s="1670"/>
      <c r="M87" s="1670"/>
      <c r="N87" s="1000" t="s">
        <v>92</v>
      </c>
      <c r="O87" s="906"/>
      <c r="P87" s="906"/>
      <c r="Q87" s="906"/>
      <c r="R87" s="906"/>
      <c r="S87" s="906"/>
      <c r="T87" s="906"/>
      <c r="U87" s="906"/>
      <c r="V87" s="906"/>
      <c r="W87" s="906"/>
      <c r="X87" s="906"/>
      <c r="Y87" s="906"/>
      <c r="Z87" s="906"/>
      <c r="AA87" s="906"/>
      <c r="AB87" s="903"/>
    </row>
    <row r="88" spans="1:28" ht="17.149999999999999" customHeight="1">
      <c r="A88" s="936"/>
      <c r="B88" s="906"/>
      <c r="C88" s="906" t="s">
        <v>2271</v>
      </c>
      <c r="D88" s="906" t="s">
        <v>2272</v>
      </c>
      <c r="E88" s="906"/>
      <c r="F88" s="906"/>
      <c r="G88" s="906"/>
      <c r="H88" s="906"/>
      <c r="I88" s="906"/>
      <c r="J88" s="1001"/>
      <c r="K88" s="1001"/>
      <c r="L88" s="1001"/>
      <c r="M88" s="1001"/>
      <c r="N88" s="1000"/>
      <c r="O88" s="906"/>
      <c r="P88" s="906"/>
      <c r="Q88" s="975" t="str">
        <f>IF(項目一覧②!$G$319=TRUE,"■","□")</f>
        <v>□</v>
      </c>
      <c r="R88" s="906" t="s">
        <v>84</v>
      </c>
      <c r="S88" s="906"/>
      <c r="T88" s="975" t="str">
        <f>IF(項目一覧②!$H$319=TRUE,"■","□")</f>
        <v>□</v>
      </c>
      <c r="U88" s="906" t="s">
        <v>454</v>
      </c>
      <c r="V88" s="906"/>
      <c r="W88" s="906"/>
      <c r="X88" s="906"/>
      <c r="Y88" s="906"/>
      <c r="Z88" s="906"/>
      <c r="AA88" s="906"/>
      <c r="AB88" s="906"/>
    </row>
    <row r="89" spans="1:28" ht="17.149999999999999" customHeight="1">
      <c r="A89" s="959" t="s">
        <v>275</v>
      </c>
      <c r="B89" s="937" t="s">
        <v>264</v>
      </c>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03"/>
    </row>
    <row r="90" spans="1:28" ht="17.149999999999999" customHeight="1">
      <c r="A90" s="906"/>
      <c r="B90" s="906"/>
      <c r="C90" s="906"/>
      <c r="D90" s="1669" t="s">
        <v>263</v>
      </c>
      <c r="E90" s="1669"/>
      <c r="F90" s="1669"/>
      <c r="G90" s="1669"/>
      <c r="H90" s="975"/>
      <c r="I90" s="1669" t="s">
        <v>262</v>
      </c>
      <c r="J90" s="1669"/>
      <c r="K90" s="1669"/>
      <c r="L90" s="1669"/>
      <c r="M90" s="1669"/>
      <c r="N90" s="1669"/>
      <c r="O90" s="1669"/>
      <c r="P90" s="1669"/>
      <c r="Q90" s="1669"/>
      <c r="R90" s="1669"/>
      <c r="S90" s="1669"/>
      <c r="T90" s="1669"/>
      <c r="U90" s="1669"/>
      <c r="V90" s="975"/>
      <c r="W90" s="975" t="s">
        <v>279</v>
      </c>
      <c r="X90" s="1669" t="s">
        <v>289</v>
      </c>
      <c r="Y90" s="1669"/>
      <c r="Z90" s="1669"/>
      <c r="AA90" s="906" t="s">
        <v>288</v>
      </c>
      <c r="AB90" s="903"/>
    </row>
    <row r="91" spans="1:28" ht="17.149999999999999" customHeight="1">
      <c r="A91" s="906"/>
      <c r="B91" s="906" t="s">
        <v>287</v>
      </c>
      <c r="C91" s="906"/>
      <c r="D91" s="975" t="s">
        <v>281</v>
      </c>
      <c r="E91" s="1667" t="str">
        <f>項目一覧②!$F$320</f>
        <v/>
      </c>
      <c r="F91" s="1667"/>
      <c r="G91" s="975" t="s">
        <v>280</v>
      </c>
      <c r="H91" s="938" t="str">
        <f>項目一覧②!$F$326</f>
        <v/>
      </c>
      <c r="J91" s="906"/>
      <c r="K91" s="906"/>
      <c r="L91" s="903"/>
      <c r="M91" s="906"/>
      <c r="N91" s="906"/>
      <c r="O91" s="906"/>
      <c r="P91" s="906"/>
      <c r="Q91" s="906"/>
      <c r="R91" s="903"/>
      <c r="S91" s="903"/>
      <c r="T91" s="903"/>
      <c r="U91" s="903"/>
      <c r="V91" s="975"/>
      <c r="W91" s="975" t="s">
        <v>279</v>
      </c>
      <c r="X91" s="1668" t="str">
        <f>項目一覧②!$F$332</f>
        <v/>
      </c>
      <c r="Y91" s="1668"/>
      <c r="Z91" s="1668"/>
      <c r="AA91" s="906" t="s">
        <v>278</v>
      </c>
      <c r="AB91" s="903"/>
    </row>
    <row r="92" spans="1:28" ht="17.149999999999999" customHeight="1">
      <c r="A92" s="906"/>
      <c r="B92" s="906" t="s">
        <v>286</v>
      </c>
      <c r="C92" s="906"/>
      <c r="D92" s="975" t="s">
        <v>281</v>
      </c>
      <c r="E92" s="1667" t="str">
        <f>項目一覧②!$F$321</f>
        <v/>
      </c>
      <c r="F92" s="1667"/>
      <c r="G92" s="975" t="s">
        <v>280</v>
      </c>
      <c r="H92" s="938" t="str">
        <f>項目一覧②!$F$327</f>
        <v/>
      </c>
      <c r="J92" s="906"/>
      <c r="K92" s="906"/>
      <c r="L92" s="903"/>
      <c r="M92" s="906"/>
      <c r="N92" s="906"/>
      <c r="O92" s="906"/>
      <c r="P92" s="906"/>
      <c r="Q92" s="906"/>
      <c r="R92" s="903"/>
      <c r="S92" s="903"/>
      <c r="T92" s="903"/>
      <c r="U92" s="903"/>
      <c r="V92" s="975"/>
      <c r="W92" s="975" t="s">
        <v>279</v>
      </c>
      <c r="X92" s="1668" t="str">
        <f>項目一覧②!$F$333</f>
        <v/>
      </c>
      <c r="Y92" s="1668"/>
      <c r="Z92" s="1668"/>
      <c r="AA92" s="906" t="s">
        <v>278</v>
      </c>
      <c r="AB92" s="903"/>
    </row>
    <row r="93" spans="1:28" ht="17.149999999999999" customHeight="1">
      <c r="A93" s="906"/>
      <c r="B93" s="906" t="s">
        <v>285</v>
      </c>
      <c r="C93" s="906"/>
      <c r="D93" s="975" t="s">
        <v>281</v>
      </c>
      <c r="E93" s="1667" t="str">
        <f>項目一覧②!$F$322</f>
        <v/>
      </c>
      <c r="F93" s="1667"/>
      <c r="G93" s="975" t="s">
        <v>280</v>
      </c>
      <c r="H93" s="938" t="str">
        <f>項目一覧②!$F$328</f>
        <v/>
      </c>
      <c r="J93" s="906"/>
      <c r="K93" s="906"/>
      <c r="L93" s="903"/>
      <c r="M93" s="906"/>
      <c r="N93" s="906"/>
      <c r="O93" s="906"/>
      <c r="P93" s="906"/>
      <c r="Q93" s="906"/>
      <c r="R93" s="903"/>
      <c r="S93" s="903"/>
      <c r="T93" s="903"/>
      <c r="U93" s="903"/>
      <c r="V93" s="975"/>
      <c r="W93" s="975" t="s">
        <v>279</v>
      </c>
      <c r="X93" s="1668" t="str">
        <f>項目一覧②!$F$334</f>
        <v/>
      </c>
      <c r="Y93" s="1668"/>
      <c r="Z93" s="1668"/>
      <c r="AA93" s="906" t="s">
        <v>278</v>
      </c>
      <c r="AB93" s="903"/>
    </row>
    <row r="94" spans="1:28" ht="17.149999999999999" customHeight="1">
      <c r="A94" s="906"/>
      <c r="B94" s="906" t="s">
        <v>284</v>
      </c>
      <c r="C94" s="906"/>
      <c r="D94" s="975" t="s">
        <v>281</v>
      </c>
      <c r="E94" s="1667" t="str">
        <f>項目一覧②!$F$323</f>
        <v/>
      </c>
      <c r="F94" s="1667"/>
      <c r="G94" s="975" t="s">
        <v>280</v>
      </c>
      <c r="H94" s="938" t="str">
        <f>項目一覧②!$F$329</f>
        <v/>
      </c>
      <c r="J94" s="906"/>
      <c r="K94" s="906"/>
      <c r="L94" s="903"/>
      <c r="M94" s="906"/>
      <c r="N94" s="906"/>
      <c r="O94" s="906"/>
      <c r="P94" s="906"/>
      <c r="Q94" s="906"/>
      <c r="R94" s="903"/>
      <c r="S94" s="903"/>
      <c r="T94" s="903"/>
      <c r="U94" s="903"/>
      <c r="V94" s="975"/>
      <c r="W94" s="975" t="s">
        <v>279</v>
      </c>
      <c r="X94" s="1668" t="str">
        <f>項目一覧②!$F$335</f>
        <v/>
      </c>
      <c r="Y94" s="1668"/>
      <c r="Z94" s="1668"/>
      <c r="AA94" s="906" t="s">
        <v>278</v>
      </c>
      <c r="AB94" s="903"/>
    </row>
    <row r="95" spans="1:28" ht="17.149999999999999" customHeight="1">
      <c r="A95" s="906"/>
      <c r="B95" s="906" t="s">
        <v>283</v>
      </c>
      <c r="C95" s="906"/>
      <c r="D95" s="975" t="s">
        <v>281</v>
      </c>
      <c r="E95" s="1667" t="str">
        <f>項目一覧②!$F$324</f>
        <v/>
      </c>
      <c r="F95" s="1667"/>
      <c r="G95" s="975" t="s">
        <v>280</v>
      </c>
      <c r="H95" s="938" t="str">
        <f>項目一覧②!$F$330</f>
        <v/>
      </c>
      <c r="J95" s="906"/>
      <c r="K95" s="906"/>
      <c r="L95" s="903"/>
      <c r="M95" s="906"/>
      <c r="N95" s="906"/>
      <c r="O95" s="906"/>
      <c r="P95" s="906"/>
      <c r="Q95" s="906"/>
      <c r="R95" s="903"/>
      <c r="S95" s="903"/>
      <c r="T95" s="903"/>
      <c r="U95" s="903"/>
      <c r="V95" s="975"/>
      <c r="W95" s="975" t="s">
        <v>279</v>
      </c>
      <c r="X95" s="1668" t="str">
        <f>項目一覧②!$F$336</f>
        <v/>
      </c>
      <c r="Y95" s="1668"/>
      <c r="Z95" s="1668"/>
      <c r="AA95" s="906" t="s">
        <v>278</v>
      </c>
      <c r="AB95" s="903"/>
    </row>
    <row r="96" spans="1:28" ht="17.149999999999999" customHeight="1">
      <c r="A96" s="935"/>
      <c r="B96" s="935" t="s">
        <v>282</v>
      </c>
      <c r="C96" s="935"/>
      <c r="D96" s="975" t="s">
        <v>281</v>
      </c>
      <c r="E96" s="1667" t="str">
        <f>項目一覧②!$F$325</f>
        <v/>
      </c>
      <c r="F96" s="1667"/>
      <c r="G96" s="975" t="s">
        <v>280</v>
      </c>
      <c r="H96" s="938" t="str">
        <f>項目一覧②!$F$331</f>
        <v/>
      </c>
      <c r="J96" s="935"/>
      <c r="K96" s="935"/>
      <c r="L96" s="903"/>
      <c r="M96" s="935"/>
      <c r="N96" s="935"/>
      <c r="O96" s="935"/>
      <c r="P96" s="935"/>
      <c r="Q96" s="935"/>
      <c r="R96" s="903"/>
      <c r="S96" s="903"/>
      <c r="T96" s="903"/>
      <c r="U96" s="903"/>
      <c r="V96" s="975"/>
      <c r="W96" s="975" t="s">
        <v>279</v>
      </c>
      <c r="X96" s="1671" t="str">
        <f>項目一覧②!$F$337</f>
        <v/>
      </c>
      <c r="Y96" s="1671"/>
      <c r="Z96" s="1671"/>
      <c r="AA96" s="906" t="s">
        <v>278</v>
      </c>
      <c r="AB96" s="906"/>
    </row>
    <row r="97" spans="1:28" ht="17.149999999999999" customHeight="1">
      <c r="A97" s="959" t="s">
        <v>275</v>
      </c>
      <c r="B97" s="937" t="s">
        <v>251</v>
      </c>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03"/>
    </row>
    <row r="98" spans="1:28" ht="17.149999999999999" customHeight="1">
      <c r="A98" s="936"/>
      <c r="B98" s="906"/>
      <c r="C98" s="906"/>
      <c r="D98" s="906"/>
      <c r="E98" s="906"/>
      <c r="F98" s="1675" t="str">
        <f>項目一覧②!$F$338</f>
        <v/>
      </c>
      <c r="G98" s="1675"/>
      <c r="H98" s="1675"/>
      <c r="I98" s="1675"/>
      <c r="J98" s="1675"/>
      <c r="K98" s="1675"/>
      <c r="L98" s="1675"/>
      <c r="M98" s="1675"/>
      <c r="N98" s="1675"/>
      <c r="O98" s="1675"/>
      <c r="P98" s="1675"/>
      <c r="Q98" s="1675"/>
      <c r="R98" s="1675"/>
      <c r="S98" s="1675"/>
      <c r="T98" s="1675"/>
      <c r="U98" s="1675"/>
      <c r="V98" s="1675"/>
      <c r="W98" s="1675"/>
      <c r="X98" s="1675"/>
      <c r="Y98" s="1675"/>
      <c r="Z98" s="1675"/>
      <c r="AA98" s="1675"/>
      <c r="AB98" s="903"/>
    </row>
    <row r="99" spans="1:28" ht="17.149999999999999" customHeight="1">
      <c r="A99" s="935"/>
      <c r="B99" s="935"/>
      <c r="C99" s="935"/>
      <c r="D99" s="935"/>
      <c r="E99" s="935"/>
      <c r="F99" s="1676"/>
      <c r="G99" s="1676"/>
      <c r="H99" s="1676"/>
      <c r="I99" s="1676"/>
      <c r="J99" s="1676"/>
      <c r="K99" s="1676"/>
      <c r="L99" s="1676"/>
      <c r="M99" s="1676"/>
      <c r="N99" s="1676"/>
      <c r="O99" s="1676"/>
      <c r="P99" s="1676"/>
      <c r="Q99" s="1676"/>
      <c r="R99" s="1676"/>
      <c r="S99" s="1676"/>
      <c r="T99" s="1676"/>
      <c r="U99" s="1676"/>
      <c r="V99" s="1676"/>
      <c r="W99" s="1676"/>
      <c r="X99" s="1676"/>
      <c r="Y99" s="1676"/>
      <c r="Z99" s="1676"/>
      <c r="AA99" s="1676"/>
      <c r="AB99" s="906"/>
    </row>
    <row r="100" spans="1:28" ht="17.149999999999999" customHeight="1">
      <c r="A100" s="936" t="s">
        <v>275</v>
      </c>
      <c r="B100" s="906" t="s">
        <v>250</v>
      </c>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3"/>
    </row>
    <row r="101" spans="1:28" ht="17.149999999999999" customHeight="1">
      <c r="A101" s="906"/>
      <c r="B101" s="906"/>
      <c r="C101" s="906"/>
      <c r="D101" s="906"/>
      <c r="E101" s="906"/>
      <c r="F101" s="1675" t="str">
        <f>項目一覧②!$F$339</f>
        <v/>
      </c>
      <c r="G101" s="1675"/>
      <c r="H101" s="1675"/>
      <c r="I101" s="1675"/>
      <c r="J101" s="1675"/>
      <c r="K101" s="1675"/>
      <c r="L101" s="1675"/>
      <c r="M101" s="1675"/>
      <c r="N101" s="1675"/>
      <c r="O101" s="1675"/>
      <c r="P101" s="1675"/>
      <c r="Q101" s="1675"/>
      <c r="R101" s="1675"/>
      <c r="S101" s="1675"/>
      <c r="T101" s="1675"/>
      <c r="U101" s="1675"/>
      <c r="V101" s="1675"/>
      <c r="W101" s="1675"/>
      <c r="X101" s="1675"/>
      <c r="Y101" s="1675"/>
      <c r="Z101" s="1675"/>
      <c r="AA101" s="1675"/>
      <c r="AB101" s="903"/>
    </row>
    <row r="102" spans="1:28" ht="17.149999999999999" customHeight="1">
      <c r="A102" s="935"/>
      <c r="B102" s="935"/>
      <c r="C102" s="935"/>
      <c r="D102" s="935"/>
      <c r="E102" s="935"/>
      <c r="F102" s="1676"/>
      <c r="G102" s="1676"/>
      <c r="H102" s="1676"/>
      <c r="I102" s="1676"/>
      <c r="J102" s="1676"/>
      <c r="K102" s="1676"/>
      <c r="L102" s="1676"/>
      <c r="M102" s="1676"/>
      <c r="N102" s="1676"/>
      <c r="O102" s="1676"/>
      <c r="P102" s="1676"/>
      <c r="Q102" s="1676"/>
      <c r="R102" s="1676"/>
      <c r="S102" s="1676"/>
      <c r="T102" s="1676"/>
      <c r="U102" s="1676"/>
      <c r="V102" s="1676"/>
      <c r="W102" s="1676"/>
      <c r="X102" s="1676"/>
      <c r="Y102" s="1676"/>
      <c r="Z102" s="1676"/>
      <c r="AA102" s="1676"/>
      <c r="AB102" s="906"/>
    </row>
    <row r="103" spans="1:28" ht="17.149999999999999" customHeight="1">
      <c r="A103" s="906"/>
      <c r="B103" s="906"/>
      <c r="C103" s="906"/>
      <c r="D103" s="906"/>
      <c r="E103" s="906"/>
      <c r="F103" s="906"/>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3"/>
    </row>
    <row r="104" spans="1:28" ht="17.149999999999999" customHeight="1">
      <c r="A104" s="1669" t="s">
        <v>277</v>
      </c>
      <c r="B104" s="1669"/>
      <c r="C104" s="1669"/>
      <c r="D104" s="1669"/>
      <c r="E104" s="1669"/>
      <c r="F104" s="1669"/>
      <c r="G104" s="1669"/>
      <c r="H104" s="1669"/>
      <c r="I104" s="1669"/>
      <c r="J104" s="1669"/>
      <c r="K104" s="1669"/>
      <c r="L104" s="1669"/>
      <c r="M104" s="1669"/>
      <c r="N104" s="1669"/>
      <c r="O104" s="1669"/>
      <c r="P104" s="1669"/>
      <c r="Q104" s="1669"/>
      <c r="R104" s="1669"/>
      <c r="S104" s="1669"/>
      <c r="T104" s="1669"/>
      <c r="U104" s="1669"/>
      <c r="V104" s="1669"/>
      <c r="W104" s="1669"/>
      <c r="X104" s="1669"/>
      <c r="Y104" s="1669"/>
      <c r="Z104" s="1669"/>
      <c r="AA104" s="1669"/>
      <c r="AB104" s="903"/>
    </row>
    <row r="105" spans="1:28" ht="17.149999999999999" customHeight="1">
      <c r="A105" s="935"/>
      <c r="B105" s="935" t="s">
        <v>276</v>
      </c>
      <c r="C105" s="935"/>
      <c r="D105" s="935"/>
      <c r="E105" s="935"/>
      <c r="F105" s="935"/>
      <c r="G105" s="935"/>
      <c r="H105" s="935"/>
      <c r="I105" s="935"/>
      <c r="J105" s="935"/>
      <c r="K105" s="935"/>
      <c r="L105" s="935"/>
      <c r="M105" s="935"/>
      <c r="N105" s="935"/>
      <c r="O105" s="935"/>
      <c r="P105" s="935"/>
      <c r="Q105" s="935"/>
      <c r="R105" s="935"/>
      <c r="S105" s="935"/>
      <c r="T105" s="935"/>
      <c r="U105" s="935"/>
      <c r="V105" s="935"/>
      <c r="W105" s="935"/>
      <c r="X105" s="935"/>
      <c r="Y105" s="935"/>
      <c r="Z105" s="935"/>
      <c r="AA105" s="935"/>
      <c r="AB105" s="906"/>
    </row>
    <row r="106" spans="1:28" ht="22" customHeight="1">
      <c r="A106" s="972" t="s">
        <v>275</v>
      </c>
      <c r="B106" s="973" t="s">
        <v>132</v>
      </c>
      <c r="C106" s="973"/>
      <c r="D106" s="973"/>
      <c r="E106" s="973"/>
      <c r="F106" s="973"/>
      <c r="G106" s="922"/>
      <c r="H106" s="973"/>
      <c r="I106" s="973"/>
      <c r="J106" s="973"/>
      <c r="K106" s="973"/>
      <c r="L106" s="973"/>
      <c r="M106" s="973">
        <f>項目一覧②!$F$340</f>
        <v>2</v>
      </c>
      <c r="N106" s="973"/>
      <c r="O106" s="973"/>
      <c r="P106" s="973"/>
      <c r="Q106" s="973"/>
      <c r="R106" s="973"/>
      <c r="S106" s="973"/>
      <c r="T106" s="973"/>
      <c r="U106" s="973"/>
      <c r="V106" s="973"/>
      <c r="W106" s="973"/>
      <c r="X106" s="973"/>
      <c r="Y106" s="973"/>
      <c r="Z106" s="973"/>
      <c r="AA106" s="973"/>
      <c r="AB106" s="906"/>
    </row>
    <row r="107" spans="1:28" ht="22" customHeight="1">
      <c r="A107" s="972" t="s">
        <v>275</v>
      </c>
      <c r="B107" s="973" t="s">
        <v>274</v>
      </c>
      <c r="C107" s="973"/>
      <c r="D107" s="973"/>
      <c r="E107" s="973"/>
      <c r="F107" s="973"/>
      <c r="G107" s="903"/>
      <c r="H107" s="903"/>
      <c r="I107" s="973"/>
      <c r="J107" s="1673" t="str">
        <f>項目一覧②!$F$341</f>
        <v/>
      </c>
      <c r="K107" s="1673"/>
      <c r="L107" s="1673"/>
      <c r="M107" s="1673"/>
      <c r="N107" s="984" t="s">
        <v>273</v>
      </c>
      <c r="O107" s="973"/>
      <c r="P107" s="973"/>
      <c r="Q107" s="973"/>
      <c r="R107" s="973"/>
      <c r="S107" s="973"/>
      <c r="T107" s="973"/>
      <c r="U107" s="973"/>
      <c r="V107" s="973"/>
      <c r="W107" s="973"/>
      <c r="X107" s="973"/>
      <c r="Y107" s="973"/>
      <c r="Z107" s="973"/>
      <c r="AA107" s="973"/>
      <c r="AB107" s="906"/>
    </row>
    <row r="108" spans="1:28" ht="22" customHeight="1">
      <c r="A108" s="972" t="s">
        <v>110</v>
      </c>
      <c r="B108" s="973" t="s">
        <v>272</v>
      </c>
      <c r="C108" s="973"/>
      <c r="D108" s="973"/>
      <c r="E108" s="973"/>
      <c r="F108" s="973"/>
      <c r="G108" s="973"/>
      <c r="H108" s="973"/>
      <c r="I108" s="973"/>
      <c r="J108" s="1672" t="str">
        <f>項目一覧②!$F$342</f>
        <v/>
      </c>
      <c r="K108" s="1672"/>
      <c r="L108" s="1672"/>
      <c r="M108" s="1672"/>
      <c r="N108" s="999" t="s">
        <v>92</v>
      </c>
      <c r="O108" s="973"/>
      <c r="P108" s="973"/>
      <c r="Q108" s="973"/>
      <c r="R108" s="973"/>
      <c r="S108" s="973"/>
      <c r="T108" s="973"/>
      <c r="U108" s="973"/>
      <c r="V108" s="973"/>
      <c r="W108" s="973"/>
      <c r="X108" s="973"/>
      <c r="Y108" s="973"/>
      <c r="Z108" s="973"/>
      <c r="AA108" s="973"/>
      <c r="AB108" s="906"/>
    </row>
    <row r="109" spans="1:28" ht="22" customHeight="1">
      <c r="A109" s="972" t="s">
        <v>110</v>
      </c>
      <c r="B109" s="973" t="s">
        <v>271</v>
      </c>
      <c r="C109" s="973"/>
      <c r="D109" s="973"/>
      <c r="E109" s="973"/>
      <c r="F109" s="973"/>
      <c r="G109" s="973"/>
      <c r="H109" s="973"/>
      <c r="I109" s="973"/>
      <c r="J109" s="1672" t="str">
        <f>項目一覧②!$F$343</f>
        <v/>
      </c>
      <c r="K109" s="1672"/>
      <c r="L109" s="1672"/>
      <c r="M109" s="1672"/>
      <c r="N109" s="1000" t="s">
        <v>92</v>
      </c>
      <c r="O109" s="973"/>
      <c r="P109" s="973"/>
      <c r="Q109" s="973"/>
      <c r="R109" s="973"/>
      <c r="S109" s="973"/>
      <c r="T109" s="973"/>
      <c r="U109" s="973"/>
      <c r="V109" s="973"/>
      <c r="W109" s="973"/>
      <c r="X109" s="973"/>
      <c r="Y109" s="973"/>
      <c r="Z109" s="973"/>
      <c r="AA109" s="973"/>
      <c r="AB109" s="906"/>
    </row>
    <row r="110" spans="1:28" ht="22" customHeight="1">
      <c r="A110" s="972" t="s">
        <v>110</v>
      </c>
      <c r="B110" s="973" t="s">
        <v>270</v>
      </c>
      <c r="C110" s="973"/>
      <c r="D110" s="973"/>
      <c r="E110" s="973"/>
      <c r="F110" s="973"/>
      <c r="G110" s="973"/>
      <c r="H110" s="973"/>
      <c r="I110" s="973"/>
      <c r="J110" s="1672" t="str">
        <f>項目一覧②!$F$344</f>
        <v/>
      </c>
      <c r="K110" s="1672"/>
      <c r="L110" s="1672"/>
      <c r="M110" s="1672"/>
      <c r="N110" s="999" t="s">
        <v>92</v>
      </c>
      <c r="O110" s="973"/>
      <c r="P110" s="973"/>
      <c r="Q110" s="973"/>
      <c r="R110" s="973"/>
      <c r="S110" s="973"/>
      <c r="T110" s="973"/>
      <c r="U110" s="973"/>
      <c r="V110" s="973"/>
      <c r="W110" s="973"/>
      <c r="X110" s="973"/>
      <c r="Y110" s="973"/>
      <c r="Z110" s="973"/>
      <c r="AA110" s="973"/>
      <c r="AB110" s="906"/>
    </row>
    <row r="111" spans="1:28" ht="17.149999999999999" customHeight="1">
      <c r="A111" s="959" t="s">
        <v>110</v>
      </c>
      <c r="B111" s="937" t="s">
        <v>268</v>
      </c>
      <c r="C111" s="937"/>
      <c r="D111" s="937"/>
      <c r="E111" s="937"/>
      <c r="F111" s="937"/>
      <c r="G111" s="937"/>
      <c r="H111" s="937"/>
      <c r="I111" s="937"/>
      <c r="O111" s="937"/>
      <c r="P111" s="937"/>
      <c r="Q111" s="937"/>
      <c r="R111" s="937"/>
      <c r="S111" s="937"/>
      <c r="T111" s="937"/>
      <c r="U111" s="937"/>
      <c r="V111" s="937"/>
      <c r="W111" s="937"/>
      <c r="X111" s="937"/>
      <c r="Y111" s="937"/>
      <c r="Z111" s="937"/>
      <c r="AA111" s="937"/>
      <c r="AB111" s="903"/>
    </row>
    <row r="112" spans="1:28" ht="17.149999999999999" customHeight="1">
      <c r="A112" s="936"/>
      <c r="B112" s="906"/>
      <c r="C112" s="906" t="s">
        <v>2269</v>
      </c>
      <c r="D112" s="906" t="s">
        <v>2270</v>
      </c>
      <c r="E112" s="906"/>
      <c r="F112" s="906"/>
      <c r="G112" s="906"/>
      <c r="H112" s="906"/>
      <c r="I112" s="906"/>
      <c r="J112" s="1670" t="str">
        <f>項目一覧②!$F$345</f>
        <v/>
      </c>
      <c r="K112" s="1670"/>
      <c r="L112" s="1670"/>
      <c r="M112" s="1670"/>
      <c r="N112" s="1000" t="s">
        <v>92</v>
      </c>
      <c r="O112" s="906"/>
      <c r="P112" s="906"/>
      <c r="Q112" s="906"/>
      <c r="R112" s="906"/>
      <c r="S112" s="906"/>
      <c r="T112" s="906"/>
      <c r="U112" s="906"/>
      <c r="V112" s="906"/>
      <c r="W112" s="906"/>
      <c r="X112" s="906"/>
      <c r="Y112" s="906"/>
      <c r="Z112" s="906"/>
      <c r="AA112" s="906"/>
      <c r="AB112" s="903"/>
    </row>
    <row r="113" spans="1:28" ht="17.149999999999999" customHeight="1">
      <c r="A113" s="936"/>
      <c r="B113" s="906"/>
      <c r="C113" s="906" t="s">
        <v>2271</v>
      </c>
      <c r="D113" s="906" t="s">
        <v>2272</v>
      </c>
      <c r="E113" s="906"/>
      <c r="F113" s="906"/>
      <c r="G113" s="906"/>
      <c r="H113" s="906"/>
      <c r="I113" s="906"/>
      <c r="J113" s="1001"/>
      <c r="K113" s="1001"/>
      <c r="L113" s="1001"/>
      <c r="M113" s="1001"/>
      <c r="N113" s="1000"/>
      <c r="O113" s="906"/>
      <c r="P113" s="906"/>
      <c r="Q113" s="906" t="str">
        <f>IF(項目一覧②!$G$346=TRUE,"■","□")</f>
        <v>□</v>
      </c>
      <c r="R113" s="906" t="s">
        <v>84</v>
      </c>
      <c r="S113" s="906"/>
      <c r="T113" s="906" t="str">
        <f>IF(項目一覧②!$H$346=TRUE,"■","□")</f>
        <v>□</v>
      </c>
      <c r="U113" s="906" t="s">
        <v>454</v>
      </c>
      <c r="V113" s="906"/>
      <c r="W113" s="906"/>
      <c r="X113" s="906"/>
      <c r="Y113" s="906"/>
      <c r="Z113" s="906"/>
      <c r="AA113" s="906"/>
      <c r="AB113" s="906"/>
    </row>
    <row r="114" spans="1:28" ht="17.149999999999999" customHeight="1">
      <c r="A114" s="959" t="s">
        <v>275</v>
      </c>
      <c r="B114" s="937" t="s">
        <v>264</v>
      </c>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03"/>
    </row>
    <row r="115" spans="1:28" ht="17.149999999999999" customHeight="1">
      <c r="A115" s="906"/>
      <c r="B115" s="906"/>
      <c r="C115" s="906"/>
      <c r="D115" s="1669" t="s">
        <v>263</v>
      </c>
      <c r="E115" s="1669"/>
      <c r="F115" s="1669"/>
      <c r="G115" s="1669"/>
      <c r="H115" s="975"/>
      <c r="I115" s="1669" t="s">
        <v>262</v>
      </c>
      <c r="J115" s="1669"/>
      <c r="K115" s="1669"/>
      <c r="L115" s="1669"/>
      <c r="M115" s="1669"/>
      <c r="N115" s="1669"/>
      <c r="O115" s="1669"/>
      <c r="P115" s="1669"/>
      <c r="Q115" s="1669"/>
      <c r="R115" s="1669"/>
      <c r="S115" s="1669"/>
      <c r="T115" s="1669"/>
      <c r="U115" s="1669"/>
      <c r="V115" s="975"/>
      <c r="W115" s="975" t="s">
        <v>279</v>
      </c>
      <c r="X115" s="1669" t="s">
        <v>289</v>
      </c>
      <c r="Y115" s="1669"/>
      <c r="Z115" s="1669"/>
      <c r="AA115" s="906" t="s">
        <v>288</v>
      </c>
      <c r="AB115" s="903"/>
    </row>
    <row r="116" spans="1:28" ht="17.149999999999999" customHeight="1">
      <c r="A116" s="906"/>
      <c r="B116" s="906" t="s">
        <v>287</v>
      </c>
      <c r="C116" s="906"/>
      <c r="D116" s="975" t="s">
        <v>281</v>
      </c>
      <c r="E116" s="1667" t="str">
        <f>項目一覧②!$F$347</f>
        <v/>
      </c>
      <c r="F116" s="1667"/>
      <c r="G116" s="975" t="s">
        <v>280</v>
      </c>
      <c r="H116" s="938" t="str">
        <f>項目一覧②!$F$353</f>
        <v/>
      </c>
      <c r="J116" s="906"/>
      <c r="K116" s="906"/>
      <c r="L116" s="903"/>
      <c r="M116" s="906"/>
      <c r="N116" s="906"/>
      <c r="O116" s="906"/>
      <c r="P116" s="906"/>
      <c r="Q116" s="906"/>
      <c r="R116" s="903"/>
      <c r="S116" s="903"/>
      <c r="T116" s="903"/>
      <c r="U116" s="903"/>
      <c r="V116" s="975"/>
      <c r="W116" s="975" t="s">
        <v>279</v>
      </c>
      <c r="X116" s="1668" t="str">
        <f>項目一覧②!$F$359</f>
        <v/>
      </c>
      <c r="Y116" s="1668"/>
      <c r="Z116" s="1668"/>
      <c r="AA116" s="906" t="s">
        <v>278</v>
      </c>
      <c r="AB116" s="903"/>
    </row>
    <row r="117" spans="1:28" ht="17.149999999999999" customHeight="1">
      <c r="A117" s="906"/>
      <c r="B117" s="906" t="s">
        <v>286</v>
      </c>
      <c r="C117" s="906"/>
      <c r="D117" s="975" t="s">
        <v>281</v>
      </c>
      <c r="E117" s="1667" t="str">
        <f>項目一覧②!$F$348</f>
        <v/>
      </c>
      <c r="F117" s="1667"/>
      <c r="G117" s="975" t="s">
        <v>280</v>
      </c>
      <c r="H117" s="938" t="str">
        <f>項目一覧②!$F$354</f>
        <v/>
      </c>
      <c r="J117" s="906"/>
      <c r="K117" s="906"/>
      <c r="L117" s="903"/>
      <c r="M117" s="906"/>
      <c r="N117" s="906"/>
      <c r="O117" s="906"/>
      <c r="P117" s="906"/>
      <c r="Q117" s="906"/>
      <c r="R117" s="903"/>
      <c r="S117" s="903"/>
      <c r="T117" s="903"/>
      <c r="U117" s="903"/>
      <c r="V117" s="975"/>
      <c r="W117" s="975" t="s">
        <v>279</v>
      </c>
      <c r="X117" s="1668" t="str">
        <f>項目一覧②!$F$360</f>
        <v/>
      </c>
      <c r="Y117" s="1668"/>
      <c r="Z117" s="1668"/>
      <c r="AA117" s="906" t="s">
        <v>278</v>
      </c>
      <c r="AB117" s="903"/>
    </row>
    <row r="118" spans="1:28" ht="17.149999999999999" customHeight="1">
      <c r="A118" s="906"/>
      <c r="B118" s="906" t="s">
        <v>285</v>
      </c>
      <c r="C118" s="906"/>
      <c r="D118" s="975" t="s">
        <v>281</v>
      </c>
      <c r="E118" s="1667" t="str">
        <f>項目一覧②!$F$349</f>
        <v/>
      </c>
      <c r="F118" s="1667"/>
      <c r="G118" s="975" t="s">
        <v>280</v>
      </c>
      <c r="H118" s="938" t="str">
        <f>項目一覧②!$F$355</f>
        <v/>
      </c>
      <c r="J118" s="906"/>
      <c r="K118" s="906"/>
      <c r="L118" s="903"/>
      <c r="M118" s="906"/>
      <c r="N118" s="906"/>
      <c r="O118" s="906"/>
      <c r="P118" s="906"/>
      <c r="Q118" s="906"/>
      <c r="R118" s="903"/>
      <c r="S118" s="903"/>
      <c r="T118" s="903"/>
      <c r="U118" s="903"/>
      <c r="V118" s="975"/>
      <c r="W118" s="975" t="s">
        <v>279</v>
      </c>
      <c r="X118" s="1668" t="str">
        <f>項目一覧②!$F$361</f>
        <v/>
      </c>
      <c r="Y118" s="1668"/>
      <c r="Z118" s="1668"/>
      <c r="AA118" s="906" t="s">
        <v>278</v>
      </c>
      <c r="AB118" s="903"/>
    </row>
    <row r="119" spans="1:28" ht="17.149999999999999" customHeight="1">
      <c r="A119" s="906"/>
      <c r="B119" s="906" t="s">
        <v>284</v>
      </c>
      <c r="C119" s="906"/>
      <c r="D119" s="975" t="s">
        <v>281</v>
      </c>
      <c r="E119" s="1667" t="str">
        <f>項目一覧②!$F$350</f>
        <v/>
      </c>
      <c r="F119" s="1667"/>
      <c r="G119" s="975" t="s">
        <v>280</v>
      </c>
      <c r="H119" s="938">
        <f>項目一覧②!$F$356</f>
        <v>0</v>
      </c>
      <c r="J119" s="906"/>
      <c r="K119" s="906"/>
      <c r="L119" s="903"/>
      <c r="M119" s="906"/>
      <c r="N119" s="906"/>
      <c r="O119" s="906"/>
      <c r="P119" s="906"/>
      <c r="Q119" s="906"/>
      <c r="R119" s="903"/>
      <c r="S119" s="903"/>
      <c r="T119" s="903"/>
      <c r="U119" s="903"/>
      <c r="V119" s="975"/>
      <c r="W119" s="975" t="s">
        <v>279</v>
      </c>
      <c r="X119" s="1668" t="str">
        <f>項目一覧②!$F$362</f>
        <v/>
      </c>
      <c r="Y119" s="1668"/>
      <c r="Z119" s="1668"/>
      <c r="AA119" s="906" t="s">
        <v>278</v>
      </c>
      <c r="AB119" s="903"/>
    </row>
    <row r="120" spans="1:28" ht="17.149999999999999" customHeight="1">
      <c r="A120" s="906"/>
      <c r="B120" s="906" t="s">
        <v>283</v>
      </c>
      <c r="C120" s="906"/>
      <c r="D120" s="975" t="s">
        <v>281</v>
      </c>
      <c r="E120" s="1667" t="str">
        <f>項目一覧②!$F$351</f>
        <v/>
      </c>
      <c r="F120" s="1667"/>
      <c r="G120" s="975" t="s">
        <v>280</v>
      </c>
      <c r="H120" s="938" t="str">
        <f>項目一覧②!$F$357</f>
        <v/>
      </c>
      <c r="J120" s="906"/>
      <c r="K120" s="906"/>
      <c r="L120" s="903"/>
      <c r="M120" s="906"/>
      <c r="N120" s="906"/>
      <c r="O120" s="906"/>
      <c r="P120" s="906"/>
      <c r="Q120" s="906"/>
      <c r="R120" s="903"/>
      <c r="S120" s="903"/>
      <c r="T120" s="903"/>
      <c r="U120" s="903"/>
      <c r="V120" s="975"/>
      <c r="W120" s="975" t="s">
        <v>279</v>
      </c>
      <c r="X120" s="1668" t="str">
        <f>項目一覧②!$F$363</f>
        <v/>
      </c>
      <c r="Y120" s="1668"/>
      <c r="Z120" s="1668"/>
      <c r="AA120" s="906" t="s">
        <v>278</v>
      </c>
      <c r="AB120" s="903"/>
    </row>
    <row r="121" spans="1:28" ht="17.149999999999999" customHeight="1">
      <c r="A121" s="935"/>
      <c r="B121" s="935" t="s">
        <v>282</v>
      </c>
      <c r="C121" s="935"/>
      <c r="D121" s="975" t="s">
        <v>281</v>
      </c>
      <c r="E121" s="1667" t="str">
        <f>項目一覧②!$F$352</f>
        <v/>
      </c>
      <c r="F121" s="1667"/>
      <c r="G121" s="975" t="s">
        <v>280</v>
      </c>
      <c r="H121" s="938" t="str">
        <f>項目一覧②!$F$358</f>
        <v/>
      </c>
      <c r="J121" s="935"/>
      <c r="K121" s="935"/>
      <c r="L121" s="903"/>
      <c r="M121" s="935"/>
      <c r="N121" s="935"/>
      <c r="O121" s="935"/>
      <c r="P121" s="935"/>
      <c r="Q121" s="935"/>
      <c r="R121" s="903"/>
      <c r="S121" s="903"/>
      <c r="T121" s="903"/>
      <c r="U121" s="903"/>
      <c r="V121" s="975"/>
      <c r="W121" s="975" t="s">
        <v>279</v>
      </c>
      <c r="X121" s="1671" t="str">
        <f>項目一覧②!$F$364</f>
        <v/>
      </c>
      <c r="Y121" s="1671"/>
      <c r="Z121" s="1671"/>
      <c r="AA121" s="906" t="s">
        <v>278</v>
      </c>
      <c r="AB121" s="906"/>
    </row>
    <row r="122" spans="1:28" ht="17.149999999999999" customHeight="1">
      <c r="A122" s="959" t="s">
        <v>275</v>
      </c>
      <c r="B122" s="937" t="s">
        <v>251</v>
      </c>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03"/>
    </row>
    <row r="123" spans="1:28" ht="17.149999999999999" customHeight="1">
      <c r="A123" s="936"/>
      <c r="B123" s="906"/>
      <c r="C123" s="906"/>
      <c r="D123" s="906"/>
      <c r="E123" s="906"/>
      <c r="F123" s="1675" t="str">
        <f>項目一覧②!$F$365</f>
        <v/>
      </c>
      <c r="G123" s="1675"/>
      <c r="H123" s="1675"/>
      <c r="I123" s="1675"/>
      <c r="J123" s="1675"/>
      <c r="K123" s="1675"/>
      <c r="L123" s="1675"/>
      <c r="M123" s="1675"/>
      <c r="N123" s="1675"/>
      <c r="O123" s="1675"/>
      <c r="P123" s="1675"/>
      <c r="Q123" s="1675"/>
      <c r="R123" s="1675"/>
      <c r="S123" s="1675"/>
      <c r="T123" s="1675"/>
      <c r="U123" s="1675"/>
      <c r="V123" s="1675"/>
      <c r="W123" s="1675"/>
      <c r="X123" s="1675"/>
      <c r="Y123" s="1675"/>
      <c r="Z123" s="1675"/>
      <c r="AA123" s="1675"/>
      <c r="AB123" s="903"/>
    </row>
    <row r="124" spans="1:28" ht="17.149999999999999" customHeight="1">
      <c r="A124" s="935"/>
      <c r="B124" s="935"/>
      <c r="C124" s="935"/>
      <c r="D124" s="935"/>
      <c r="E124" s="935"/>
      <c r="F124" s="1676"/>
      <c r="G124" s="1676"/>
      <c r="H124" s="1676"/>
      <c r="I124" s="1676"/>
      <c r="J124" s="1676"/>
      <c r="K124" s="1676"/>
      <c r="L124" s="1676"/>
      <c r="M124" s="1676"/>
      <c r="N124" s="1676"/>
      <c r="O124" s="1676"/>
      <c r="P124" s="1676"/>
      <c r="Q124" s="1676"/>
      <c r="R124" s="1676"/>
      <c r="S124" s="1676"/>
      <c r="T124" s="1676"/>
      <c r="U124" s="1676"/>
      <c r="V124" s="1676"/>
      <c r="W124" s="1676"/>
      <c r="X124" s="1676"/>
      <c r="Y124" s="1676"/>
      <c r="Z124" s="1676"/>
      <c r="AA124" s="1676"/>
      <c r="AB124" s="906"/>
    </row>
    <row r="125" spans="1:28" ht="17.149999999999999" customHeight="1">
      <c r="A125" s="936" t="s">
        <v>275</v>
      </c>
      <c r="B125" s="906" t="s">
        <v>250</v>
      </c>
      <c r="C125" s="906"/>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3"/>
    </row>
    <row r="126" spans="1:28" ht="17.149999999999999" customHeight="1">
      <c r="A126" s="906"/>
      <c r="B126" s="906"/>
      <c r="C126" s="906"/>
      <c r="D126" s="906"/>
      <c r="E126" s="906"/>
      <c r="F126" s="1675" t="str">
        <f>項目一覧②!$F$366</f>
        <v/>
      </c>
      <c r="G126" s="1675"/>
      <c r="H126" s="1675"/>
      <c r="I126" s="1675"/>
      <c r="J126" s="1675"/>
      <c r="K126" s="1675"/>
      <c r="L126" s="1675"/>
      <c r="M126" s="1675"/>
      <c r="N126" s="1675"/>
      <c r="O126" s="1675"/>
      <c r="P126" s="1675"/>
      <c r="Q126" s="1675"/>
      <c r="R126" s="1675"/>
      <c r="S126" s="1675"/>
      <c r="T126" s="1675"/>
      <c r="U126" s="1675"/>
      <c r="V126" s="1675"/>
      <c r="W126" s="1675"/>
      <c r="X126" s="1675"/>
      <c r="Y126" s="1675"/>
      <c r="Z126" s="1675"/>
      <c r="AA126" s="1675"/>
      <c r="AB126" s="903"/>
    </row>
    <row r="127" spans="1:28" ht="17.149999999999999" customHeight="1">
      <c r="A127" s="935"/>
      <c r="B127" s="935"/>
      <c r="C127" s="935"/>
      <c r="D127" s="935"/>
      <c r="E127" s="935"/>
      <c r="F127" s="1676"/>
      <c r="G127" s="1676"/>
      <c r="H127" s="1676"/>
      <c r="I127" s="1676"/>
      <c r="J127" s="1676"/>
      <c r="K127" s="1676"/>
      <c r="L127" s="1676"/>
      <c r="M127" s="1676"/>
      <c r="N127" s="1676"/>
      <c r="O127" s="1676"/>
      <c r="P127" s="1676"/>
      <c r="Q127" s="1676"/>
      <c r="R127" s="1676"/>
      <c r="S127" s="1676"/>
      <c r="T127" s="1676"/>
      <c r="U127" s="1676"/>
      <c r="V127" s="1676"/>
      <c r="W127" s="1676"/>
      <c r="X127" s="1676"/>
      <c r="Y127" s="1676"/>
      <c r="Z127" s="1676"/>
      <c r="AA127" s="1676"/>
      <c r="AB127" s="906"/>
    </row>
    <row r="128" spans="1:28" ht="17.149999999999999" customHeight="1">
      <c r="A128" s="906"/>
      <c r="B128" s="906"/>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3"/>
    </row>
    <row r="129" spans="1:28" ht="17.149999999999999" customHeight="1">
      <c r="A129" s="1669" t="s">
        <v>277</v>
      </c>
      <c r="B129" s="1669"/>
      <c r="C129" s="1669"/>
      <c r="D129" s="1669"/>
      <c r="E129" s="1669"/>
      <c r="F129" s="1669"/>
      <c r="G129" s="1669"/>
      <c r="H129" s="1669"/>
      <c r="I129" s="1669"/>
      <c r="J129" s="1669"/>
      <c r="K129" s="1669"/>
      <c r="L129" s="1669"/>
      <c r="M129" s="1669"/>
      <c r="N129" s="1669"/>
      <c r="O129" s="1669"/>
      <c r="P129" s="1669"/>
      <c r="Q129" s="1669"/>
      <c r="R129" s="1669"/>
      <c r="S129" s="1669"/>
      <c r="T129" s="1669"/>
      <c r="U129" s="1669"/>
      <c r="V129" s="1669"/>
      <c r="W129" s="1669"/>
      <c r="X129" s="1669"/>
      <c r="Y129" s="1669"/>
      <c r="Z129" s="1669"/>
      <c r="AA129" s="1669"/>
      <c r="AB129" s="903"/>
    </row>
    <row r="130" spans="1:28" ht="17.149999999999999" customHeight="1">
      <c r="A130" s="935"/>
      <c r="B130" s="935" t="s">
        <v>276</v>
      </c>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06"/>
    </row>
    <row r="131" spans="1:28" ht="22" customHeight="1">
      <c r="A131" s="972" t="s">
        <v>275</v>
      </c>
      <c r="B131" s="973" t="s">
        <v>132</v>
      </c>
      <c r="C131" s="973"/>
      <c r="D131" s="973"/>
      <c r="E131" s="973"/>
      <c r="F131" s="973"/>
      <c r="G131" s="922"/>
      <c r="H131" s="973"/>
      <c r="I131" s="973"/>
      <c r="J131" s="973"/>
      <c r="K131" s="973"/>
      <c r="L131" s="973"/>
      <c r="M131" s="973">
        <f>項目一覧②!$F$367</f>
        <v>2</v>
      </c>
      <c r="N131" s="973"/>
      <c r="O131" s="973"/>
      <c r="P131" s="973"/>
      <c r="Q131" s="973"/>
      <c r="R131" s="973"/>
      <c r="S131" s="973"/>
      <c r="T131" s="973"/>
      <c r="U131" s="973"/>
      <c r="V131" s="973"/>
      <c r="W131" s="973"/>
      <c r="X131" s="973"/>
      <c r="Y131" s="973"/>
      <c r="Z131" s="973"/>
      <c r="AA131" s="973"/>
      <c r="AB131" s="906"/>
    </row>
    <row r="132" spans="1:28" ht="22" customHeight="1">
      <c r="A132" s="972" t="s">
        <v>275</v>
      </c>
      <c r="B132" s="973" t="s">
        <v>274</v>
      </c>
      <c r="C132" s="973"/>
      <c r="D132" s="973"/>
      <c r="E132" s="973"/>
      <c r="F132" s="973"/>
      <c r="G132" s="903"/>
      <c r="H132" s="903"/>
      <c r="I132" s="973"/>
      <c r="J132" s="973"/>
      <c r="K132" s="1663" t="str">
        <f>項目一覧②!$F$368</f>
        <v/>
      </c>
      <c r="L132" s="1663"/>
      <c r="M132" s="1663"/>
      <c r="N132" s="984" t="s">
        <v>273</v>
      </c>
      <c r="O132" s="973"/>
      <c r="P132" s="973"/>
      <c r="Q132" s="973"/>
      <c r="R132" s="973"/>
      <c r="S132" s="973"/>
      <c r="T132" s="973"/>
      <c r="U132" s="973"/>
      <c r="V132" s="973"/>
      <c r="W132" s="973"/>
      <c r="X132" s="973"/>
      <c r="Y132" s="973"/>
      <c r="Z132" s="973"/>
      <c r="AA132" s="973"/>
      <c r="AB132" s="906"/>
    </row>
    <row r="133" spans="1:28" ht="22" customHeight="1">
      <c r="A133" s="972" t="s">
        <v>110</v>
      </c>
      <c r="B133" s="973" t="s">
        <v>272</v>
      </c>
      <c r="C133" s="973"/>
      <c r="D133" s="973"/>
      <c r="E133" s="973"/>
      <c r="F133" s="973"/>
      <c r="G133" s="973"/>
      <c r="H133" s="973"/>
      <c r="I133" s="973"/>
      <c r="J133" s="1672" t="str">
        <f>項目一覧②!$F$369</f>
        <v/>
      </c>
      <c r="K133" s="1672"/>
      <c r="L133" s="1672"/>
      <c r="M133" s="1672"/>
      <c r="N133" s="999" t="s">
        <v>92</v>
      </c>
      <c r="O133" s="973"/>
      <c r="P133" s="973"/>
      <c r="Q133" s="973"/>
      <c r="R133" s="973"/>
      <c r="S133" s="973"/>
      <c r="T133" s="973"/>
      <c r="U133" s="973"/>
      <c r="V133" s="973"/>
      <c r="W133" s="973"/>
      <c r="X133" s="973"/>
      <c r="Y133" s="973"/>
      <c r="Z133" s="973"/>
      <c r="AA133" s="973"/>
      <c r="AB133" s="906"/>
    </row>
    <row r="134" spans="1:28" ht="22" customHeight="1">
      <c r="A134" s="972" t="s">
        <v>110</v>
      </c>
      <c r="B134" s="973" t="s">
        <v>271</v>
      </c>
      <c r="C134" s="973"/>
      <c r="D134" s="973"/>
      <c r="E134" s="973"/>
      <c r="F134" s="973"/>
      <c r="G134" s="973"/>
      <c r="H134" s="973"/>
      <c r="I134" s="973"/>
      <c r="J134" s="1672" t="str">
        <f>項目一覧②!$F$370</f>
        <v/>
      </c>
      <c r="K134" s="1672"/>
      <c r="L134" s="1672"/>
      <c r="M134" s="1672"/>
      <c r="N134" s="1000" t="s">
        <v>92</v>
      </c>
      <c r="O134" s="973"/>
      <c r="P134" s="973"/>
      <c r="Q134" s="973"/>
      <c r="R134" s="973"/>
      <c r="S134" s="973"/>
      <c r="T134" s="973"/>
      <c r="U134" s="973"/>
      <c r="V134" s="973"/>
      <c r="W134" s="973"/>
      <c r="X134" s="973"/>
      <c r="Y134" s="973"/>
      <c r="Z134" s="973"/>
      <c r="AA134" s="973"/>
      <c r="AB134" s="906"/>
    </row>
    <row r="135" spans="1:28" ht="22" customHeight="1">
      <c r="A135" s="972" t="s">
        <v>110</v>
      </c>
      <c r="B135" s="973" t="s">
        <v>270</v>
      </c>
      <c r="C135" s="973"/>
      <c r="D135" s="973"/>
      <c r="E135" s="973"/>
      <c r="F135" s="973"/>
      <c r="G135" s="973"/>
      <c r="H135" s="973"/>
      <c r="I135" s="973"/>
      <c r="J135" s="1672" t="str">
        <f>項目一覧②!$F$371</f>
        <v/>
      </c>
      <c r="K135" s="1672"/>
      <c r="L135" s="1672"/>
      <c r="M135" s="1672"/>
      <c r="N135" s="999" t="s">
        <v>92</v>
      </c>
      <c r="O135" s="973"/>
      <c r="P135" s="973"/>
      <c r="Q135" s="973"/>
      <c r="R135" s="973"/>
      <c r="S135" s="973"/>
      <c r="T135" s="973"/>
      <c r="U135" s="973"/>
      <c r="V135" s="973"/>
      <c r="W135" s="973"/>
      <c r="X135" s="973"/>
      <c r="Y135" s="973"/>
      <c r="Z135" s="973"/>
      <c r="AA135" s="973"/>
      <c r="AB135" s="906"/>
    </row>
    <row r="136" spans="1:28" ht="17.149999999999999" customHeight="1">
      <c r="A136" s="959" t="s">
        <v>110</v>
      </c>
      <c r="B136" s="937" t="s">
        <v>268</v>
      </c>
      <c r="C136" s="937"/>
      <c r="D136" s="937"/>
      <c r="E136" s="937"/>
      <c r="F136" s="937"/>
      <c r="G136" s="937"/>
      <c r="H136" s="937"/>
      <c r="I136" s="937"/>
      <c r="O136" s="937"/>
      <c r="P136" s="937"/>
      <c r="Q136" s="937"/>
      <c r="R136" s="937"/>
      <c r="S136" s="937"/>
      <c r="T136" s="937"/>
      <c r="U136" s="937"/>
      <c r="V136" s="937"/>
      <c r="W136" s="937"/>
      <c r="X136" s="937"/>
      <c r="Y136" s="937"/>
      <c r="Z136" s="937"/>
      <c r="AA136" s="937"/>
      <c r="AB136" s="903"/>
    </row>
    <row r="137" spans="1:28" ht="17.149999999999999" customHeight="1">
      <c r="A137" s="936"/>
      <c r="B137" s="906"/>
      <c r="C137" s="906" t="s">
        <v>2269</v>
      </c>
      <c r="D137" s="906" t="s">
        <v>2270</v>
      </c>
      <c r="E137" s="906"/>
      <c r="F137" s="906"/>
      <c r="G137" s="906"/>
      <c r="H137" s="906"/>
      <c r="I137" s="906"/>
      <c r="J137" s="1670" t="str">
        <f>項目一覧②!$F$372</f>
        <v/>
      </c>
      <c r="K137" s="1670"/>
      <c r="L137" s="1670"/>
      <c r="M137" s="1670"/>
      <c r="N137" s="1000" t="s">
        <v>92</v>
      </c>
      <c r="O137" s="906"/>
      <c r="P137" s="906"/>
      <c r="Q137" s="906"/>
      <c r="R137" s="906"/>
      <c r="S137" s="906"/>
      <c r="T137" s="906"/>
      <c r="U137" s="906"/>
      <c r="V137" s="906"/>
      <c r="W137" s="906"/>
      <c r="X137" s="906"/>
      <c r="Y137" s="906"/>
      <c r="Z137" s="906"/>
      <c r="AA137" s="906"/>
      <c r="AB137" s="903"/>
    </row>
    <row r="138" spans="1:28" ht="17.149999999999999" customHeight="1">
      <c r="A138" s="936"/>
      <c r="B138" s="906"/>
      <c r="C138" s="906" t="s">
        <v>2271</v>
      </c>
      <c r="D138" s="906" t="s">
        <v>2272</v>
      </c>
      <c r="E138" s="906"/>
      <c r="F138" s="906"/>
      <c r="G138" s="906"/>
      <c r="H138" s="906"/>
      <c r="I138" s="906"/>
      <c r="J138" s="1001"/>
      <c r="K138" s="1001"/>
      <c r="L138" s="1001"/>
      <c r="M138" s="1001"/>
      <c r="N138" s="1000"/>
      <c r="O138" s="906"/>
      <c r="P138" s="906"/>
      <c r="Q138" s="906" t="str">
        <f>IF(項目一覧②!$G$373=TRUE,"■","□")</f>
        <v>□</v>
      </c>
      <c r="R138" s="906" t="s">
        <v>84</v>
      </c>
      <c r="S138" s="906"/>
      <c r="T138" s="906" t="str">
        <f>IF(項目一覧②!$H$373=TRUE,"■","□")</f>
        <v>□</v>
      </c>
      <c r="U138" s="906" t="s">
        <v>454</v>
      </c>
      <c r="V138" s="906"/>
      <c r="W138" s="906"/>
      <c r="X138" s="906"/>
      <c r="Y138" s="906"/>
      <c r="Z138" s="906"/>
      <c r="AA138" s="906"/>
      <c r="AB138" s="906"/>
    </row>
    <row r="139" spans="1:28" ht="17.149999999999999" customHeight="1">
      <c r="A139" s="959" t="s">
        <v>275</v>
      </c>
      <c r="B139" s="937" t="s">
        <v>264</v>
      </c>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03"/>
    </row>
    <row r="140" spans="1:28" ht="17.149999999999999" customHeight="1">
      <c r="A140" s="906"/>
      <c r="B140" s="906"/>
      <c r="C140" s="906"/>
      <c r="D140" s="1669" t="s">
        <v>263</v>
      </c>
      <c r="E140" s="1669"/>
      <c r="F140" s="1669"/>
      <c r="G140" s="1669"/>
      <c r="H140" s="975"/>
      <c r="I140" s="1669" t="s">
        <v>262</v>
      </c>
      <c r="J140" s="1669"/>
      <c r="K140" s="1669"/>
      <c r="L140" s="1669"/>
      <c r="M140" s="1669"/>
      <c r="N140" s="1669"/>
      <c r="O140" s="1669"/>
      <c r="P140" s="1669"/>
      <c r="Q140" s="1669"/>
      <c r="R140" s="1669"/>
      <c r="S140" s="1669"/>
      <c r="T140" s="1669"/>
      <c r="U140" s="1669"/>
      <c r="V140" s="975"/>
      <c r="W140" s="975" t="s">
        <v>279</v>
      </c>
      <c r="X140" s="1669" t="s">
        <v>289</v>
      </c>
      <c r="Y140" s="1669"/>
      <c r="Z140" s="1669"/>
      <c r="AA140" s="906" t="s">
        <v>288</v>
      </c>
      <c r="AB140" s="903"/>
    </row>
    <row r="141" spans="1:28" ht="17.149999999999999" customHeight="1">
      <c r="A141" s="906"/>
      <c r="B141" s="906" t="s">
        <v>287</v>
      </c>
      <c r="C141" s="906"/>
      <c r="D141" s="975" t="s">
        <v>281</v>
      </c>
      <c r="E141" s="1667" t="str">
        <f>項目一覧②!$F$374</f>
        <v/>
      </c>
      <c r="F141" s="1667"/>
      <c r="G141" s="975" t="s">
        <v>280</v>
      </c>
      <c r="H141" s="938" t="str">
        <f>項目一覧②!$F$380</f>
        <v/>
      </c>
      <c r="J141" s="906"/>
      <c r="K141" s="906"/>
      <c r="L141" s="903"/>
      <c r="M141" s="906"/>
      <c r="N141" s="906"/>
      <c r="O141" s="906"/>
      <c r="P141" s="906"/>
      <c r="Q141" s="906"/>
      <c r="R141" s="903"/>
      <c r="S141" s="903"/>
      <c r="T141" s="903"/>
      <c r="U141" s="903"/>
      <c r="V141" s="975"/>
      <c r="W141" s="975" t="s">
        <v>279</v>
      </c>
      <c r="X141" s="1668" t="str">
        <f>項目一覧②!$F$386</f>
        <v/>
      </c>
      <c r="Y141" s="1668"/>
      <c r="Z141" s="1668"/>
      <c r="AA141" s="906" t="s">
        <v>278</v>
      </c>
      <c r="AB141" s="903"/>
    </row>
    <row r="142" spans="1:28" ht="17.149999999999999" customHeight="1">
      <c r="A142" s="906"/>
      <c r="B142" s="906" t="s">
        <v>286</v>
      </c>
      <c r="C142" s="906"/>
      <c r="D142" s="975" t="s">
        <v>281</v>
      </c>
      <c r="E142" s="1667" t="str">
        <f>項目一覧②!$F$375</f>
        <v/>
      </c>
      <c r="F142" s="1667"/>
      <c r="G142" s="975" t="s">
        <v>280</v>
      </c>
      <c r="H142" s="938" t="str">
        <f>項目一覧②!$F$381</f>
        <v/>
      </c>
      <c r="J142" s="906"/>
      <c r="K142" s="906"/>
      <c r="L142" s="903"/>
      <c r="M142" s="906"/>
      <c r="N142" s="906"/>
      <c r="O142" s="906"/>
      <c r="P142" s="906"/>
      <c r="Q142" s="906"/>
      <c r="R142" s="903"/>
      <c r="S142" s="903"/>
      <c r="T142" s="903"/>
      <c r="U142" s="903"/>
      <c r="V142" s="975"/>
      <c r="W142" s="975" t="s">
        <v>279</v>
      </c>
      <c r="X142" s="1668" t="str">
        <f>項目一覧②!$F$387</f>
        <v/>
      </c>
      <c r="Y142" s="1668"/>
      <c r="Z142" s="1668"/>
      <c r="AA142" s="906" t="s">
        <v>278</v>
      </c>
      <c r="AB142" s="903"/>
    </row>
    <row r="143" spans="1:28" ht="17.149999999999999" customHeight="1">
      <c r="A143" s="906"/>
      <c r="B143" s="906" t="s">
        <v>285</v>
      </c>
      <c r="C143" s="906"/>
      <c r="D143" s="975" t="s">
        <v>281</v>
      </c>
      <c r="E143" s="1667" t="str">
        <f>項目一覧②!$F$376</f>
        <v/>
      </c>
      <c r="F143" s="1667"/>
      <c r="G143" s="975" t="s">
        <v>280</v>
      </c>
      <c r="H143" s="938" t="str">
        <f>項目一覧②!$F$382</f>
        <v/>
      </c>
      <c r="J143" s="906"/>
      <c r="K143" s="906"/>
      <c r="L143" s="903"/>
      <c r="M143" s="906"/>
      <c r="N143" s="906"/>
      <c r="O143" s="906"/>
      <c r="P143" s="906"/>
      <c r="Q143" s="906"/>
      <c r="R143" s="903"/>
      <c r="S143" s="903"/>
      <c r="T143" s="903"/>
      <c r="U143" s="903"/>
      <c r="V143" s="975"/>
      <c r="W143" s="975" t="s">
        <v>279</v>
      </c>
      <c r="X143" s="1668" t="str">
        <f>項目一覧②!$F$388</f>
        <v/>
      </c>
      <c r="Y143" s="1668"/>
      <c r="Z143" s="1668"/>
      <c r="AA143" s="906" t="s">
        <v>278</v>
      </c>
      <c r="AB143" s="903"/>
    </row>
    <row r="144" spans="1:28" ht="17.149999999999999" customHeight="1">
      <c r="A144" s="906"/>
      <c r="B144" s="906" t="s">
        <v>284</v>
      </c>
      <c r="C144" s="906"/>
      <c r="D144" s="975" t="s">
        <v>281</v>
      </c>
      <c r="E144" s="1667" t="str">
        <f>項目一覧②!$F$377</f>
        <v/>
      </c>
      <c r="F144" s="1667"/>
      <c r="G144" s="975" t="s">
        <v>280</v>
      </c>
      <c r="H144" s="938" t="str">
        <f>項目一覧②!$F$383</f>
        <v/>
      </c>
      <c r="J144" s="906"/>
      <c r="K144" s="906"/>
      <c r="L144" s="903"/>
      <c r="M144" s="906"/>
      <c r="N144" s="906"/>
      <c r="O144" s="906"/>
      <c r="P144" s="906"/>
      <c r="Q144" s="906"/>
      <c r="R144" s="903"/>
      <c r="S144" s="903"/>
      <c r="T144" s="903"/>
      <c r="U144" s="903"/>
      <c r="V144" s="975"/>
      <c r="W144" s="975" t="s">
        <v>279</v>
      </c>
      <c r="X144" s="1668" t="str">
        <f>項目一覧②!$F$389</f>
        <v/>
      </c>
      <c r="Y144" s="1668"/>
      <c r="Z144" s="1668"/>
      <c r="AA144" s="906" t="s">
        <v>278</v>
      </c>
      <c r="AB144" s="903"/>
    </row>
    <row r="145" spans="1:28" ht="17.149999999999999" customHeight="1">
      <c r="A145" s="906"/>
      <c r="B145" s="906" t="s">
        <v>283</v>
      </c>
      <c r="C145" s="906"/>
      <c r="D145" s="975" t="s">
        <v>281</v>
      </c>
      <c r="E145" s="1667" t="str">
        <f>項目一覧②!$F$378</f>
        <v/>
      </c>
      <c r="F145" s="1667"/>
      <c r="G145" s="975" t="s">
        <v>280</v>
      </c>
      <c r="H145" s="938" t="str">
        <f>項目一覧②!$F$384</f>
        <v/>
      </c>
      <c r="J145" s="906"/>
      <c r="K145" s="906"/>
      <c r="L145" s="903"/>
      <c r="M145" s="906"/>
      <c r="N145" s="906"/>
      <c r="O145" s="906"/>
      <c r="P145" s="906"/>
      <c r="Q145" s="906"/>
      <c r="R145" s="903"/>
      <c r="S145" s="903"/>
      <c r="T145" s="903"/>
      <c r="U145" s="903"/>
      <c r="V145" s="975"/>
      <c r="W145" s="975" t="s">
        <v>279</v>
      </c>
      <c r="X145" s="1668" t="str">
        <f>項目一覧②!$F$390</f>
        <v/>
      </c>
      <c r="Y145" s="1668"/>
      <c r="Z145" s="1668"/>
      <c r="AA145" s="906" t="s">
        <v>278</v>
      </c>
      <c r="AB145" s="903"/>
    </row>
    <row r="146" spans="1:28" ht="17.149999999999999" customHeight="1">
      <c r="A146" s="935"/>
      <c r="B146" s="935" t="s">
        <v>282</v>
      </c>
      <c r="C146" s="935"/>
      <c r="D146" s="975" t="s">
        <v>281</v>
      </c>
      <c r="E146" s="1667" t="str">
        <f>項目一覧②!$F$379</f>
        <v/>
      </c>
      <c r="F146" s="1667"/>
      <c r="G146" s="975" t="s">
        <v>280</v>
      </c>
      <c r="H146" s="938" t="str">
        <f>項目一覧②!$F$385</f>
        <v/>
      </c>
      <c r="J146" s="935"/>
      <c r="K146" s="935"/>
      <c r="L146" s="903"/>
      <c r="M146" s="935"/>
      <c r="N146" s="935"/>
      <c r="O146" s="935"/>
      <c r="P146" s="935"/>
      <c r="Q146" s="935"/>
      <c r="R146" s="903"/>
      <c r="S146" s="903"/>
      <c r="T146" s="903"/>
      <c r="U146" s="903"/>
      <c r="V146" s="975"/>
      <c r="W146" s="975" t="s">
        <v>279</v>
      </c>
      <c r="X146" s="1671" t="str">
        <f>項目一覧②!$F$391</f>
        <v/>
      </c>
      <c r="Y146" s="1671"/>
      <c r="Z146" s="1671"/>
      <c r="AA146" s="906" t="s">
        <v>278</v>
      </c>
      <c r="AB146" s="906"/>
    </row>
    <row r="147" spans="1:28" ht="17.149999999999999" customHeight="1">
      <c r="A147" s="959" t="s">
        <v>275</v>
      </c>
      <c r="B147" s="937" t="s">
        <v>251</v>
      </c>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03"/>
    </row>
    <row r="148" spans="1:28" ht="17.149999999999999" customHeight="1">
      <c r="A148" s="936"/>
      <c r="B148" s="906"/>
      <c r="C148" s="906"/>
      <c r="D148" s="906"/>
      <c r="E148" s="906"/>
      <c r="F148" s="1675" t="str">
        <f>項目一覧②!$F$392</f>
        <v/>
      </c>
      <c r="G148" s="1675"/>
      <c r="H148" s="1675"/>
      <c r="I148" s="1675"/>
      <c r="J148" s="1675"/>
      <c r="K148" s="1675"/>
      <c r="L148" s="1675"/>
      <c r="M148" s="1675"/>
      <c r="N148" s="1675"/>
      <c r="O148" s="1675"/>
      <c r="P148" s="1675"/>
      <c r="Q148" s="1675"/>
      <c r="R148" s="1675"/>
      <c r="S148" s="1675"/>
      <c r="T148" s="1675"/>
      <c r="U148" s="1675"/>
      <c r="V148" s="1675"/>
      <c r="W148" s="1675"/>
      <c r="X148" s="1675"/>
      <c r="Y148" s="1675"/>
      <c r="Z148" s="1675"/>
      <c r="AA148" s="1675"/>
      <c r="AB148" s="903"/>
    </row>
    <row r="149" spans="1:28" ht="17.149999999999999" customHeight="1">
      <c r="A149" s="935"/>
      <c r="B149" s="935"/>
      <c r="C149" s="935"/>
      <c r="D149" s="935"/>
      <c r="E149" s="935"/>
      <c r="F149" s="1676"/>
      <c r="G149" s="1676"/>
      <c r="H149" s="1676"/>
      <c r="I149" s="1676"/>
      <c r="J149" s="1676"/>
      <c r="K149" s="1676"/>
      <c r="L149" s="1676"/>
      <c r="M149" s="1676"/>
      <c r="N149" s="1676"/>
      <c r="O149" s="1676"/>
      <c r="P149" s="1676"/>
      <c r="Q149" s="1676"/>
      <c r="R149" s="1676"/>
      <c r="S149" s="1676"/>
      <c r="T149" s="1676"/>
      <c r="U149" s="1676"/>
      <c r="V149" s="1676"/>
      <c r="W149" s="1676"/>
      <c r="X149" s="1676"/>
      <c r="Y149" s="1676"/>
      <c r="Z149" s="1676"/>
      <c r="AA149" s="1676"/>
      <c r="AB149" s="906"/>
    </row>
    <row r="150" spans="1:28" ht="17.149999999999999" customHeight="1">
      <c r="A150" s="936" t="s">
        <v>275</v>
      </c>
      <c r="B150" s="906" t="s">
        <v>250</v>
      </c>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c r="AB150" s="903"/>
    </row>
    <row r="151" spans="1:28" ht="17.149999999999999" customHeight="1">
      <c r="A151" s="906"/>
      <c r="B151" s="906"/>
      <c r="C151" s="906"/>
      <c r="D151" s="906"/>
      <c r="E151" s="906"/>
      <c r="F151" s="1675" t="str">
        <f>項目一覧②!$F$393</f>
        <v/>
      </c>
      <c r="G151" s="1675"/>
      <c r="H151" s="1675"/>
      <c r="I151" s="1675"/>
      <c r="J151" s="1675"/>
      <c r="K151" s="1675"/>
      <c r="L151" s="1675"/>
      <c r="M151" s="1675"/>
      <c r="N151" s="1675"/>
      <c r="O151" s="1675"/>
      <c r="P151" s="1675"/>
      <c r="Q151" s="1675"/>
      <c r="R151" s="1675"/>
      <c r="S151" s="1675"/>
      <c r="T151" s="1675"/>
      <c r="U151" s="1675"/>
      <c r="V151" s="1675"/>
      <c r="W151" s="1675"/>
      <c r="X151" s="1675"/>
      <c r="Y151" s="1675"/>
      <c r="Z151" s="1675"/>
      <c r="AA151" s="1675"/>
      <c r="AB151" s="903"/>
    </row>
    <row r="152" spans="1:28" ht="17.149999999999999" customHeight="1">
      <c r="A152" s="935"/>
      <c r="B152" s="935"/>
      <c r="C152" s="935"/>
      <c r="D152" s="935"/>
      <c r="E152" s="935"/>
      <c r="F152" s="1676"/>
      <c r="G152" s="1676"/>
      <c r="H152" s="1676"/>
      <c r="I152" s="1676"/>
      <c r="J152" s="1676"/>
      <c r="K152" s="1676"/>
      <c r="L152" s="1676"/>
      <c r="M152" s="1676"/>
      <c r="N152" s="1676"/>
      <c r="O152" s="1676"/>
      <c r="P152" s="1676"/>
      <c r="Q152" s="1676"/>
      <c r="R152" s="1676"/>
      <c r="S152" s="1676"/>
      <c r="T152" s="1676"/>
      <c r="U152" s="1676"/>
      <c r="V152" s="1676"/>
      <c r="W152" s="1676"/>
      <c r="X152" s="1676"/>
      <c r="Y152" s="1676"/>
      <c r="Z152" s="1676"/>
      <c r="AA152" s="1676"/>
      <c r="AB152" s="906"/>
    </row>
    <row r="153" spans="1:28" ht="17.149999999999999"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c r="AB153" s="903"/>
    </row>
    <row r="154" spans="1:28" ht="17.149999999999999" customHeight="1">
      <c r="A154" s="1669" t="s">
        <v>277</v>
      </c>
      <c r="B154" s="1669"/>
      <c r="C154" s="1669"/>
      <c r="D154" s="1669"/>
      <c r="E154" s="1669"/>
      <c r="F154" s="1669"/>
      <c r="G154" s="1669"/>
      <c r="H154" s="1669"/>
      <c r="I154" s="1669"/>
      <c r="J154" s="1669"/>
      <c r="K154" s="1669"/>
      <c r="L154" s="1669"/>
      <c r="M154" s="1669"/>
      <c r="N154" s="1669"/>
      <c r="O154" s="1669"/>
      <c r="P154" s="1669"/>
      <c r="Q154" s="1669"/>
      <c r="R154" s="1669"/>
      <c r="S154" s="1669"/>
      <c r="T154" s="1669"/>
      <c r="U154" s="1669"/>
      <c r="V154" s="1669"/>
      <c r="W154" s="1669"/>
      <c r="X154" s="1669"/>
      <c r="Y154" s="1669"/>
      <c r="Z154" s="1669"/>
      <c r="AA154" s="1669"/>
      <c r="AB154" s="903"/>
    </row>
    <row r="155" spans="1:28" ht="17.149999999999999" customHeight="1">
      <c r="A155" s="935"/>
      <c r="B155" s="935" t="s">
        <v>276</v>
      </c>
      <c r="C155" s="935"/>
      <c r="D155" s="935"/>
      <c r="E155" s="935"/>
      <c r="F155" s="935"/>
      <c r="G155" s="935"/>
      <c r="H155" s="935"/>
      <c r="I155" s="935"/>
      <c r="J155" s="935"/>
      <c r="K155" s="935"/>
      <c r="L155" s="935"/>
      <c r="M155" s="935"/>
      <c r="N155" s="935"/>
      <c r="O155" s="935"/>
      <c r="P155" s="935"/>
      <c r="Q155" s="935"/>
      <c r="R155" s="935"/>
      <c r="S155" s="935"/>
      <c r="T155" s="935"/>
      <c r="U155" s="935"/>
      <c r="V155" s="935"/>
      <c r="W155" s="935"/>
      <c r="X155" s="935"/>
      <c r="Y155" s="935"/>
      <c r="Z155" s="935"/>
      <c r="AA155" s="935"/>
      <c r="AB155" s="906"/>
    </row>
    <row r="156" spans="1:28" ht="22" customHeight="1">
      <c r="A156" s="972" t="s">
        <v>275</v>
      </c>
      <c r="B156" s="973" t="s">
        <v>132</v>
      </c>
      <c r="C156" s="973"/>
      <c r="D156" s="973"/>
      <c r="E156" s="973"/>
      <c r="F156" s="973"/>
      <c r="G156" s="922"/>
      <c r="H156" s="973"/>
      <c r="I156" s="973"/>
      <c r="J156" s="973"/>
      <c r="K156" s="973"/>
      <c r="L156" s="1685">
        <f>項目一覧②!$F$394</f>
        <v>2</v>
      </c>
      <c r="M156" s="1685"/>
      <c r="N156" s="973"/>
      <c r="O156" s="973"/>
      <c r="P156" s="973"/>
      <c r="Q156" s="973"/>
      <c r="R156" s="973"/>
      <c r="S156" s="973"/>
      <c r="T156" s="973"/>
      <c r="U156" s="973"/>
      <c r="V156" s="973"/>
      <c r="W156" s="973"/>
      <c r="X156" s="973"/>
      <c r="Y156" s="973"/>
      <c r="Z156" s="973"/>
      <c r="AA156" s="973"/>
      <c r="AB156" s="906"/>
    </row>
    <row r="157" spans="1:28" ht="22" customHeight="1">
      <c r="A157" s="972" t="s">
        <v>275</v>
      </c>
      <c r="B157" s="973" t="s">
        <v>274</v>
      </c>
      <c r="C157" s="973"/>
      <c r="D157" s="973"/>
      <c r="E157" s="973"/>
      <c r="F157" s="973"/>
      <c r="G157" s="903"/>
      <c r="H157" s="903"/>
      <c r="I157" s="973"/>
      <c r="J157" s="973"/>
      <c r="K157" s="1673" t="str">
        <f>項目一覧②!$F$395</f>
        <v/>
      </c>
      <c r="L157" s="1673"/>
      <c r="M157" s="1673"/>
      <c r="N157" s="973" t="s">
        <v>273</v>
      </c>
      <c r="O157" s="973"/>
      <c r="P157" s="973"/>
      <c r="Q157" s="973"/>
      <c r="R157" s="973"/>
      <c r="S157" s="973"/>
      <c r="T157" s="973"/>
      <c r="U157" s="973"/>
      <c r="V157" s="973"/>
      <c r="W157" s="973"/>
      <c r="X157" s="973"/>
      <c r="Y157" s="973"/>
      <c r="Z157" s="973"/>
      <c r="AA157" s="973"/>
      <c r="AB157" s="906"/>
    </row>
    <row r="158" spans="1:28" ht="22" customHeight="1">
      <c r="A158" s="972" t="s">
        <v>110</v>
      </c>
      <c r="B158" s="973" t="s">
        <v>272</v>
      </c>
      <c r="C158" s="973"/>
      <c r="D158" s="973"/>
      <c r="E158" s="973"/>
      <c r="F158" s="973"/>
      <c r="G158" s="973"/>
      <c r="H158" s="973"/>
      <c r="I158" s="973"/>
      <c r="J158" s="1672" t="str">
        <f>項目一覧②!$F$396</f>
        <v/>
      </c>
      <c r="K158" s="1672"/>
      <c r="L158" s="1672"/>
      <c r="M158" s="1672"/>
      <c r="N158" s="1004" t="s">
        <v>92</v>
      </c>
      <c r="O158" s="973"/>
      <c r="P158" s="973"/>
      <c r="Q158" s="973"/>
      <c r="R158" s="973"/>
      <c r="S158" s="973"/>
      <c r="T158" s="973"/>
      <c r="U158" s="973"/>
      <c r="V158" s="973"/>
      <c r="W158" s="973"/>
      <c r="X158" s="973"/>
      <c r="Y158" s="973"/>
      <c r="Z158" s="973"/>
      <c r="AA158" s="973"/>
      <c r="AB158" s="906"/>
    </row>
    <row r="159" spans="1:28" ht="22" customHeight="1">
      <c r="A159" s="972" t="s">
        <v>110</v>
      </c>
      <c r="B159" s="973" t="s">
        <v>271</v>
      </c>
      <c r="C159" s="973"/>
      <c r="D159" s="973"/>
      <c r="E159" s="973"/>
      <c r="F159" s="973"/>
      <c r="G159" s="973"/>
      <c r="H159" s="973"/>
      <c r="I159" s="973"/>
      <c r="J159" s="1672" t="str">
        <f>項目一覧②!$F$397</f>
        <v/>
      </c>
      <c r="K159" s="1672"/>
      <c r="L159" s="1672"/>
      <c r="M159" s="1672"/>
      <c r="N159" s="1005" t="s">
        <v>92</v>
      </c>
      <c r="O159" s="973"/>
      <c r="P159" s="973"/>
      <c r="Q159" s="973"/>
      <c r="R159" s="973"/>
      <c r="S159" s="973"/>
      <c r="T159" s="973"/>
      <c r="U159" s="973"/>
      <c r="V159" s="973"/>
      <c r="W159" s="973"/>
      <c r="X159" s="973"/>
      <c r="Y159" s="973"/>
      <c r="Z159" s="973"/>
      <c r="AA159" s="973"/>
      <c r="AB159" s="906"/>
    </row>
    <row r="160" spans="1:28" ht="22" customHeight="1">
      <c r="A160" s="972" t="s">
        <v>110</v>
      </c>
      <c r="B160" s="973" t="s">
        <v>270</v>
      </c>
      <c r="C160" s="973"/>
      <c r="D160" s="973"/>
      <c r="E160" s="973"/>
      <c r="F160" s="973"/>
      <c r="G160" s="973"/>
      <c r="H160" s="973"/>
      <c r="I160" s="973"/>
      <c r="J160" s="1672" t="str">
        <f>項目一覧②!$F$398</f>
        <v/>
      </c>
      <c r="K160" s="1672"/>
      <c r="L160" s="1672"/>
      <c r="M160" s="1672"/>
      <c r="N160" s="1004" t="s">
        <v>92</v>
      </c>
      <c r="O160" s="973"/>
      <c r="P160" s="973"/>
      <c r="Q160" s="973"/>
      <c r="R160" s="973"/>
      <c r="S160" s="973"/>
      <c r="T160" s="973"/>
      <c r="U160" s="973"/>
      <c r="V160" s="973"/>
      <c r="W160" s="973"/>
      <c r="X160" s="973"/>
      <c r="Y160" s="973"/>
      <c r="Z160" s="973"/>
      <c r="AA160" s="973"/>
      <c r="AB160" s="906"/>
    </row>
    <row r="161" spans="1:28" ht="17.149999999999999" customHeight="1">
      <c r="A161" s="959" t="s">
        <v>110</v>
      </c>
      <c r="B161" s="937" t="s">
        <v>268</v>
      </c>
      <c r="C161" s="937"/>
      <c r="D161" s="937"/>
      <c r="E161" s="937"/>
      <c r="F161" s="937"/>
      <c r="G161" s="937"/>
      <c r="H161" s="937"/>
      <c r="I161" s="937"/>
      <c r="O161" s="937"/>
      <c r="P161" s="937"/>
      <c r="Q161" s="937"/>
      <c r="R161" s="937"/>
      <c r="S161" s="937"/>
      <c r="T161" s="937"/>
      <c r="U161" s="937"/>
      <c r="V161" s="937"/>
      <c r="W161" s="937"/>
      <c r="X161" s="937"/>
      <c r="Y161" s="937"/>
      <c r="Z161" s="937"/>
      <c r="AA161" s="937"/>
      <c r="AB161" s="903"/>
    </row>
    <row r="162" spans="1:28" ht="17.149999999999999" customHeight="1">
      <c r="A162" s="936"/>
      <c r="B162" s="906"/>
      <c r="C162" s="906" t="s">
        <v>2269</v>
      </c>
      <c r="D162" s="906" t="s">
        <v>2270</v>
      </c>
      <c r="E162" s="906"/>
      <c r="F162" s="906"/>
      <c r="G162" s="906"/>
      <c r="H162" s="906"/>
      <c r="I162" s="906"/>
      <c r="J162" s="1670" t="str">
        <f>項目一覧②!$F$399</f>
        <v/>
      </c>
      <c r="K162" s="1670"/>
      <c r="L162" s="1670"/>
      <c r="M162" s="1670"/>
      <c r="N162" s="1005" t="s">
        <v>92</v>
      </c>
      <c r="O162" s="906"/>
      <c r="P162" s="906"/>
      <c r="Q162" s="906"/>
      <c r="R162" s="906"/>
      <c r="S162" s="906"/>
      <c r="T162" s="906"/>
      <c r="U162" s="906"/>
      <c r="V162" s="906"/>
      <c r="W162" s="906"/>
      <c r="X162" s="906"/>
      <c r="Y162" s="906"/>
      <c r="Z162" s="906"/>
      <c r="AA162" s="906"/>
      <c r="AB162" s="903"/>
    </row>
    <row r="163" spans="1:28" ht="17.149999999999999" customHeight="1">
      <c r="A163" s="936"/>
      <c r="B163" s="906"/>
      <c r="C163" s="906" t="s">
        <v>2271</v>
      </c>
      <c r="D163" s="906" t="s">
        <v>2272</v>
      </c>
      <c r="E163" s="906"/>
      <c r="F163" s="906"/>
      <c r="G163" s="906"/>
      <c r="H163" s="906"/>
      <c r="I163" s="906"/>
      <c r="J163" s="1001"/>
      <c r="K163" s="1001"/>
      <c r="L163" s="1001"/>
      <c r="M163" s="1001"/>
      <c r="N163" s="1005"/>
      <c r="O163" s="906"/>
      <c r="P163" s="906"/>
      <c r="Q163" s="906" t="str">
        <f>IF(項目一覧②!$G$400=TRUE,"■","□")</f>
        <v>□</v>
      </c>
      <c r="R163" s="906" t="s">
        <v>84</v>
      </c>
      <c r="S163" s="906"/>
      <c r="T163" s="906" t="str">
        <f>IF(項目一覧②!$H$400=TRUE,"■","□")</f>
        <v>□</v>
      </c>
      <c r="U163" s="906" t="s">
        <v>454</v>
      </c>
      <c r="V163" s="906"/>
      <c r="W163" s="906"/>
      <c r="X163" s="906"/>
      <c r="Y163" s="906"/>
      <c r="Z163" s="906"/>
      <c r="AA163" s="906"/>
      <c r="AB163" s="906"/>
    </row>
    <row r="164" spans="1:28" ht="17.149999999999999" customHeight="1">
      <c r="A164" s="959" t="s">
        <v>275</v>
      </c>
      <c r="B164" s="937" t="s">
        <v>264</v>
      </c>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03"/>
    </row>
    <row r="165" spans="1:28" ht="17.149999999999999" customHeight="1">
      <c r="A165" s="906"/>
      <c r="B165" s="906"/>
      <c r="C165" s="906"/>
      <c r="D165" s="1669" t="s">
        <v>263</v>
      </c>
      <c r="E165" s="1669"/>
      <c r="F165" s="1669"/>
      <c r="G165" s="1669"/>
      <c r="H165" s="975"/>
      <c r="I165" s="1669" t="s">
        <v>262</v>
      </c>
      <c r="J165" s="1669"/>
      <c r="K165" s="1669"/>
      <c r="L165" s="1669"/>
      <c r="M165" s="1669"/>
      <c r="N165" s="1669"/>
      <c r="O165" s="1669"/>
      <c r="P165" s="1669"/>
      <c r="Q165" s="1669"/>
      <c r="R165" s="1669"/>
      <c r="S165" s="1669"/>
      <c r="T165" s="1669"/>
      <c r="U165" s="1669"/>
      <c r="V165" s="975"/>
      <c r="W165" s="975" t="s">
        <v>279</v>
      </c>
      <c r="X165" s="1669" t="s">
        <v>289</v>
      </c>
      <c r="Y165" s="1669"/>
      <c r="Z165" s="1669"/>
      <c r="AA165" s="906" t="s">
        <v>288</v>
      </c>
      <c r="AB165" s="903"/>
    </row>
    <row r="166" spans="1:28" ht="17.149999999999999" customHeight="1">
      <c r="A166" s="906"/>
      <c r="B166" s="906" t="s">
        <v>287</v>
      </c>
      <c r="C166" s="906"/>
      <c r="D166" s="975" t="s">
        <v>281</v>
      </c>
      <c r="E166" s="1667" t="str">
        <f>項目一覧②!$F$401</f>
        <v/>
      </c>
      <c r="F166" s="1667"/>
      <c r="G166" s="975" t="s">
        <v>280</v>
      </c>
      <c r="H166" s="938" t="str">
        <f>項目一覧②!$F$407</f>
        <v/>
      </c>
      <c r="J166" s="906"/>
      <c r="K166" s="906"/>
      <c r="L166" s="903"/>
      <c r="M166" s="906"/>
      <c r="N166" s="906"/>
      <c r="O166" s="906"/>
      <c r="P166" s="906"/>
      <c r="Q166" s="906"/>
      <c r="R166" s="903"/>
      <c r="S166" s="903"/>
      <c r="T166" s="903"/>
      <c r="U166" s="903"/>
      <c r="V166" s="975"/>
      <c r="W166" s="975" t="s">
        <v>279</v>
      </c>
      <c r="X166" s="1668" t="str">
        <f>項目一覧②!$F$413</f>
        <v/>
      </c>
      <c r="Y166" s="1668"/>
      <c r="Z166" s="1668"/>
      <c r="AA166" s="906" t="s">
        <v>278</v>
      </c>
      <c r="AB166" s="903"/>
    </row>
    <row r="167" spans="1:28" ht="17.149999999999999" customHeight="1">
      <c r="A167" s="906"/>
      <c r="B167" s="906" t="s">
        <v>286</v>
      </c>
      <c r="C167" s="906"/>
      <c r="D167" s="975" t="s">
        <v>281</v>
      </c>
      <c r="E167" s="1667" t="str">
        <f>項目一覧②!$F$402</f>
        <v/>
      </c>
      <c r="F167" s="1667"/>
      <c r="G167" s="975" t="s">
        <v>280</v>
      </c>
      <c r="H167" s="938" t="str">
        <f>項目一覧②!$F$408</f>
        <v/>
      </c>
      <c r="J167" s="906"/>
      <c r="K167" s="906"/>
      <c r="L167" s="903"/>
      <c r="M167" s="906"/>
      <c r="N167" s="906"/>
      <c r="O167" s="906"/>
      <c r="P167" s="906"/>
      <c r="Q167" s="906"/>
      <c r="R167" s="903"/>
      <c r="S167" s="903"/>
      <c r="T167" s="903"/>
      <c r="U167" s="903"/>
      <c r="V167" s="975"/>
      <c r="W167" s="975" t="s">
        <v>279</v>
      </c>
      <c r="X167" s="1668" t="str">
        <f>項目一覧②!$F$414</f>
        <v/>
      </c>
      <c r="Y167" s="1668"/>
      <c r="Z167" s="1668"/>
      <c r="AA167" s="906" t="s">
        <v>278</v>
      </c>
      <c r="AB167" s="903"/>
    </row>
    <row r="168" spans="1:28" ht="17.149999999999999" customHeight="1">
      <c r="A168" s="906"/>
      <c r="B168" s="906" t="s">
        <v>285</v>
      </c>
      <c r="C168" s="906"/>
      <c r="D168" s="975" t="s">
        <v>281</v>
      </c>
      <c r="E168" s="1667" t="str">
        <f>項目一覧②!$F$403</f>
        <v/>
      </c>
      <c r="F168" s="1667"/>
      <c r="G168" s="975" t="s">
        <v>280</v>
      </c>
      <c r="H168" s="938" t="str">
        <f>項目一覧②!$F$409</f>
        <v/>
      </c>
      <c r="J168" s="906"/>
      <c r="K168" s="906"/>
      <c r="L168" s="903"/>
      <c r="M168" s="906"/>
      <c r="N168" s="906"/>
      <c r="O168" s="906"/>
      <c r="P168" s="906"/>
      <c r="Q168" s="906"/>
      <c r="R168" s="903"/>
      <c r="S168" s="903"/>
      <c r="T168" s="903"/>
      <c r="U168" s="903"/>
      <c r="V168" s="975"/>
      <c r="W168" s="975" t="s">
        <v>279</v>
      </c>
      <c r="X168" s="1668" t="str">
        <f>項目一覧②!$F$415</f>
        <v/>
      </c>
      <c r="Y168" s="1668"/>
      <c r="Z168" s="1668"/>
      <c r="AA168" s="906" t="s">
        <v>278</v>
      </c>
      <c r="AB168" s="903"/>
    </row>
    <row r="169" spans="1:28" ht="17.149999999999999" customHeight="1">
      <c r="A169" s="906"/>
      <c r="B169" s="906" t="s">
        <v>284</v>
      </c>
      <c r="C169" s="906"/>
      <c r="D169" s="975" t="s">
        <v>281</v>
      </c>
      <c r="E169" s="1667" t="str">
        <f>項目一覧②!$F$404</f>
        <v/>
      </c>
      <c r="F169" s="1667"/>
      <c r="G169" s="975" t="s">
        <v>280</v>
      </c>
      <c r="H169" s="938" t="str">
        <f>項目一覧②!$F$410</f>
        <v/>
      </c>
      <c r="J169" s="906"/>
      <c r="K169" s="906"/>
      <c r="L169" s="903"/>
      <c r="M169" s="906"/>
      <c r="N169" s="906"/>
      <c r="O169" s="906"/>
      <c r="P169" s="906"/>
      <c r="Q169" s="906"/>
      <c r="R169" s="903"/>
      <c r="S169" s="903"/>
      <c r="T169" s="903"/>
      <c r="U169" s="903"/>
      <c r="V169" s="975"/>
      <c r="W169" s="975" t="s">
        <v>279</v>
      </c>
      <c r="X169" s="1668" t="str">
        <f>項目一覧②!$F$416</f>
        <v/>
      </c>
      <c r="Y169" s="1668"/>
      <c r="Z169" s="1668"/>
      <c r="AA169" s="906" t="s">
        <v>278</v>
      </c>
      <c r="AB169" s="903"/>
    </row>
    <row r="170" spans="1:28" ht="17.149999999999999" customHeight="1">
      <c r="A170" s="906"/>
      <c r="B170" s="906" t="s">
        <v>283</v>
      </c>
      <c r="C170" s="906"/>
      <c r="D170" s="975" t="s">
        <v>281</v>
      </c>
      <c r="E170" s="1667" t="str">
        <f>項目一覧②!$F$405</f>
        <v/>
      </c>
      <c r="F170" s="1667"/>
      <c r="G170" s="975" t="s">
        <v>280</v>
      </c>
      <c r="H170" s="938" t="str">
        <f>項目一覧②!$F$411</f>
        <v/>
      </c>
      <c r="J170" s="906"/>
      <c r="K170" s="906"/>
      <c r="L170" s="903"/>
      <c r="M170" s="906"/>
      <c r="N170" s="906"/>
      <c r="O170" s="906"/>
      <c r="P170" s="906"/>
      <c r="Q170" s="906"/>
      <c r="R170" s="903"/>
      <c r="S170" s="903"/>
      <c r="T170" s="903"/>
      <c r="U170" s="903"/>
      <c r="V170" s="975"/>
      <c r="W170" s="975" t="s">
        <v>279</v>
      </c>
      <c r="X170" s="1668" t="str">
        <f>項目一覧②!$F$417</f>
        <v/>
      </c>
      <c r="Y170" s="1668"/>
      <c r="Z170" s="1668"/>
      <c r="AA170" s="906" t="s">
        <v>278</v>
      </c>
      <c r="AB170" s="903"/>
    </row>
    <row r="171" spans="1:28" ht="17.149999999999999" customHeight="1">
      <c r="A171" s="935"/>
      <c r="B171" s="935" t="s">
        <v>282</v>
      </c>
      <c r="C171" s="935"/>
      <c r="D171" s="975" t="s">
        <v>281</v>
      </c>
      <c r="E171" s="1667" t="str">
        <f>項目一覧②!$F$406</f>
        <v/>
      </c>
      <c r="F171" s="1667"/>
      <c r="G171" s="975" t="s">
        <v>280</v>
      </c>
      <c r="H171" s="938" t="str">
        <f>項目一覧②!$F$412</f>
        <v/>
      </c>
      <c r="J171" s="935"/>
      <c r="K171" s="935"/>
      <c r="L171" s="903"/>
      <c r="M171" s="935"/>
      <c r="N171" s="935"/>
      <c r="O171" s="935"/>
      <c r="P171" s="935"/>
      <c r="Q171" s="935"/>
      <c r="R171" s="903"/>
      <c r="S171" s="903"/>
      <c r="T171" s="903"/>
      <c r="U171" s="903"/>
      <c r="V171" s="975"/>
      <c r="W171" s="975" t="s">
        <v>279</v>
      </c>
      <c r="X171" s="1671" t="str">
        <f>項目一覧②!$F$418</f>
        <v/>
      </c>
      <c r="Y171" s="1671"/>
      <c r="Z171" s="1671"/>
      <c r="AA171" s="906" t="s">
        <v>278</v>
      </c>
      <c r="AB171" s="906"/>
    </row>
    <row r="172" spans="1:28" ht="17.149999999999999" customHeight="1">
      <c r="A172" s="959" t="s">
        <v>275</v>
      </c>
      <c r="B172" s="937" t="s">
        <v>251</v>
      </c>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03"/>
    </row>
    <row r="173" spans="1:28" ht="17.149999999999999" customHeight="1">
      <c r="A173" s="936"/>
      <c r="B173" s="906"/>
      <c r="C173" s="906"/>
      <c r="D173" s="906"/>
      <c r="E173" s="906"/>
      <c r="F173" s="1675" t="str">
        <f>項目一覧②!$F$419</f>
        <v/>
      </c>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903"/>
    </row>
    <row r="174" spans="1:28" ht="17.149999999999999" customHeight="1">
      <c r="A174" s="935"/>
      <c r="B174" s="935"/>
      <c r="C174" s="935"/>
      <c r="D174" s="935"/>
      <c r="E174" s="935"/>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906"/>
    </row>
    <row r="175" spans="1:28" ht="17.149999999999999" customHeight="1">
      <c r="A175" s="936" t="s">
        <v>275</v>
      </c>
      <c r="B175" s="906" t="s">
        <v>250</v>
      </c>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c r="AB175" s="903"/>
    </row>
    <row r="176" spans="1:28" ht="17.149999999999999" customHeight="1">
      <c r="A176" s="906"/>
      <c r="B176" s="906"/>
      <c r="C176" s="906"/>
      <c r="D176" s="906"/>
      <c r="E176" s="906"/>
      <c r="F176" s="1675" t="str">
        <f>項目一覧②!$F$420</f>
        <v/>
      </c>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903"/>
    </row>
    <row r="177" spans="1:28" ht="17.149999999999999" customHeight="1">
      <c r="A177" s="935"/>
      <c r="B177" s="935"/>
      <c r="C177" s="935"/>
      <c r="D177" s="935"/>
      <c r="E177" s="935"/>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906"/>
    </row>
    <row r="178" spans="1:28" ht="17.149999999999999" customHeight="1">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c r="AB178" s="903"/>
    </row>
    <row r="179" spans="1:28" ht="17.149999999999999" customHeight="1">
      <c r="A179" s="1669" t="s">
        <v>277</v>
      </c>
      <c r="B179" s="1669"/>
      <c r="C179" s="1669"/>
      <c r="D179" s="1669"/>
      <c r="E179" s="1669"/>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903"/>
    </row>
    <row r="180" spans="1:28" ht="17.149999999999999" customHeight="1">
      <c r="A180" s="935"/>
      <c r="B180" s="935" t="s">
        <v>276</v>
      </c>
      <c r="C180" s="935"/>
      <c r="D180" s="935"/>
      <c r="E180" s="935"/>
      <c r="F180" s="935"/>
      <c r="G180" s="935"/>
      <c r="H180" s="935"/>
      <c r="I180" s="935"/>
      <c r="J180" s="935"/>
      <c r="K180" s="935"/>
      <c r="L180" s="935"/>
      <c r="M180" s="935"/>
      <c r="N180" s="935"/>
      <c r="O180" s="935"/>
      <c r="P180" s="935"/>
      <c r="Q180" s="935"/>
      <c r="R180" s="935"/>
      <c r="S180" s="935"/>
      <c r="T180" s="935"/>
      <c r="U180" s="935"/>
      <c r="V180" s="935"/>
      <c r="W180" s="935"/>
      <c r="X180" s="935"/>
      <c r="Y180" s="935"/>
      <c r="Z180" s="935"/>
      <c r="AA180" s="935"/>
      <c r="AB180" s="906"/>
    </row>
    <row r="181" spans="1:28" ht="22" customHeight="1">
      <c r="A181" s="972" t="s">
        <v>275</v>
      </c>
      <c r="B181" s="973" t="s">
        <v>132</v>
      </c>
      <c r="C181" s="973"/>
      <c r="D181" s="973"/>
      <c r="E181" s="973"/>
      <c r="F181" s="973"/>
      <c r="G181" s="922"/>
      <c r="H181" s="973"/>
      <c r="I181" s="973"/>
      <c r="J181" s="973"/>
      <c r="K181" s="973"/>
      <c r="L181" s="1748">
        <f>項目一覧②!$F$421</f>
        <v>2</v>
      </c>
      <c r="M181" s="1748"/>
      <c r="N181" s="973"/>
      <c r="O181" s="973"/>
      <c r="P181" s="973"/>
      <c r="Q181" s="973"/>
      <c r="R181" s="973"/>
      <c r="S181" s="973"/>
      <c r="T181" s="973"/>
      <c r="U181" s="973"/>
      <c r="V181" s="973"/>
      <c r="W181" s="973"/>
      <c r="X181" s="973"/>
      <c r="Y181" s="973"/>
      <c r="Z181" s="973"/>
      <c r="AA181" s="973"/>
      <c r="AB181" s="906"/>
    </row>
    <row r="182" spans="1:28" ht="22" customHeight="1">
      <c r="A182" s="972" t="s">
        <v>275</v>
      </c>
      <c r="B182" s="973" t="s">
        <v>274</v>
      </c>
      <c r="C182" s="973"/>
      <c r="D182" s="973"/>
      <c r="E182" s="973"/>
      <c r="F182" s="973"/>
      <c r="G182" s="903"/>
      <c r="H182" s="903"/>
      <c r="I182" s="973"/>
      <c r="J182" s="973"/>
      <c r="K182" s="1673" t="str">
        <f>項目一覧②!$F$422</f>
        <v/>
      </c>
      <c r="L182" s="1673"/>
      <c r="M182" s="1673"/>
      <c r="N182" s="973" t="s">
        <v>273</v>
      </c>
      <c r="O182" s="973"/>
      <c r="P182" s="973"/>
      <c r="Q182" s="973"/>
      <c r="R182" s="973"/>
      <c r="S182" s="973"/>
      <c r="T182" s="973"/>
      <c r="U182" s="973"/>
      <c r="V182" s="973"/>
      <c r="W182" s="973"/>
      <c r="X182" s="973"/>
      <c r="Y182" s="973"/>
      <c r="Z182" s="973"/>
      <c r="AA182" s="973"/>
      <c r="AB182" s="906"/>
    </row>
    <row r="183" spans="1:28" ht="22" customHeight="1">
      <c r="A183" s="972" t="s">
        <v>110</v>
      </c>
      <c r="B183" s="973" t="s">
        <v>272</v>
      </c>
      <c r="C183" s="973"/>
      <c r="D183" s="973"/>
      <c r="E183" s="973"/>
      <c r="F183" s="973"/>
      <c r="G183" s="973"/>
      <c r="H183" s="973"/>
      <c r="I183" s="973"/>
      <c r="J183" s="1672" t="str">
        <f>項目一覧②!$F$423</f>
        <v/>
      </c>
      <c r="K183" s="1672"/>
      <c r="L183" s="1672"/>
      <c r="M183" s="1672"/>
      <c r="N183" s="1004" t="s">
        <v>92</v>
      </c>
      <c r="O183" s="973"/>
      <c r="P183" s="973"/>
      <c r="Q183" s="973"/>
      <c r="R183" s="973"/>
      <c r="S183" s="973"/>
      <c r="T183" s="973"/>
      <c r="U183" s="973"/>
      <c r="V183" s="973"/>
      <c r="W183" s="973"/>
      <c r="X183" s="973"/>
      <c r="Y183" s="973"/>
      <c r="Z183" s="973"/>
      <c r="AA183" s="973"/>
      <c r="AB183" s="906"/>
    </row>
    <row r="184" spans="1:28" ht="22" customHeight="1">
      <c r="A184" s="972" t="s">
        <v>110</v>
      </c>
      <c r="B184" s="973" t="s">
        <v>271</v>
      </c>
      <c r="C184" s="973"/>
      <c r="D184" s="973"/>
      <c r="E184" s="973"/>
      <c r="F184" s="973"/>
      <c r="G184" s="973"/>
      <c r="H184" s="973"/>
      <c r="I184" s="973"/>
      <c r="J184" s="1672" t="str">
        <f>項目一覧②!$F$424</f>
        <v/>
      </c>
      <c r="K184" s="1672"/>
      <c r="L184" s="1672"/>
      <c r="M184" s="1672"/>
      <c r="N184" s="1005" t="s">
        <v>92</v>
      </c>
      <c r="O184" s="973"/>
      <c r="P184" s="973"/>
      <c r="Q184" s="973"/>
      <c r="R184" s="973"/>
      <c r="S184" s="973"/>
      <c r="T184" s="973"/>
      <c r="U184" s="973"/>
      <c r="V184" s="973"/>
      <c r="W184" s="973"/>
      <c r="X184" s="973"/>
      <c r="Y184" s="973"/>
      <c r="Z184" s="973"/>
      <c r="AA184" s="973"/>
      <c r="AB184" s="906"/>
    </row>
    <row r="185" spans="1:28" ht="22" customHeight="1">
      <c r="A185" s="972" t="s">
        <v>110</v>
      </c>
      <c r="B185" s="973" t="s">
        <v>270</v>
      </c>
      <c r="C185" s="973"/>
      <c r="D185" s="973"/>
      <c r="E185" s="973"/>
      <c r="F185" s="973"/>
      <c r="G185" s="973"/>
      <c r="H185" s="973"/>
      <c r="I185" s="973"/>
      <c r="J185" s="1672" t="str">
        <f>項目一覧②!$F$425</f>
        <v/>
      </c>
      <c r="K185" s="1672"/>
      <c r="L185" s="1672"/>
      <c r="M185" s="1672"/>
      <c r="N185" s="1004" t="s">
        <v>92</v>
      </c>
      <c r="O185" s="973"/>
      <c r="P185" s="973"/>
      <c r="Q185" s="973"/>
      <c r="R185" s="973"/>
      <c r="S185" s="973"/>
      <c r="T185" s="973"/>
      <c r="U185" s="973"/>
      <c r="V185" s="973"/>
      <c r="W185" s="973"/>
      <c r="X185" s="973"/>
      <c r="Y185" s="973"/>
      <c r="Z185" s="973"/>
      <c r="AA185" s="973"/>
      <c r="AB185" s="906"/>
    </row>
    <row r="186" spans="1:28" ht="17.149999999999999" customHeight="1">
      <c r="A186" s="959" t="s">
        <v>110</v>
      </c>
      <c r="B186" s="937" t="s">
        <v>268</v>
      </c>
      <c r="C186" s="937"/>
      <c r="D186" s="937"/>
      <c r="E186" s="937"/>
      <c r="F186" s="937"/>
      <c r="G186" s="937"/>
      <c r="H186" s="937"/>
      <c r="I186" s="937"/>
      <c r="O186" s="937"/>
      <c r="P186" s="937"/>
      <c r="Q186" s="937"/>
      <c r="R186" s="937"/>
      <c r="S186" s="937"/>
      <c r="T186" s="937"/>
      <c r="U186" s="937"/>
      <c r="V186" s="937"/>
      <c r="W186" s="937"/>
      <c r="X186" s="937"/>
      <c r="Y186" s="937"/>
      <c r="Z186" s="937"/>
      <c r="AA186" s="937"/>
      <c r="AB186" s="903"/>
    </row>
    <row r="187" spans="1:28" ht="17.149999999999999" customHeight="1">
      <c r="A187" s="936"/>
      <c r="B187" s="906"/>
      <c r="C187" s="906" t="s">
        <v>2269</v>
      </c>
      <c r="D187" s="906" t="s">
        <v>2270</v>
      </c>
      <c r="E187" s="906"/>
      <c r="F187" s="906"/>
      <c r="G187" s="906"/>
      <c r="H187" s="906"/>
      <c r="I187" s="906"/>
      <c r="J187" s="1670" t="str">
        <f>項目一覧②!$F$426</f>
        <v/>
      </c>
      <c r="K187" s="1670"/>
      <c r="L187" s="1670"/>
      <c r="M187" s="1670"/>
      <c r="N187" s="1000" t="s">
        <v>92</v>
      </c>
      <c r="O187" s="906"/>
      <c r="P187" s="906"/>
      <c r="Q187" s="906"/>
      <c r="R187" s="906"/>
      <c r="S187" s="906"/>
      <c r="T187" s="906"/>
      <c r="U187" s="906"/>
      <c r="V187" s="906"/>
      <c r="W187" s="906"/>
      <c r="X187" s="906"/>
      <c r="Y187" s="906"/>
      <c r="Z187" s="906"/>
      <c r="AA187" s="906"/>
      <c r="AB187" s="903"/>
    </row>
    <row r="188" spans="1:28" ht="17.149999999999999" customHeight="1">
      <c r="A188" s="936"/>
      <c r="B188" s="906"/>
      <c r="C188" s="906" t="s">
        <v>2271</v>
      </c>
      <c r="D188" s="906" t="s">
        <v>2272</v>
      </c>
      <c r="E188" s="906"/>
      <c r="F188" s="906"/>
      <c r="G188" s="906"/>
      <c r="H188" s="906"/>
      <c r="I188" s="906"/>
      <c r="J188" s="1001"/>
      <c r="K188" s="1001"/>
      <c r="L188" s="1001"/>
      <c r="M188" s="1001"/>
      <c r="N188" s="1000"/>
      <c r="O188" s="906"/>
      <c r="P188" s="906"/>
      <c r="Q188" s="906" t="str">
        <f>IF(項目一覧②!$G$427=TRUE,"■","□")</f>
        <v>□</v>
      </c>
      <c r="R188" s="906" t="s">
        <v>84</v>
      </c>
      <c r="S188" s="906"/>
      <c r="T188" s="906" t="str">
        <f>IF(項目一覧②!$H$427=TRUE,"■","□")</f>
        <v>□</v>
      </c>
      <c r="U188" s="906" t="s">
        <v>454</v>
      </c>
      <c r="V188" s="906"/>
      <c r="W188" s="906"/>
      <c r="X188" s="906"/>
      <c r="Y188" s="906"/>
      <c r="Z188" s="906"/>
      <c r="AA188" s="906"/>
      <c r="AB188" s="906"/>
    </row>
    <row r="189" spans="1:28" ht="17.149999999999999" customHeight="1">
      <c r="A189" s="959" t="s">
        <v>275</v>
      </c>
      <c r="B189" s="937" t="s">
        <v>264</v>
      </c>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03"/>
    </row>
    <row r="190" spans="1:28" ht="17.149999999999999" customHeight="1">
      <c r="A190" s="906"/>
      <c r="B190" s="906"/>
      <c r="C190" s="906"/>
      <c r="D190" s="1669" t="s">
        <v>263</v>
      </c>
      <c r="E190" s="1669"/>
      <c r="F190" s="1669"/>
      <c r="G190" s="1669"/>
      <c r="H190" s="975"/>
      <c r="I190" s="1669" t="s">
        <v>262</v>
      </c>
      <c r="J190" s="1669"/>
      <c r="K190" s="1669"/>
      <c r="L190" s="1669"/>
      <c r="M190" s="1669"/>
      <c r="N190" s="1669"/>
      <c r="O190" s="1669"/>
      <c r="P190" s="1669"/>
      <c r="Q190" s="1669"/>
      <c r="R190" s="1669"/>
      <c r="S190" s="1669"/>
      <c r="T190" s="1669"/>
      <c r="U190" s="1669"/>
      <c r="V190" s="975"/>
      <c r="W190" s="975" t="s">
        <v>279</v>
      </c>
      <c r="X190" s="1669" t="s">
        <v>289</v>
      </c>
      <c r="Y190" s="1669"/>
      <c r="Z190" s="1669"/>
      <c r="AA190" s="906" t="s">
        <v>288</v>
      </c>
      <c r="AB190" s="903"/>
    </row>
    <row r="191" spans="1:28" ht="17.149999999999999" customHeight="1">
      <c r="A191" s="906"/>
      <c r="B191" s="906" t="s">
        <v>287</v>
      </c>
      <c r="C191" s="906"/>
      <c r="D191" s="975" t="s">
        <v>281</v>
      </c>
      <c r="E191" s="1667" t="str">
        <f>項目一覧②!$F$428</f>
        <v/>
      </c>
      <c r="F191" s="1667"/>
      <c r="G191" s="975" t="s">
        <v>280</v>
      </c>
      <c r="H191" s="938" t="str">
        <f>項目一覧②!$F$434</f>
        <v/>
      </c>
      <c r="J191" s="906"/>
      <c r="K191" s="906"/>
      <c r="L191" s="903"/>
      <c r="M191" s="906"/>
      <c r="N191" s="906"/>
      <c r="O191" s="906"/>
      <c r="P191" s="906"/>
      <c r="Q191" s="906"/>
      <c r="R191" s="903"/>
      <c r="S191" s="903"/>
      <c r="T191" s="903"/>
      <c r="U191" s="903"/>
      <c r="V191" s="975"/>
      <c r="W191" s="975" t="s">
        <v>279</v>
      </c>
      <c r="X191" s="1668" t="str">
        <f>項目一覧②!$F$440</f>
        <v/>
      </c>
      <c r="Y191" s="1668"/>
      <c r="Z191" s="1668"/>
      <c r="AA191" s="906" t="s">
        <v>278</v>
      </c>
      <c r="AB191" s="903"/>
    </row>
    <row r="192" spans="1:28" ht="17.149999999999999" customHeight="1">
      <c r="A192" s="906"/>
      <c r="B192" s="906" t="s">
        <v>286</v>
      </c>
      <c r="C192" s="906"/>
      <c r="D192" s="975" t="s">
        <v>281</v>
      </c>
      <c r="E192" s="1667" t="str">
        <f>項目一覧②!$F$429</f>
        <v/>
      </c>
      <c r="F192" s="1667"/>
      <c r="G192" s="975" t="s">
        <v>280</v>
      </c>
      <c r="H192" s="938" t="str">
        <f>項目一覧②!$F$435</f>
        <v/>
      </c>
      <c r="J192" s="906"/>
      <c r="K192" s="906"/>
      <c r="L192" s="903"/>
      <c r="M192" s="906"/>
      <c r="N192" s="906"/>
      <c r="O192" s="906"/>
      <c r="P192" s="906"/>
      <c r="Q192" s="906"/>
      <c r="R192" s="903"/>
      <c r="S192" s="903"/>
      <c r="T192" s="903"/>
      <c r="U192" s="903"/>
      <c r="V192" s="975"/>
      <c r="W192" s="975" t="s">
        <v>279</v>
      </c>
      <c r="X192" s="1668" t="str">
        <f>項目一覧②!$F$441</f>
        <v/>
      </c>
      <c r="Y192" s="1668"/>
      <c r="Z192" s="1668"/>
      <c r="AA192" s="906" t="s">
        <v>278</v>
      </c>
      <c r="AB192" s="903"/>
    </row>
    <row r="193" spans="1:28" ht="17.149999999999999" customHeight="1">
      <c r="A193" s="906"/>
      <c r="B193" s="906" t="s">
        <v>285</v>
      </c>
      <c r="C193" s="906"/>
      <c r="D193" s="975" t="s">
        <v>281</v>
      </c>
      <c r="E193" s="1667" t="str">
        <f>項目一覧②!$F$430</f>
        <v/>
      </c>
      <c r="F193" s="1667"/>
      <c r="G193" s="975" t="s">
        <v>280</v>
      </c>
      <c r="H193" s="938" t="str">
        <f>項目一覧②!$F$436</f>
        <v/>
      </c>
      <c r="J193" s="906"/>
      <c r="K193" s="906"/>
      <c r="L193" s="903"/>
      <c r="M193" s="906"/>
      <c r="N193" s="906"/>
      <c r="O193" s="906"/>
      <c r="P193" s="906"/>
      <c r="Q193" s="906"/>
      <c r="R193" s="903"/>
      <c r="S193" s="903"/>
      <c r="T193" s="903"/>
      <c r="U193" s="903"/>
      <c r="V193" s="975"/>
      <c r="W193" s="975" t="s">
        <v>279</v>
      </c>
      <c r="X193" s="1668" t="str">
        <f>項目一覧②!$F$442</f>
        <v/>
      </c>
      <c r="Y193" s="1668"/>
      <c r="Z193" s="1668"/>
      <c r="AA193" s="906" t="s">
        <v>278</v>
      </c>
      <c r="AB193" s="903"/>
    </row>
    <row r="194" spans="1:28" ht="17.149999999999999" customHeight="1">
      <c r="A194" s="906"/>
      <c r="B194" s="906" t="s">
        <v>284</v>
      </c>
      <c r="C194" s="906"/>
      <c r="D194" s="975" t="s">
        <v>281</v>
      </c>
      <c r="E194" s="1667" t="str">
        <f>項目一覧②!$F$431</f>
        <v/>
      </c>
      <c r="F194" s="1667"/>
      <c r="G194" s="975" t="s">
        <v>280</v>
      </c>
      <c r="H194" s="938" t="str">
        <f>項目一覧②!$F$437</f>
        <v/>
      </c>
      <c r="J194" s="906"/>
      <c r="K194" s="906"/>
      <c r="L194" s="903"/>
      <c r="M194" s="906"/>
      <c r="N194" s="906"/>
      <c r="O194" s="906"/>
      <c r="P194" s="906"/>
      <c r="Q194" s="906"/>
      <c r="R194" s="903"/>
      <c r="S194" s="903"/>
      <c r="T194" s="903"/>
      <c r="U194" s="903"/>
      <c r="V194" s="975"/>
      <c r="W194" s="975" t="s">
        <v>279</v>
      </c>
      <c r="X194" s="1668" t="str">
        <f>項目一覧②!$F$443</f>
        <v/>
      </c>
      <c r="Y194" s="1668"/>
      <c r="Z194" s="1668"/>
      <c r="AA194" s="906" t="s">
        <v>278</v>
      </c>
      <c r="AB194" s="903"/>
    </row>
    <row r="195" spans="1:28" ht="17.149999999999999" customHeight="1">
      <c r="A195" s="906"/>
      <c r="B195" s="906" t="s">
        <v>283</v>
      </c>
      <c r="C195" s="906"/>
      <c r="D195" s="975" t="s">
        <v>281</v>
      </c>
      <c r="E195" s="1667" t="str">
        <f>項目一覧②!$F$432</f>
        <v/>
      </c>
      <c r="F195" s="1667"/>
      <c r="G195" s="975" t="s">
        <v>280</v>
      </c>
      <c r="H195" s="938" t="str">
        <f>項目一覧②!$F$438</f>
        <v/>
      </c>
      <c r="J195" s="906"/>
      <c r="K195" s="906"/>
      <c r="L195" s="903"/>
      <c r="M195" s="906"/>
      <c r="N195" s="906"/>
      <c r="O195" s="906"/>
      <c r="P195" s="906"/>
      <c r="Q195" s="906"/>
      <c r="R195" s="903"/>
      <c r="S195" s="903"/>
      <c r="T195" s="903"/>
      <c r="U195" s="903"/>
      <c r="V195" s="975"/>
      <c r="W195" s="975" t="s">
        <v>279</v>
      </c>
      <c r="X195" s="1668" t="str">
        <f>項目一覧②!$F$444</f>
        <v/>
      </c>
      <c r="Y195" s="1668"/>
      <c r="Z195" s="1668"/>
      <c r="AA195" s="906" t="s">
        <v>278</v>
      </c>
      <c r="AB195" s="903"/>
    </row>
    <row r="196" spans="1:28" ht="17.149999999999999" customHeight="1">
      <c r="A196" s="935"/>
      <c r="B196" s="935" t="s">
        <v>282</v>
      </c>
      <c r="C196" s="935"/>
      <c r="D196" s="975" t="s">
        <v>281</v>
      </c>
      <c r="E196" s="1667" t="str">
        <f>項目一覧②!$F$433</f>
        <v/>
      </c>
      <c r="F196" s="1667"/>
      <c r="G196" s="975" t="s">
        <v>280</v>
      </c>
      <c r="H196" s="938" t="str">
        <f>項目一覧②!$F$439</f>
        <v/>
      </c>
      <c r="J196" s="935"/>
      <c r="K196" s="935"/>
      <c r="L196" s="903"/>
      <c r="M196" s="935"/>
      <c r="N196" s="935"/>
      <c r="O196" s="935"/>
      <c r="P196" s="935"/>
      <c r="Q196" s="935"/>
      <c r="R196" s="903"/>
      <c r="S196" s="903"/>
      <c r="T196" s="903"/>
      <c r="U196" s="903"/>
      <c r="V196" s="975"/>
      <c r="W196" s="975" t="s">
        <v>279</v>
      </c>
      <c r="X196" s="1668" t="str">
        <f>項目一覧②!$F$445</f>
        <v/>
      </c>
      <c r="Y196" s="1668"/>
      <c r="Z196" s="1668"/>
      <c r="AA196" s="906" t="s">
        <v>278</v>
      </c>
      <c r="AB196" s="906"/>
    </row>
    <row r="197" spans="1:28" ht="17.149999999999999" customHeight="1">
      <c r="A197" s="959" t="s">
        <v>275</v>
      </c>
      <c r="B197" s="937" t="s">
        <v>251</v>
      </c>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03"/>
    </row>
    <row r="198" spans="1:28" ht="17.149999999999999" customHeight="1">
      <c r="A198" s="936"/>
      <c r="B198" s="906"/>
      <c r="C198" s="906"/>
      <c r="D198" s="906"/>
      <c r="E198" s="906"/>
      <c r="F198" s="1675" t="str">
        <f>項目一覧②!$F$446</f>
        <v/>
      </c>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903"/>
    </row>
    <row r="199" spans="1:28" ht="17.149999999999999" customHeight="1">
      <c r="A199" s="935"/>
      <c r="B199" s="935"/>
      <c r="C199" s="935"/>
      <c r="D199" s="935"/>
      <c r="E199" s="935"/>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906"/>
    </row>
    <row r="200" spans="1:28" ht="17.149999999999999" customHeight="1">
      <c r="A200" s="936" t="s">
        <v>275</v>
      </c>
      <c r="B200" s="906" t="s">
        <v>250</v>
      </c>
      <c r="C200" s="906"/>
      <c r="D200" s="906"/>
      <c r="E200" s="906"/>
      <c r="F200" s="906"/>
      <c r="G200" s="906"/>
      <c r="H200" s="906"/>
      <c r="I200" s="906"/>
      <c r="J200" s="906"/>
      <c r="K200" s="906"/>
      <c r="L200" s="906"/>
      <c r="M200" s="906"/>
      <c r="N200" s="906"/>
      <c r="O200" s="906"/>
      <c r="P200" s="906"/>
      <c r="Q200" s="906"/>
      <c r="R200" s="906"/>
      <c r="S200" s="906"/>
      <c r="T200" s="906"/>
      <c r="U200" s="906"/>
      <c r="V200" s="906"/>
      <c r="W200" s="906"/>
      <c r="X200" s="906"/>
      <c r="Y200" s="906"/>
      <c r="Z200" s="906"/>
      <c r="AA200" s="906"/>
      <c r="AB200" s="903"/>
    </row>
    <row r="201" spans="1:28" ht="17.149999999999999" customHeight="1">
      <c r="A201" s="906"/>
      <c r="B201" s="906"/>
      <c r="C201" s="906"/>
      <c r="D201" s="906"/>
      <c r="E201" s="906"/>
      <c r="F201" s="1675" t="str">
        <f>項目一覧②!$F$447</f>
        <v/>
      </c>
      <c r="G201" s="1675"/>
      <c r="H201" s="1675"/>
      <c r="I201" s="1675"/>
      <c r="J201" s="1675"/>
      <c r="K201" s="1675"/>
      <c r="L201" s="1675"/>
      <c r="M201" s="1675"/>
      <c r="N201" s="1675"/>
      <c r="O201" s="1675"/>
      <c r="P201" s="1675"/>
      <c r="Q201" s="1675"/>
      <c r="R201" s="1675"/>
      <c r="S201" s="1675"/>
      <c r="T201" s="1675"/>
      <c r="U201" s="1675"/>
      <c r="V201" s="1675"/>
      <c r="W201" s="1675"/>
      <c r="X201" s="1675"/>
      <c r="Y201" s="1675"/>
      <c r="Z201" s="1675"/>
      <c r="AA201" s="1675"/>
      <c r="AB201" s="903"/>
    </row>
    <row r="202" spans="1:28" ht="17.149999999999999" customHeight="1">
      <c r="A202" s="935"/>
      <c r="B202" s="935"/>
      <c r="C202" s="935"/>
      <c r="D202" s="935"/>
      <c r="E202" s="935"/>
      <c r="F202" s="1676"/>
      <c r="G202" s="1676"/>
      <c r="H202" s="1676"/>
      <c r="I202" s="1676"/>
      <c r="J202" s="1676"/>
      <c r="K202" s="1676"/>
      <c r="L202" s="1676"/>
      <c r="M202" s="1676"/>
      <c r="N202" s="1676"/>
      <c r="O202" s="1676"/>
      <c r="P202" s="1676"/>
      <c r="Q202" s="1676"/>
      <c r="R202" s="1676"/>
      <c r="S202" s="1676"/>
      <c r="T202" s="1676"/>
      <c r="U202" s="1676"/>
      <c r="V202" s="1676"/>
      <c r="W202" s="1676"/>
      <c r="X202" s="1676"/>
      <c r="Y202" s="1676"/>
      <c r="Z202" s="1676"/>
      <c r="AA202" s="1676"/>
      <c r="AB202" s="906"/>
    </row>
    <row r="203" spans="1:28" ht="17.149999999999999"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3"/>
    </row>
    <row r="204" spans="1:28" ht="17.149999999999999" customHeight="1">
      <c r="A204" s="1669" t="s">
        <v>277</v>
      </c>
      <c r="B204" s="1669"/>
      <c r="C204" s="1669"/>
      <c r="D204" s="1669"/>
      <c r="E204" s="1669"/>
      <c r="F204" s="1669"/>
      <c r="G204" s="1669"/>
      <c r="H204" s="1669"/>
      <c r="I204" s="1669"/>
      <c r="J204" s="1669"/>
      <c r="K204" s="1669"/>
      <c r="L204" s="1669"/>
      <c r="M204" s="1669"/>
      <c r="N204" s="1669"/>
      <c r="O204" s="1669"/>
      <c r="P204" s="1669"/>
      <c r="Q204" s="1669"/>
      <c r="R204" s="1669"/>
      <c r="S204" s="1669"/>
      <c r="T204" s="1669"/>
      <c r="U204" s="1669"/>
      <c r="V204" s="1669"/>
      <c r="W204" s="1669"/>
      <c r="X204" s="1669"/>
      <c r="Y204" s="1669"/>
      <c r="Z204" s="1669"/>
      <c r="AA204" s="1669"/>
      <c r="AB204" s="903"/>
    </row>
    <row r="205" spans="1:28" ht="17.149999999999999" customHeight="1">
      <c r="A205" s="935"/>
      <c r="B205" s="935" t="s">
        <v>276</v>
      </c>
      <c r="C205" s="935"/>
      <c r="D205" s="935"/>
      <c r="E205" s="935"/>
      <c r="F205" s="935"/>
      <c r="G205" s="935"/>
      <c r="H205" s="935"/>
      <c r="I205" s="935"/>
      <c r="J205" s="935"/>
      <c r="K205" s="935"/>
      <c r="L205" s="935"/>
      <c r="M205" s="935"/>
      <c r="N205" s="935"/>
      <c r="O205" s="935"/>
      <c r="P205" s="935"/>
      <c r="Q205" s="935"/>
      <c r="R205" s="935"/>
      <c r="S205" s="935"/>
      <c r="T205" s="935"/>
      <c r="U205" s="935"/>
      <c r="V205" s="935"/>
      <c r="W205" s="935"/>
      <c r="X205" s="935"/>
      <c r="Y205" s="935"/>
      <c r="Z205" s="935"/>
      <c r="AA205" s="935"/>
      <c r="AB205" s="906"/>
    </row>
    <row r="206" spans="1:28" ht="22" customHeight="1">
      <c r="A206" s="972" t="s">
        <v>275</v>
      </c>
      <c r="B206" s="973" t="s">
        <v>132</v>
      </c>
      <c r="C206" s="973"/>
      <c r="D206" s="973"/>
      <c r="E206" s="973"/>
      <c r="F206" s="973"/>
      <c r="G206" s="922"/>
      <c r="H206" s="973"/>
      <c r="I206" s="973"/>
      <c r="J206" s="973"/>
      <c r="K206" s="973"/>
      <c r="L206" s="1685">
        <f>項目一覧②!$F$475</f>
        <v>2</v>
      </c>
      <c r="M206" s="1685"/>
      <c r="N206" s="973"/>
      <c r="O206" s="973"/>
      <c r="P206" s="973"/>
      <c r="Q206" s="973"/>
      <c r="R206" s="973"/>
      <c r="S206" s="973"/>
      <c r="T206" s="973"/>
      <c r="U206" s="973"/>
      <c r="V206" s="973"/>
      <c r="W206" s="973"/>
      <c r="X206" s="973"/>
      <c r="Y206" s="973"/>
      <c r="Z206" s="973"/>
      <c r="AA206" s="973"/>
      <c r="AB206" s="906"/>
    </row>
    <row r="207" spans="1:28" ht="22" customHeight="1">
      <c r="A207" s="972" t="s">
        <v>275</v>
      </c>
      <c r="B207" s="973" t="s">
        <v>274</v>
      </c>
      <c r="C207" s="973"/>
      <c r="D207" s="973"/>
      <c r="E207" s="973"/>
      <c r="F207" s="973"/>
      <c r="G207" s="903"/>
      <c r="H207" s="903"/>
      <c r="I207" s="973"/>
      <c r="J207" s="1748" t="str">
        <f>項目一覧②!$F$449</f>
        <v/>
      </c>
      <c r="K207" s="1748"/>
      <c r="L207" s="1748"/>
      <c r="M207" s="1748"/>
      <c r="N207" s="973" t="s">
        <v>273</v>
      </c>
      <c r="O207" s="973"/>
      <c r="P207" s="973"/>
      <c r="Q207" s="973"/>
      <c r="R207" s="973"/>
      <c r="S207" s="973"/>
      <c r="T207" s="973"/>
      <c r="U207" s="973"/>
      <c r="V207" s="973"/>
      <c r="W207" s="973"/>
      <c r="X207" s="973"/>
      <c r="Y207" s="973"/>
      <c r="Z207" s="973"/>
      <c r="AA207" s="973"/>
      <c r="AB207" s="906"/>
    </row>
    <row r="208" spans="1:28" ht="22" customHeight="1">
      <c r="A208" s="972" t="s">
        <v>110</v>
      </c>
      <c r="B208" s="973" t="s">
        <v>272</v>
      </c>
      <c r="C208" s="973"/>
      <c r="D208" s="973"/>
      <c r="E208" s="973"/>
      <c r="F208" s="973"/>
      <c r="G208" s="973"/>
      <c r="H208" s="973"/>
      <c r="I208" s="973"/>
      <c r="J208" s="1672" t="str">
        <f>項目一覧②!$F$450</f>
        <v/>
      </c>
      <c r="K208" s="1672"/>
      <c r="L208" s="1672"/>
      <c r="M208" s="1672"/>
      <c r="N208" s="1004" t="s">
        <v>92</v>
      </c>
      <c r="O208" s="973"/>
      <c r="P208" s="973"/>
      <c r="Q208" s="973"/>
      <c r="R208" s="973"/>
      <c r="S208" s="973"/>
      <c r="T208" s="973"/>
      <c r="U208" s="973"/>
      <c r="V208" s="973"/>
      <c r="W208" s="973"/>
      <c r="X208" s="973"/>
      <c r="Y208" s="973"/>
      <c r="Z208" s="973"/>
      <c r="AA208" s="973"/>
      <c r="AB208" s="906"/>
    </row>
    <row r="209" spans="1:28" ht="22" customHeight="1">
      <c r="A209" s="972" t="s">
        <v>110</v>
      </c>
      <c r="B209" s="973" t="s">
        <v>271</v>
      </c>
      <c r="C209" s="973"/>
      <c r="D209" s="973"/>
      <c r="E209" s="973"/>
      <c r="F209" s="973"/>
      <c r="G209" s="973"/>
      <c r="H209" s="973"/>
      <c r="I209" s="973"/>
      <c r="J209" s="1672" t="str">
        <f>項目一覧②!$F$451</f>
        <v/>
      </c>
      <c r="K209" s="1672"/>
      <c r="L209" s="1672"/>
      <c r="M209" s="1672"/>
      <c r="N209" s="1005" t="s">
        <v>92</v>
      </c>
      <c r="O209" s="973"/>
      <c r="P209" s="973"/>
      <c r="Q209" s="973"/>
      <c r="R209" s="973"/>
      <c r="S209" s="973"/>
      <c r="T209" s="973"/>
      <c r="U209" s="973"/>
      <c r="V209" s="973"/>
      <c r="W209" s="973"/>
      <c r="X209" s="973"/>
      <c r="Y209" s="973"/>
      <c r="Z209" s="973"/>
      <c r="AA209" s="973"/>
      <c r="AB209" s="906"/>
    </row>
    <row r="210" spans="1:28" ht="22" customHeight="1">
      <c r="A210" s="972" t="s">
        <v>110</v>
      </c>
      <c r="B210" s="973" t="s">
        <v>270</v>
      </c>
      <c r="C210" s="973"/>
      <c r="D210" s="973"/>
      <c r="E210" s="973"/>
      <c r="F210" s="973"/>
      <c r="G210" s="973"/>
      <c r="H210" s="973"/>
      <c r="I210" s="973"/>
      <c r="J210" s="1672" t="str">
        <f>項目一覧②!$F$452</f>
        <v/>
      </c>
      <c r="K210" s="1672"/>
      <c r="L210" s="1672"/>
      <c r="M210" s="1672"/>
      <c r="N210" s="1004" t="s">
        <v>92</v>
      </c>
      <c r="O210" s="973"/>
      <c r="P210" s="973"/>
      <c r="Q210" s="973"/>
      <c r="R210" s="973"/>
      <c r="S210" s="973"/>
      <c r="T210" s="973"/>
      <c r="U210" s="973"/>
      <c r="V210" s="973"/>
      <c r="W210" s="973"/>
      <c r="X210" s="973"/>
      <c r="Y210" s="973"/>
      <c r="Z210" s="973"/>
      <c r="AA210" s="973"/>
      <c r="AB210" s="906"/>
    </row>
    <row r="211" spans="1:28" ht="17.149999999999999" customHeight="1">
      <c r="A211" s="959" t="s">
        <v>110</v>
      </c>
      <c r="B211" s="937" t="s">
        <v>268</v>
      </c>
      <c r="C211" s="937"/>
      <c r="D211" s="937"/>
      <c r="E211" s="937"/>
      <c r="F211" s="937"/>
      <c r="G211" s="937"/>
      <c r="H211" s="937"/>
      <c r="I211" s="937"/>
      <c r="O211" s="937"/>
      <c r="P211" s="937"/>
      <c r="Q211" s="937"/>
      <c r="R211" s="937"/>
      <c r="S211" s="937"/>
      <c r="T211" s="937"/>
      <c r="U211" s="937"/>
      <c r="V211" s="937"/>
      <c r="W211" s="937"/>
      <c r="X211" s="937"/>
      <c r="Y211" s="937"/>
      <c r="Z211" s="937"/>
      <c r="AA211" s="937"/>
      <c r="AB211" s="903"/>
    </row>
    <row r="212" spans="1:28" ht="17.149999999999999" customHeight="1">
      <c r="A212" s="936"/>
      <c r="B212" s="906"/>
      <c r="C212" s="906" t="s">
        <v>2269</v>
      </c>
      <c r="D212" s="906" t="s">
        <v>2270</v>
      </c>
      <c r="E212" s="906"/>
      <c r="F212" s="906"/>
      <c r="G212" s="906"/>
      <c r="H212" s="906"/>
      <c r="I212" s="906"/>
      <c r="J212" s="1670" t="str">
        <f>項目一覧②!$F$453</f>
        <v/>
      </c>
      <c r="K212" s="1670"/>
      <c r="L212" s="1670"/>
      <c r="M212" s="1670"/>
      <c r="N212" s="1005" t="s">
        <v>92</v>
      </c>
      <c r="O212" s="906"/>
      <c r="P212" s="906"/>
      <c r="Q212" s="906"/>
      <c r="R212" s="906"/>
      <c r="S212" s="906"/>
      <c r="T212" s="906"/>
      <c r="U212" s="906"/>
      <c r="V212" s="906"/>
      <c r="W212" s="906"/>
      <c r="X212" s="906"/>
      <c r="Y212" s="906"/>
      <c r="Z212" s="906"/>
      <c r="AA212" s="906"/>
      <c r="AB212" s="903"/>
    </row>
    <row r="213" spans="1:28" ht="17.149999999999999" customHeight="1">
      <c r="A213" s="936"/>
      <c r="B213" s="906"/>
      <c r="C213" s="906" t="s">
        <v>2271</v>
      </c>
      <c r="D213" s="906" t="s">
        <v>2272</v>
      </c>
      <c r="E213" s="906"/>
      <c r="F213" s="906"/>
      <c r="G213" s="906"/>
      <c r="H213" s="906"/>
      <c r="I213" s="906"/>
      <c r="J213" s="1001"/>
      <c r="K213" s="1001"/>
      <c r="L213" s="1001"/>
      <c r="M213" s="1001"/>
      <c r="N213" s="1005"/>
      <c r="O213" s="906"/>
      <c r="P213" s="906"/>
      <c r="Q213" s="906" t="str">
        <f>IF(項目一覧②!$G$454=TRUE,"■","□")</f>
        <v>□</v>
      </c>
      <c r="R213" s="906" t="s">
        <v>84</v>
      </c>
      <c r="S213" s="906"/>
      <c r="T213" s="906" t="str">
        <f>IF(項目一覧②!$H$454=TRUE,"■","□")</f>
        <v>□</v>
      </c>
      <c r="U213" s="906" t="s">
        <v>454</v>
      </c>
      <c r="V213" s="906"/>
      <c r="W213" s="906"/>
      <c r="X213" s="906"/>
      <c r="Y213" s="906"/>
      <c r="Z213" s="906"/>
      <c r="AA213" s="906"/>
      <c r="AB213" s="906"/>
    </row>
    <row r="214" spans="1:28" ht="17.149999999999999" customHeight="1">
      <c r="A214" s="959" t="s">
        <v>309</v>
      </c>
      <c r="B214" s="937" t="s">
        <v>264</v>
      </c>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03"/>
    </row>
    <row r="215" spans="1:28" ht="17.149999999999999" customHeight="1">
      <c r="A215" s="906"/>
      <c r="B215" s="906"/>
      <c r="C215" s="906"/>
      <c r="D215" s="1669" t="s">
        <v>263</v>
      </c>
      <c r="E215" s="1669"/>
      <c r="F215" s="1669"/>
      <c r="G215" s="1669"/>
      <c r="H215" s="975"/>
      <c r="I215" s="1669" t="s">
        <v>262</v>
      </c>
      <c r="J215" s="1669"/>
      <c r="K215" s="1669"/>
      <c r="L215" s="1669"/>
      <c r="M215" s="1669"/>
      <c r="N215" s="1669"/>
      <c r="O215" s="1669"/>
      <c r="P215" s="1669"/>
      <c r="Q215" s="1669"/>
      <c r="R215" s="1669"/>
      <c r="S215" s="1669"/>
      <c r="T215" s="1669"/>
      <c r="U215" s="1669"/>
      <c r="V215" s="975"/>
      <c r="W215" s="975" t="s">
        <v>455</v>
      </c>
      <c r="X215" s="1669" t="s">
        <v>464</v>
      </c>
      <c r="Y215" s="1669"/>
      <c r="Z215" s="1669"/>
      <c r="AA215" s="906" t="s">
        <v>310</v>
      </c>
      <c r="AB215" s="903"/>
    </row>
    <row r="216" spans="1:28" ht="17.149999999999999" customHeight="1">
      <c r="A216" s="906"/>
      <c r="B216" s="906" t="s">
        <v>463</v>
      </c>
      <c r="C216" s="906"/>
      <c r="D216" s="975" t="s">
        <v>457</v>
      </c>
      <c r="E216" s="1667" t="str">
        <f>項目一覧②!$F$455</f>
        <v/>
      </c>
      <c r="F216" s="1667"/>
      <c r="G216" s="975" t="s">
        <v>456</v>
      </c>
      <c r="H216" s="938" t="str">
        <f>項目一覧②!$F$461</f>
        <v/>
      </c>
      <c r="J216" s="906"/>
      <c r="K216" s="906"/>
      <c r="L216" s="903"/>
      <c r="M216" s="906"/>
      <c r="N216" s="906"/>
      <c r="O216" s="906"/>
      <c r="P216" s="906"/>
      <c r="Q216" s="906"/>
      <c r="R216" s="903"/>
      <c r="S216" s="903"/>
      <c r="T216" s="903"/>
      <c r="U216" s="903"/>
      <c r="V216" s="975"/>
      <c r="W216" s="975" t="s">
        <v>455</v>
      </c>
      <c r="X216" s="1668" t="str">
        <f>項目一覧②!$F$467</f>
        <v/>
      </c>
      <c r="Y216" s="1668"/>
      <c r="Z216" s="1668"/>
      <c r="AA216" s="906" t="s">
        <v>380</v>
      </c>
      <c r="AB216" s="903"/>
    </row>
    <row r="217" spans="1:28" ht="17.149999999999999" customHeight="1">
      <c r="A217" s="906"/>
      <c r="B217" s="906" t="s">
        <v>462</v>
      </c>
      <c r="C217" s="906"/>
      <c r="D217" s="975" t="s">
        <v>457</v>
      </c>
      <c r="E217" s="1667" t="str">
        <f>項目一覧②!$F$456</f>
        <v/>
      </c>
      <c r="F217" s="1667"/>
      <c r="G217" s="975" t="s">
        <v>456</v>
      </c>
      <c r="H217" s="938" t="str">
        <f>項目一覧②!$F$462</f>
        <v/>
      </c>
      <c r="J217" s="906"/>
      <c r="K217" s="906"/>
      <c r="L217" s="903"/>
      <c r="M217" s="906"/>
      <c r="N217" s="906"/>
      <c r="O217" s="906"/>
      <c r="P217" s="906"/>
      <c r="Q217" s="906"/>
      <c r="R217" s="903"/>
      <c r="S217" s="903"/>
      <c r="T217" s="903"/>
      <c r="U217" s="903"/>
      <c r="V217" s="975"/>
      <c r="W217" s="975" t="s">
        <v>455</v>
      </c>
      <c r="X217" s="1668" t="str">
        <f>項目一覧②!$F$468</f>
        <v/>
      </c>
      <c r="Y217" s="1668"/>
      <c r="Z217" s="1668"/>
      <c r="AA217" s="906" t="s">
        <v>380</v>
      </c>
      <c r="AB217" s="903"/>
    </row>
    <row r="218" spans="1:28" ht="17.149999999999999" customHeight="1">
      <c r="A218" s="906"/>
      <c r="B218" s="906" t="s">
        <v>461</v>
      </c>
      <c r="C218" s="906"/>
      <c r="D218" s="975" t="s">
        <v>457</v>
      </c>
      <c r="E218" s="1667" t="str">
        <f>項目一覧②!$F$457</f>
        <v/>
      </c>
      <c r="F218" s="1667"/>
      <c r="G218" s="975" t="s">
        <v>456</v>
      </c>
      <c r="H218" s="938" t="str">
        <f>項目一覧②!$F$463</f>
        <v/>
      </c>
      <c r="J218" s="906"/>
      <c r="K218" s="906"/>
      <c r="L218" s="903"/>
      <c r="M218" s="906"/>
      <c r="N218" s="906"/>
      <c r="O218" s="906"/>
      <c r="P218" s="906"/>
      <c r="Q218" s="906"/>
      <c r="R218" s="903"/>
      <c r="S218" s="903"/>
      <c r="T218" s="903"/>
      <c r="U218" s="903"/>
      <c r="V218" s="975"/>
      <c r="W218" s="975" t="s">
        <v>455</v>
      </c>
      <c r="X218" s="1668" t="str">
        <f>項目一覧②!$F$469</f>
        <v/>
      </c>
      <c r="Y218" s="1668"/>
      <c r="Z218" s="1668"/>
      <c r="AA218" s="906" t="s">
        <v>380</v>
      </c>
      <c r="AB218" s="903"/>
    </row>
    <row r="219" spans="1:28" ht="17.149999999999999" customHeight="1">
      <c r="A219" s="906"/>
      <c r="B219" s="906" t="s">
        <v>460</v>
      </c>
      <c r="C219" s="906"/>
      <c r="D219" s="975" t="s">
        <v>457</v>
      </c>
      <c r="E219" s="1667" t="str">
        <f>項目一覧②!$F$458</f>
        <v/>
      </c>
      <c r="F219" s="1667"/>
      <c r="G219" s="975" t="s">
        <v>456</v>
      </c>
      <c r="H219" s="938" t="str">
        <f>項目一覧②!$F$464</f>
        <v/>
      </c>
      <c r="J219" s="906"/>
      <c r="K219" s="906"/>
      <c r="L219" s="903"/>
      <c r="M219" s="906"/>
      <c r="N219" s="906"/>
      <c r="O219" s="906"/>
      <c r="P219" s="906"/>
      <c r="Q219" s="906"/>
      <c r="R219" s="903"/>
      <c r="S219" s="903"/>
      <c r="T219" s="903"/>
      <c r="U219" s="903"/>
      <c r="V219" s="975"/>
      <c r="W219" s="975" t="s">
        <v>455</v>
      </c>
      <c r="X219" s="1668" t="str">
        <f>項目一覧②!$F$470</f>
        <v/>
      </c>
      <c r="Y219" s="1668"/>
      <c r="Z219" s="1668"/>
      <c r="AA219" s="906" t="s">
        <v>380</v>
      </c>
      <c r="AB219" s="903"/>
    </row>
    <row r="220" spans="1:28" ht="17.149999999999999" customHeight="1">
      <c r="A220" s="906"/>
      <c r="B220" s="906" t="s">
        <v>459</v>
      </c>
      <c r="C220" s="906"/>
      <c r="D220" s="975" t="s">
        <v>457</v>
      </c>
      <c r="E220" s="1667" t="str">
        <f>項目一覧②!$F$459</f>
        <v/>
      </c>
      <c r="F220" s="1667"/>
      <c r="G220" s="975" t="s">
        <v>456</v>
      </c>
      <c r="H220" s="938" t="str">
        <f>項目一覧②!$F$465</f>
        <v/>
      </c>
      <c r="J220" s="906"/>
      <c r="K220" s="906"/>
      <c r="L220" s="903"/>
      <c r="M220" s="906"/>
      <c r="N220" s="906"/>
      <c r="O220" s="906"/>
      <c r="P220" s="906"/>
      <c r="Q220" s="906"/>
      <c r="R220" s="903"/>
      <c r="S220" s="903"/>
      <c r="T220" s="903"/>
      <c r="U220" s="903"/>
      <c r="V220" s="975"/>
      <c r="W220" s="975" t="s">
        <v>455</v>
      </c>
      <c r="X220" s="1668" t="str">
        <f>項目一覧②!$F$471</f>
        <v/>
      </c>
      <c r="Y220" s="1668"/>
      <c r="Z220" s="1668"/>
      <c r="AA220" s="906" t="s">
        <v>380</v>
      </c>
      <c r="AB220" s="903"/>
    </row>
    <row r="221" spans="1:28" ht="17.149999999999999" customHeight="1">
      <c r="A221" s="935"/>
      <c r="B221" s="935" t="s">
        <v>458</v>
      </c>
      <c r="C221" s="935"/>
      <c r="D221" s="975" t="s">
        <v>457</v>
      </c>
      <c r="E221" s="1667" t="str">
        <f>項目一覧②!$F$460</f>
        <v/>
      </c>
      <c r="F221" s="1667"/>
      <c r="G221" s="975" t="s">
        <v>456</v>
      </c>
      <c r="H221" s="938" t="str">
        <f>項目一覧②!$F$466</f>
        <v/>
      </c>
      <c r="J221" s="935"/>
      <c r="K221" s="935"/>
      <c r="L221" s="903"/>
      <c r="M221" s="935"/>
      <c r="N221" s="935"/>
      <c r="O221" s="935"/>
      <c r="P221" s="935"/>
      <c r="Q221" s="935"/>
      <c r="R221" s="903"/>
      <c r="S221" s="903"/>
      <c r="T221" s="903"/>
      <c r="U221" s="903"/>
      <c r="V221" s="975"/>
      <c r="W221" s="975" t="s">
        <v>455</v>
      </c>
      <c r="X221" s="1668" t="str">
        <f>項目一覧②!$F$472</f>
        <v/>
      </c>
      <c r="Y221" s="1668"/>
      <c r="Z221" s="1668"/>
      <c r="AA221" s="906" t="s">
        <v>380</v>
      </c>
      <c r="AB221" s="906"/>
    </row>
    <row r="222" spans="1:28" ht="17.149999999999999" customHeight="1">
      <c r="A222" s="959" t="s">
        <v>309</v>
      </c>
      <c r="B222" s="937" t="s">
        <v>251</v>
      </c>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03"/>
    </row>
    <row r="223" spans="1:28" ht="17.149999999999999" customHeight="1">
      <c r="A223" s="936"/>
      <c r="B223" s="906"/>
      <c r="C223" s="906"/>
      <c r="D223" s="906"/>
      <c r="E223" s="906"/>
      <c r="F223" s="1675" t="str">
        <f>項目一覧②!$F$473</f>
        <v/>
      </c>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903"/>
    </row>
    <row r="224" spans="1:28" ht="17.149999999999999" customHeight="1">
      <c r="A224" s="935"/>
      <c r="B224" s="935"/>
      <c r="C224" s="935"/>
      <c r="D224" s="935"/>
      <c r="E224" s="935"/>
      <c r="F224" s="1676"/>
      <c r="G224" s="1676"/>
      <c r="H224" s="1676"/>
      <c r="I224" s="1676"/>
      <c r="J224" s="1676"/>
      <c r="K224" s="1676"/>
      <c r="L224" s="1676"/>
      <c r="M224" s="1676"/>
      <c r="N224" s="1676"/>
      <c r="O224" s="1676"/>
      <c r="P224" s="1676"/>
      <c r="Q224" s="1676"/>
      <c r="R224" s="1676"/>
      <c r="S224" s="1676"/>
      <c r="T224" s="1676"/>
      <c r="U224" s="1676"/>
      <c r="V224" s="1676"/>
      <c r="W224" s="1676"/>
      <c r="X224" s="1676"/>
      <c r="Y224" s="1676"/>
      <c r="Z224" s="1676"/>
      <c r="AA224" s="1676"/>
      <c r="AB224" s="906"/>
    </row>
    <row r="225" spans="1:28" ht="17.149999999999999" customHeight="1">
      <c r="A225" s="936" t="s">
        <v>309</v>
      </c>
      <c r="B225" s="906" t="s">
        <v>250</v>
      </c>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7.149999999999999" customHeight="1">
      <c r="A226" s="906"/>
      <c r="B226" s="906"/>
      <c r="C226" s="906"/>
      <c r="D226" s="906"/>
      <c r="E226" s="906"/>
      <c r="F226" s="1675" t="str">
        <f>項目一覧②!$F$474</f>
        <v/>
      </c>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903"/>
    </row>
    <row r="227" spans="1:28" ht="17.149999999999999" customHeight="1">
      <c r="A227" s="935"/>
      <c r="B227" s="935"/>
      <c r="C227" s="935"/>
      <c r="D227" s="935"/>
      <c r="E227" s="935"/>
      <c r="F227" s="1676"/>
      <c r="G227" s="1676"/>
      <c r="H227" s="1676"/>
      <c r="I227" s="1676"/>
      <c r="J227" s="1676"/>
      <c r="K227" s="1676"/>
      <c r="L227" s="1676"/>
      <c r="M227" s="1676"/>
      <c r="N227" s="1676"/>
      <c r="O227" s="1676"/>
      <c r="P227" s="1676"/>
      <c r="Q227" s="1676"/>
      <c r="R227" s="1676"/>
      <c r="S227" s="1676"/>
      <c r="T227" s="1676"/>
      <c r="U227" s="1676"/>
      <c r="V227" s="1676"/>
      <c r="W227" s="1676"/>
      <c r="X227" s="1676"/>
      <c r="Y227" s="1676"/>
      <c r="Z227" s="1676"/>
      <c r="AA227" s="1676"/>
      <c r="AB227" s="906"/>
    </row>
    <row r="228" spans="1:28" ht="17.149999999999999" customHeight="1">
      <c r="A228" s="90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7.149999999999999" customHeight="1">
      <c r="A229" s="1669" t="s">
        <v>277</v>
      </c>
      <c r="B229" s="1669"/>
      <c r="C229" s="1669"/>
      <c r="D229" s="1669"/>
      <c r="E229" s="1669"/>
      <c r="F229" s="1669"/>
      <c r="G229" s="1669"/>
      <c r="H229" s="1669"/>
      <c r="I229" s="1669"/>
      <c r="J229" s="1669"/>
      <c r="K229" s="1669"/>
      <c r="L229" s="1669"/>
      <c r="M229" s="1669"/>
      <c r="N229" s="1669"/>
      <c r="O229" s="1669"/>
      <c r="P229" s="1669"/>
      <c r="Q229" s="1669"/>
      <c r="R229" s="1669"/>
      <c r="S229" s="1669"/>
      <c r="T229" s="1669"/>
      <c r="U229" s="1669"/>
      <c r="V229" s="1669"/>
      <c r="W229" s="1669"/>
      <c r="X229" s="1669"/>
      <c r="Y229" s="1669"/>
      <c r="Z229" s="1669"/>
      <c r="AA229" s="1669"/>
      <c r="AB229" s="903"/>
    </row>
    <row r="230" spans="1:28" ht="17.149999999999999" customHeight="1">
      <c r="A230" s="935"/>
      <c r="B230" s="935" t="s">
        <v>276</v>
      </c>
      <c r="C230" s="935"/>
      <c r="D230" s="935"/>
      <c r="E230" s="935"/>
      <c r="F230" s="935"/>
      <c r="G230" s="935"/>
      <c r="H230" s="935"/>
      <c r="I230" s="935"/>
      <c r="J230" s="935"/>
      <c r="K230" s="935"/>
      <c r="L230" s="935"/>
      <c r="M230" s="935"/>
      <c r="N230" s="935"/>
      <c r="O230" s="935"/>
      <c r="P230" s="935"/>
      <c r="Q230" s="935"/>
      <c r="R230" s="935"/>
      <c r="S230" s="935"/>
      <c r="T230" s="935"/>
      <c r="U230" s="935"/>
      <c r="V230" s="935"/>
      <c r="W230" s="935"/>
      <c r="X230" s="935"/>
      <c r="Y230" s="935"/>
      <c r="Z230" s="935"/>
      <c r="AA230" s="935"/>
      <c r="AB230" s="906"/>
    </row>
    <row r="231" spans="1:28" ht="22" customHeight="1">
      <c r="A231" s="972" t="s">
        <v>109</v>
      </c>
      <c r="B231" s="973" t="s">
        <v>132</v>
      </c>
      <c r="C231" s="973"/>
      <c r="D231" s="973"/>
      <c r="E231" s="973"/>
      <c r="F231" s="973"/>
      <c r="G231" s="922"/>
      <c r="H231" s="973"/>
      <c r="I231" s="973"/>
      <c r="J231" s="973"/>
      <c r="K231" s="973"/>
      <c r="L231" s="1685">
        <f>項目一覧②!$F$475</f>
        <v>2</v>
      </c>
      <c r="M231" s="1685"/>
      <c r="N231" s="973"/>
      <c r="O231" s="973"/>
      <c r="P231" s="973"/>
      <c r="Q231" s="973"/>
      <c r="R231" s="973"/>
      <c r="S231" s="973"/>
      <c r="T231" s="973"/>
      <c r="U231" s="973"/>
      <c r="V231" s="973"/>
      <c r="W231" s="973"/>
      <c r="X231" s="973"/>
      <c r="Y231" s="973"/>
      <c r="Z231" s="973"/>
      <c r="AA231" s="973"/>
      <c r="AB231" s="906"/>
    </row>
    <row r="232" spans="1:28" ht="22" customHeight="1">
      <c r="A232" s="972" t="s">
        <v>109</v>
      </c>
      <c r="B232" s="973" t="s">
        <v>274</v>
      </c>
      <c r="C232" s="973"/>
      <c r="D232" s="973"/>
      <c r="E232" s="973"/>
      <c r="F232" s="973"/>
      <c r="G232" s="903"/>
      <c r="H232" s="903"/>
      <c r="I232" s="973"/>
      <c r="J232" s="1748" t="str">
        <f>項目一覧②!$F$476</f>
        <v/>
      </c>
      <c r="K232" s="1748"/>
      <c r="L232" s="1748"/>
      <c r="M232" s="1748"/>
      <c r="N232" s="973" t="s">
        <v>273</v>
      </c>
      <c r="O232" s="973"/>
      <c r="P232" s="973"/>
      <c r="Q232" s="973"/>
      <c r="R232" s="973"/>
      <c r="S232" s="973"/>
      <c r="T232" s="973"/>
      <c r="U232" s="973"/>
      <c r="V232" s="973"/>
      <c r="W232" s="973"/>
      <c r="X232" s="973"/>
      <c r="Y232" s="973"/>
      <c r="Z232" s="973"/>
      <c r="AA232" s="973"/>
      <c r="AB232" s="906"/>
    </row>
    <row r="233" spans="1:28" ht="22" customHeight="1">
      <c r="A233" s="972" t="s">
        <v>109</v>
      </c>
      <c r="B233" s="973" t="s">
        <v>272</v>
      </c>
      <c r="C233" s="973"/>
      <c r="D233" s="973"/>
      <c r="E233" s="973"/>
      <c r="F233" s="973"/>
      <c r="G233" s="973"/>
      <c r="H233" s="973"/>
      <c r="I233" s="973"/>
      <c r="J233" s="1672" t="str">
        <f>項目一覧②!$F$477</f>
        <v/>
      </c>
      <c r="K233" s="1672"/>
      <c r="L233" s="1672"/>
      <c r="M233" s="1672"/>
      <c r="N233" s="1004" t="s">
        <v>85</v>
      </c>
      <c r="O233" s="973"/>
      <c r="P233" s="973"/>
      <c r="Q233" s="973"/>
      <c r="R233" s="973"/>
      <c r="S233" s="973"/>
      <c r="T233" s="973"/>
      <c r="U233" s="973"/>
      <c r="V233" s="973"/>
      <c r="W233" s="973"/>
      <c r="X233" s="973"/>
      <c r="Y233" s="973"/>
      <c r="Z233" s="973"/>
      <c r="AA233" s="973"/>
      <c r="AB233" s="906"/>
    </row>
    <row r="234" spans="1:28" ht="22" customHeight="1">
      <c r="A234" s="972" t="s">
        <v>109</v>
      </c>
      <c r="B234" s="973" t="s">
        <v>271</v>
      </c>
      <c r="C234" s="973"/>
      <c r="D234" s="973"/>
      <c r="E234" s="973"/>
      <c r="F234" s="973"/>
      <c r="G234" s="973"/>
      <c r="H234" s="973"/>
      <c r="I234" s="973"/>
      <c r="J234" s="1672" t="str">
        <f>項目一覧②!$F$478</f>
        <v/>
      </c>
      <c r="K234" s="1672"/>
      <c r="L234" s="1672"/>
      <c r="M234" s="1672"/>
      <c r="N234" s="1005" t="s">
        <v>85</v>
      </c>
      <c r="O234" s="973"/>
      <c r="P234" s="973"/>
      <c r="Q234" s="973"/>
      <c r="R234" s="973"/>
      <c r="S234" s="973"/>
      <c r="T234" s="973"/>
      <c r="U234" s="973"/>
      <c r="V234" s="973"/>
      <c r="W234" s="973"/>
      <c r="X234" s="973"/>
      <c r="Y234" s="973"/>
      <c r="Z234" s="973"/>
      <c r="AA234" s="973"/>
      <c r="AB234" s="906"/>
    </row>
    <row r="235" spans="1:28" ht="22" customHeight="1">
      <c r="A235" s="972" t="s">
        <v>109</v>
      </c>
      <c r="B235" s="973" t="s">
        <v>270</v>
      </c>
      <c r="C235" s="973"/>
      <c r="D235" s="973"/>
      <c r="E235" s="973"/>
      <c r="F235" s="973"/>
      <c r="G235" s="973"/>
      <c r="H235" s="973"/>
      <c r="I235" s="973"/>
      <c r="J235" s="1672" t="str">
        <f>項目一覧②!$F$479</f>
        <v/>
      </c>
      <c r="K235" s="1672"/>
      <c r="L235" s="1672"/>
      <c r="M235" s="1672"/>
      <c r="N235" s="1004" t="s">
        <v>85</v>
      </c>
      <c r="O235" s="973"/>
      <c r="P235" s="973"/>
      <c r="Q235" s="973"/>
      <c r="R235" s="973"/>
      <c r="S235" s="973"/>
      <c r="T235" s="973"/>
      <c r="U235" s="973"/>
      <c r="V235" s="973"/>
      <c r="W235" s="973"/>
      <c r="X235" s="973"/>
      <c r="Y235" s="973"/>
      <c r="Z235" s="973"/>
      <c r="AA235" s="973"/>
      <c r="AB235" s="906"/>
    </row>
    <row r="236" spans="1:28" ht="17.149999999999999" customHeight="1">
      <c r="A236" s="959" t="s">
        <v>109</v>
      </c>
      <c r="B236" s="937" t="s">
        <v>268</v>
      </c>
      <c r="C236" s="937"/>
      <c r="D236" s="937"/>
      <c r="E236" s="937"/>
      <c r="F236" s="937"/>
      <c r="G236" s="937"/>
      <c r="H236" s="937"/>
      <c r="I236" s="937"/>
      <c r="O236" s="937"/>
      <c r="P236" s="937"/>
      <c r="Q236" s="937"/>
      <c r="R236" s="937"/>
      <c r="S236" s="937"/>
      <c r="T236" s="937"/>
      <c r="U236" s="937"/>
      <c r="V236" s="937"/>
      <c r="W236" s="937"/>
      <c r="X236" s="937"/>
      <c r="Y236" s="937"/>
      <c r="Z236" s="937"/>
      <c r="AA236" s="937"/>
      <c r="AB236" s="903"/>
    </row>
    <row r="237" spans="1:28" ht="17.149999999999999" customHeight="1">
      <c r="A237" s="936"/>
      <c r="B237" s="906"/>
      <c r="C237" s="906" t="s">
        <v>2269</v>
      </c>
      <c r="D237" s="906" t="s">
        <v>2270</v>
      </c>
      <c r="E237" s="906"/>
      <c r="F237" s="906"/>
      <c r="G237" s="906"/>
      <c r="H237" s="906"/>
      <c r="I237" s="906"/>
      <c r="J237" s="1670" t="str">
        <f>項目一覧②!$F$480</f>
        <v/>
      </c>
      <c r="K237" s="1670"/>
      <c r="L237" s="1670"/>
      <c r="M237" s="1670"/>
      <c r="N237" s="1005" t="s">
        <v>85</v>
      </c>
      <c r="O237" s="906"/>
      <c r="P237" s="906"/>
      <c r="Q237" s="906"/>
      <c r="R237" s="906"/>
      <c r="S237" s="906"/>
      <c r="T237" s="906"/>
      <c r="U237" s="906"/>
      <c r="V237" s="906"/>
      <c r="W237" s="906"/>
      <c r="X237" s="906"/>
      <c r="Y237" s="906"/>
      <c r="Z237" s="906"/>
      <c r="AA237" s="906"/>
      <c r="AB237" s="903"/>
    </row>
    <row r="238" spans="1:28" ht="17.149999999999999" customHeight="1">
      <c r="A238" s="936"/>
      <c r="B238" s="906"/>
      <c r="C238" s="906" t="s">
        <v>2271</v>
      </c>
      <c r="D238" s="906" t="s">
        <v>2272</v>
      </c>
      <c r="E238" s="906"/>
      <c r="F238" s="906"/>
      <c r="G238" s="906"/>
      <c r="H238" s="906"/>
      <c r="I238" s="906"/>
      <c r="J238" s="1001"/>
      <c r="K238" s="1001"/>
      <c r="L238" s="1001"/>
      <c r="M238" s="1001"/>
      <c r="N238" s="1005"/>
      <c r="O238" s="906"/>
      <c r="P238" s="906"/>
      <c r="Q238" s="906" t="str">
        <f>IF(項目一覧②!$G$481=TRUE,"■","□")</f>
        <v>□</v>
      </c>
      <c r="R238" s="906" t="s">
        <v>84</v>
      </c>
      <c r="S238" s="906"/>
      <c r="T238" s="906" t="str">
        <f>IF(項目一覧②!$H$481=TRUE,"■","□")</f>
        <v>□</v>
      </c>
      <c r="U238" s="906" t="s">
        <v>115</v>
      </c>
      <c r="V238" s="906"/>
      <c r="W238" s="906"/>
      <c r="X238" s="906"/>
      <c r="Y238" s="906"/>
      <c r="Z238" s="906"/>
      <c r="AA238" s="906"/>
      <c r="AB238" s="906"/>
    </row>
    <row r="239" spans="1:28" ht="17.149999999999999" customHeight="1">
      <c r="A239" s="959" t="s">
        <v>109</v>
      </c>
      <c r="B239" s="937" t="s">
        <v>264</v>
      </c>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03"/>
    </row>
    <row r="240" spans="1:28" ht="17.149999999999999" customHeight="1">
      <c r="A240" s="906"/>
      <c r="B240" s="906"/>
      <c r="C240" s="906"/>
      <c r="D240" s="1669" t="s">
        <v>263</v>
      </c>
      <c r="E240" s="1669"/>
      <c r="F240" s="1669"/>
      <c r="G240" s="1669"/>
      <c r="H240" s="975"/>
      <c r="I240" s="1669" t="s">
        <v>262</v>
      </c>
      <c r="J240" s="1669"/>
      <c r="K240" s="1669"/>
      <c r="L240" s="1669"/>
      <c r="M240" s="1669"/>
      <c r="N240" s="1669"/>
      <c r="O240" s="1669"/>
      <c r="P240" s="1669"/>
      <c r="Q240" s="1669"/>
      <c r="R240" s="1669"/>
      <c r="S240" s="1669"/>
      <c r="T240" s="1669"/>
      <c r="U240" s="1669"/>
      <c r="V240" s="975"/>
      <c r="W240" s="975" t="s">
        <v>253</v>
      </c>
      <c r="X240" s="1669" t="s">
        <v>261</v>
      </c>
      <c r="Y240" s="1669"/>
      <c r="Z240" s="1669"/>
      <c r="AA240" s="906" t="s">
        <v>175</v>
      </c>
      <c r="AB240" s="903"/>
    </row>
    <row r="241" spans="1:29" ht="17.149999999999999" customHeight="1">
      <c r="A241" s="906"/>
      <c r="B241" s="906" t="s">
        <v>260</v>
      </c>
      <c r="C241" s="906"/>
      <c r="D241" s="975" t="s">
        <v>187</v>
      </c>
      <c r="E241" s="1667" t="str">
        <f>項目一覧②!$F$482</f>
        <v/>
      </c>
      <c r="F241" s="1667"/>
      <c r="G241" s="975" t="s">
        <v>254</v>
      </c>
      <c r="H241" s="938" t="str">
        <f>項目一覧②!$F$488</f>
        <v/>
      </c>
      <c r="J241" s="906"/>
      <c r="K241" s="906"/>
      <c r="L241" s="903"/>
      <c r="M241" s="906"/>
      <c r="N241" s="906"/>
      <c r="O241" s="906"/>
      <c r="P241" s="906"/>
      <c r="Q241" s="906"/>
      <c r="R241" s="903"/>
      <c r="S241" s="903"/>
      <c r="T241" s="903"/>
      <c r="U241" s="903"/>
      <c r="V241" s="975"/>
      <c r="W241" s="975" t="s">
        <v>253</v>
      </c>
      <c r="X241" s="1668" t="str">
        <f>項目一覧②!$F$494</f>
        <v/>
      </c>
      <c r="Y241" s="1668"/>
      <c r="Z241" s="1668"/>
      <c r="AA241" s="906" t="s">
        <v>252</v>
      </c>
      <c r="AB241" s="903"/>
    </row>
    <row r="242" spans="1:29" ht="17.149999999999999" customHeight="1">
      <c r="A242" s="906"/>
      <c r="B242" s="906" t="s">
        <v>259</v>
      </c>
      <c r="C242" s="906"/>
      <c r="D242" s="975" t="s">
        <v>187</v>
      </c>
      <c r="E242" s="1667" t="str">
        <f>項目一覧②!$F$483</f>
        <v/>
      </c>
      <c r="F242" s="1667"/>
      <c r="G242" s="975" t="s">
        <v>254</v>
      </c>
      <c r="H242" s="938" t="str">
        <f>項目一覧②!$F$489</f>
        <v/>
      </c>
      <c r="J242" s="906"/>
      <c r="K242" s="906"/>
      <c r="L242" s="903"/>
      <c r="M242" s="906"/>
      <c r="N242" s="906"/>
      <c r="O242" s="906"/>
      <c r="P242" s="906"/>
      <c r="Q242" s="906"/>
      <c r="R242" s="903"/>
      <c r="S242" s="903"/>
      <c r="T242" s="903"/>
      <c r="U242" s="903"/>
      <c r="V242" s="975"/>
      <c r="W242" s="975" t="s">
        <v>253</v>
      </c>
      <c r="X242" s="1668" t="str">
        <f>項目一覧②!$F$495</f>
        <v/>
      </c>
      <c r="Y242" s="1668"/>
      <c r="Z242" s="1668"/>
      <c r="AA242" s="906" t="s">
        <v>252</v>
      </c>
      <c r="AB242" s="903"/>
    </row>
    <row r="243" spans="1:29" ht="17.149999999999999" customHeight="1">
      <c r="A243" s="906"/>
      <c r="B243" s="906" t="s">
        <v>258</v>
      </c>
      <c r="C243" s="906"/>
      <c r="D243" s="975" t="s">
        <v>187</v>
      </c>
      <c r="E243" s="1667" t="str">
        <f>項目一覧②!$F$484</f>
        <v/>
      </c>
      <c r="F243" s="1667"/>
      <c r="G243" s="975" t="s">
        <v>254</v>
      </c>
      <c r="H243" s="938" t="str">
        <f>項目一覧②!$F$490</f>
        <v/>
      </c>
      <c r="J243" s="906"/>
      <c r="K243" s="906"/>
      <c r="L243" s="903"/>
      <c r="M243" s="906"/>
      <c r="N243" s="906"/>
      <c r="O243" s="906"/>
      <c r="P243" s="906"/>
      <c r="Q243" s="906"/>
      <c r="R243" s="903"/>
      <c r="S243" s="903"/>
      <c r="T243" s="903"/>
      <c r="U243" s="903"/>
      <c r="V243" s="975"/>
      <c r="W243" s="975" t="s">
        <v>253</v>
      </c>
      <c r="X243" s="1668" t="str">
        <f>項目一覧②!$F$496</f>
        <v/>
      </c>
      <c r="Y243" s="1668"/>
      <c r="Z243" s="1668"/>
      <c r="AA243" s="906" t="s">
        <v>252</v>
      </c>
      <c r="AB243" s="903"/>
    </row>
    <row r="244" spans="1:29" ht="17.149999999999999" customHeight="1">
      <c r="A244" s="906"/>
      <c r="B244" s="906" t="s">
        <v>257</v>
      </c>
      <c r="C244" s="906"/>
      <c r="D244" s="975" t="s">
        <v>187</v>
      </c>
      <c r="E244" s="1667" t="str">
        <f>項目一覧②!$F$485</f>
        <v/>
      </c>
      <c r="F244" s="1667"/>
      <c r="G244" s="975" t="s">
        <v>254</v>
      </c>
      <c r="H244" s="938" t="str">
        <f>項目一覧②!$F$491</f>
        <v/>
      </c>
      <c r="J244" s="906"/>
      <c r="K244" s="906"/>
      <c r="L244" s="903"/>
      <c r="M244" s="906"/>
      <c r="N244" s="906"/>
      <c r="O244" s="906"/>
      <c r="P244" s="906"/>
      <c r="Q244" s="906"/>
      <c r="R244" s="903"/>
      <c r="S244" s="903"/>
      <c r="T244" s="903"/>
      <c r="U244" s="903"/>
      <c r="V244" s="975"/>
      <c r="W244" s="975" t="s">
        <v>253</v>
      </c>
      <c r="X244" s="1668" t="str">
        <f>項目一覧②!$F$497</f>
        <v/>
      </c>
      <c r="Y244" s="1668"/>
      <c r="Z244" s="1668"/>
      <c r="AA244" s="906" t="s">
        <v>252</v>
      </c>
      <c r="AB244" s="903"/>
    </row>
    <row r="245" spans="1:29" ht="17.149999999999999" customHeight="1">
      <c r="A245" s="906"/>
      <c r="B245" s="906" t="s">
        <v>256</v>
      </c>
      <c r="C245" s="906"/>
      <c r="D245" s="975" t="s">
        <v>187</v>
      </c>
      <c r="E245" s="1667" t="str">
        <f>項目一覧②!$F$486</f>
        <v/>
      </c>
      <c r="F245" s="1667"/>
      <c r="G245" s="975" t="s">
        <v>254</v>
      </c>
      <c r="H245" s="938" t="str">
        <f>項目一覧②!$F$492</f>
        <v/>
      </c>
      <c r="J245" s="906"/>
      <c r="K245" s="906"/>
      <c r="L245" s="903"/>
      <c r="M245" s="906"/>
      <c r="N245" s="906"/>
      <c r="O245" s="906"/>
      <c r="P245" s="906"/>
      <c r="Q245" s="906"/>
      <c r="R245" s="903"/>
      <c r="S245" s="903"/>
      <c r="T245" s="903"/>
      <c r="U245" s="903"/>
      <c r="V245" s="975"/>
      <c r="W245" s="975" t="s">
        <v>253</v>
      </c>
      <c r="X245" s="1668" t="str">
        <f>項目一覧②!$F$498</f>
        <v/>
      </c>
      <c r="Y245" s="1668"/>
      <c r="Z245" s="1668"/>
      <c r="AA245" s="906" t="s">
        <v>252</v>
      </c>
      <c r="AB245" s="903"/>
    </row>
    <row r="246" spans="1:29" ht="17.149999999999999" customHeight="1">
      <c r="A246" s="935"/>
      <c r="B246" s="935" t="s">
        <v>255</v>
      </c>
      <c r="C246" s="935"/>
      <c r="D246" s="975" t="s">
        <v>187</v>
      </c>
      <c r="E246" s="1667" t="str">
        <f>項目一覧②!$F$487</f>
        <v/>
      </c>
      <c r="F246" s="1667"/>
      <c r="G246" s="975" t="s">
        <v>254</v>
      </c>
      <c r="H246" s="938" t="str">
        <f>項目一覧②!$F$493</f>
        <v/>
      </c>
      <c r="J246" s="935"/>
      <c r="K246" s="935"/>
      <c r="L246" s="903"/>
      <c r="M246" s="935"/>
      <c r="N246" s="935"/>
      <c r="O246" s="935"/>
      <c r="P246" s="935"/>
      <c r="Q246" s="935"/>
      <c r="R246" s="903"/>
      <c r="S246" s="903"/>
      <c r="T246" s="903"/>
      <c r="U246" s="903"/>
      <c r="V246" s="975"/>
      <c r="W246" s="975" t="s">
        <v>253</v>
      </c>
      <c r="X246" s="1668" t="str">
        <f>項目一覧②!$F$499</f>
        <v/>
      </c>
      <c r="Y246" s="1668"/>
      <c r="Z246" s="1668"/>
      <c r="AA246" s="906" t="s">
        <v>252</v>
      </c>
      <c r="AB246" s="906"/>
    </row>
    <row r="247" spans="1:29" ht="17.149999999999999" customHeight="1">
      <c r="A247" s="959" t="s">
        <v>109</v>
      </c>
      <c r="B247" s="937" t="s">
        <v>251</v>
      </c>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03"/>
    </row>
    <row r="248" spans="1:29" ht="17.149999999999999" customHeight="1">
      <c r="A248" s="936"/>
      <c r="B248" s="906"/>
      <c r="C248" s="906"/>
      <c r="D248" s="906"/>
      <c r="E248" s="906"/>
      <c r="F248" s="1675" t="str">
        <f>項目一覧②!$F$500</f>
        <v/>
      </c>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903"/>
    </row>
    <row r="249" spans="1:29" ht="17.149999999999999" customHeight="1">
      <c r="A249" s="935"/>
      <c r="B249" s="935"/>
      <c r="C249" s="935"/>
      <c r="D249" s="935"/>
      <c r="E249" s="935"/>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906"/>
    </row>
    <row r="250" spans="1:29" ht="17.149999999999999" customHeight="1">
      <c r="A250" s="936" t="s">
        <v>109</v>
      </c>
      <c r="B250" s="906" t="s">
        <v>250</v>
      </c>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9" ht="17.149999999999999" customHeight="1">
      <c r="A251" s="906"/>
      <c r="B251" s="906"/>
      <c r="C251" s="906"/>
      <c r="D251" s="906"/>
      <c r="E251" s="906"/>
      <c r="F251" s="1675" t="str">
        <f>項目一覧②!$F$501</f>
        <v/>
      </c>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906"/>
    </row>
    <row r="252" spans="1:29" ht="17.149999999999999" customHeight="1">
      <c r="A252" s="935"/>
      <c r="B252" s="935"/>
      <c r="C252" s="935"/>
      <c r="D252" s="935"/>
      <c r="E252" s="935"/>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906"/>
    </row>
    <row r="253" spans="1:29" ht="16" customHeight="1"/>
    <row r="254" spans="1:29" ht="16" customHeight="1">
      <c r="A254" s="906"/>
      <c r="B254" s="906"/>
      <c r="C254" s="906"/>
      <c r="D254" s="906"/>
      <c r="E254" s="906"/>
      <c r="F254" s="1003"/>
      <c r="G254" s="1003"/>
      <c r="H254" s="1003"/>
      <c r="I254" s="1003"/>
      <c r="J254" s="1003"/>
      <c r="K254" s="1003"/>
      <c r="L254" s="1003"/>
      <c r="M254" s="1003"/>
      <c r="N254" s="1003"/>
      <c r="O254" s="1003"/>
      <c r="P254" s="1003"/>
      <c r="Q254" s="1003"/>
      <c r="R254" s="1003"/>
      <c r="S254" s="1003"/>
      <c r="T254" s="1003"/>
      <c r="U254" s="1003"/>
      <c r="V254" s="1003"/>
      <c r="W254" s="1003"/>
      <c r="X254" s="1003"/>
      <c r="Y254" s="1003"/>
      <c r="Z254" s="1003"/>
      <c r="AA254" s="1003"/>
      <c r="AB254" s="903"/>
      <c r="AC254" s="903"/>
    </row>
    <row r="255" spans="1:29" ht="14.15" customHeight="1">
      <c r="A255" s="1669" t="s">
        <v>277</v>
      </c>
      <c r="B255" s="1669"/>
      <c r="C255" s="1669"/>
      <c r="D255" s="1669"/>
      <c r="E255" s="1669"/>
      <c r="F255" s="1669"/>
      <c r="G255" s="1669"/>
      <c r="H255" s="1669"/>
      <c r="I255" s="1669"/>
      <c r="J255" s="1669"/>
      <c r="K255" s="1669"/>
      <c r="L255" s="1669"/>
      <c r="M255" s="1669"/>
      <c r="N255" s="1669"/>
      <c r="O255" s="1669"/>
      <c r="P255" s="1669"/>
      <c r="Q255" s="1669"/>
      <c r="R255" s="1669"/>
      <c r="S255" s="1669"/>
      <c r="T255" s="1669"/>
      <c r="U255" s="1669"/>
      <c r="V255" s="1669"/>
      <c r="W255" s="1669"/>
      <c r="X255" s="1669"/>
      <c r="Y255" s="1669"/>
      <c r="Z255" s="1669"/>
      <c r="AA255" s="1669"/>
      <c r="AB255" s="903"/>
      <c r="AC255" s="903"/>
    </row>
    <row r="256" spans="1:29" ht="14.15" customHeight="1">
      <c r="A256" s="935"/>
      <c r="B256" s="935" t="s">
        <v>276</v>
      </c>
      <c r="C256" s="935"/>
      <c r="D256" s="935"/>
      <c r="E256" s="935"/>
      <c r="F256" s="935"/>
      <c r="G256" s="935"/>
      <c r="H256" s="935"/>
      <c r="I256" s="935"/>
      <c r="J256" s="935"/>
      <c r="K256" s="935"/>
      <c r="L256" s="935"/>
      <c r="M256" s="935"/>
      <c r="N256" s="935"/>
      <c r="O256" s="935"/>
      <c r="P256" s="935"/>
      <c r="Q256" s="935"/>
      <c r="R256" s="935"/>
      <c r="S256" s="935"/>
      <c r="T256" s="935"/>
      <c r="U256" s="935"/>
      <c r="V256" s="935"/>
      <c r="W256" s="935"/>
      <c r="X256" s="935"/>
      <c r="Y256" s="935"/>
      <c r="Z256" s="935"/>
      <c r="AA256" s="935"/>
      <c r="AB256" s="903"/>
      <c r="AC256" s="903"/>
    </row>
    <row r="257" spans="1:29" ht="22" customHeight="1">
      <c r="A257" s="972" t="s">
        <v>109</v>
      </c>
      <c r="B257" s="973" t="s">
        <v>132</v>
      </c>
      <c r="C257" s="973"/>
      <c r="D257" s="973"/>
      <c r="E257" s="973"/>
      <c r="F257" s="973"/>
      <c r="G257" s="922"/>
      <c r="H257" s="973"/>
      <c r="I257" s="973"/>
      <c r="J257" s="973"/>
      <c r="K257" s="973"/>
      <c r="L257" s="1685">
        <f>項目一覧②!$F$923</f>
        <v>2</v>
      </c>
      <c r="M257" s="1685"/>
      <c r="N257" s="973"/>
      <c r="O257" s="973"/>
      <c r="P257" s="973"/>
      <c r="Q257" s="973"/>
      <c r="R257" s="973"/>
      <c r="S257" s="973"/>
      <c r="T257" s="973"/>
      <c r="U257" s="973"/>
      <c r="V257" s="973"/>
      <c r="W257" s="973"/>
      <c r="X257" s="973"/>
      <c r="Y257" s="973"/>
      <c r="Z257" s="973"/>
      <c r="AA257" s="973"/>
      <c r="AB257" s="903"/>
      <c r="AC257" s="903"/>
    </row>
    <row r="258" spans="1:29" ht="22" customHeight="1">
      <c r="A258" s="972" t="s">
        <v>109</v>
      </c>
      <c r="B258" s="973" t="s">
        <v>274</v>
      </c>
      <c r="C258" s="973"/>
      <c r="D258" s="973"/>
      <c r="E258" s="973"/>
      <c r="F258" s="973"/>
      <c r="G258" s="903"/>
      <c r="H258" s="903"/>
      <c r="I258" s="973"/>
      <c r="J258" s="1673" t="str">
        <f>項目一覧②!$F$924</f>
        <v/>
      </c>
      <c r="K258" s="1673"/>
      <c r="L258" s="1673"/>
      <c r="M258" s="1673"/>
      <c r="N258" s="973" t="s">
        <v>273</v>
      </c>
      <c r="O258" s="973"/>
      <c r="P258" s="973"/>
      <c r="Q258" s="973"/>
      <c r="R258" s="973"/>
      <c r="S258" s="973"/>
      <c r="T258" s="973"/>
      <c r="U258" s="973"/>
      <c r="V258" s="973"/>
      <c r="W258" s="973"/>
      <c r="X258" s="973"/>
      <c r="Y258" s="973"/>
      <c r="Z258" s="973"/>
      <c r="AA258" s="973"/>
      <c r="AB258" s="903"/>
      <c r="AC258" s="903"/>
    </row>
    <row r="259" spans="1:29" ht="22" customHeight="1">
      <c r="A259" s="972" t="s">
        <v>109</v>
      </c>
      <c r="B259" s="973" t="s">
        <v>272</v>
      </c>
      <c r="C259" s="973"/>
      <c r="D259" s="973"/>
      <c r="E259" s="973"/>
      <c r="F259" s="973"/>
      <c r="G259" s="973"/>
      <c r="H259" s="973"/>
      <c r="I259" s="973"/>
      <c r="J259" s="1674" t="str">
        <f>項目一覧②!$F$925</f>
        <v/>
      </c>
      <c r="K259" s="1674"/>
      <c r="L259" s="1674"/>
      <c r="M259" s="1674"/>
      <c r="N259" s="1004" t="s">
        <v>85</v>
      </c>
      <c r="O259" s="973"/>
      <c r="P259" s="973"/>
      <c r="Q259" s="973"/>
      <c r="R259" s="973"/>
      <c r="S259" s="973"/>
      <c r="T259" s="973"/>
      <c r="U259" s="973"/>
      <c r="V259" s="973"/>
      <c r="W259" s="973"/>
      <c r="X259" s="973"/>
      <c r="Y259" s="973"/>
      <c r="Z259" s="973"/>
      <c r="AA259" s="973"/>
      <c r="AB259" s="903"/>
      <c r="AC259" s="903"/>
    </row>
    <row r="260" spans="1:29" ht="22" customHeight="1">
      <c r="A260" s="972" t="s">
        <v>109</v>
      </c>
      <c r="B260" s="973" t="s">
        <v>271</v>
      </c>
      <c r="C260" s="973"/>
      <c r="D260" s="973"/>
      <c r="E260" s="973"/>
      <c r="F260" s="973"/>
      <c r="G260" s="973"/>
      <c r="H260" s="973"/>
      <c r="I260" s="973"/>
      <c r="J260" s="1674" t="str">
        <f>項目一覧②!$F$926</f>
        <v/>
      </c>
      <c r="K260" s="1674"/>
      <c r="L260" s="1674"/>
      <c r="M260" s="1674"/>
      <c r="N260" s="1005" t="s">
        <v>85</v>
      </c>
      <c r="O260" s="973"/>
      <c r="P260" s="973"/>
      <c r="Q260" s="973"/>
      <c r="R260" s="973"/>
      <c r="S260" s="973"/>
      <c r="T260" s="973"/>
      <c r="U260" s="973"/>
      <c r="V260" s="973"/>
      <c r="W260" s="973"/>
      <c r="X260" s="973"/>
      <c r="Y260" s="973"/>
      <c r="Z260" s="973"/>
      <c r="AA260" s="973"/>
      <c r="AB260" s="903"/>
      <c r="AC260" s="903"/>
    </row>
    <row r="261" spans="1:29" ht="22" customHeight="1">
      <c r="A261" s="972" t="s">
        <v>109</v>
      </c>
      <c r="B261" s="973" t="s">
        <v>270</v>
      </c>
      <c r="C261" s="973"/>
      <c r="D261" s="973"/>
      <c r="E261" s="973"/>
      <c r="F261" s="973"/>
      <c r="G261" s="973"/>
      <c r="H261" s="973"/>
      <c r="I261" s="973"/>
      <c r="J261" s="1674" t="str">
        <f>項目一覧②!$F$927</f>
        <v/>
      </c>
      <c r="K261" s="1674"/>
      <c r="L261" s="1674"/>
      <c r="M261" s="1674"/>
      <c r="N261" s="1004" t="s">
        <v>85</v>
      </c>
      <c r="O261" s="973"/>
      <c r="P261" s="973"/>
      <c r="Q261" s="973"/>
      <c r="R261" s="973"/>
      <c r="S261" s="973"/>
      <c r="T261" s="973"/>
      <c r="U261" s="973"/>
      <c r="V261" s="973"/>
      <c r="W261" s="973"/>
      <c r="X261" s="973"/>
      <c r="Y261" s="973"/>
      <c r="Z261" s="973"/>
      <c r="AA261" s="973"/>
      <c r="AB261" s="903"/>
      <c r="AC261" s="903"/>
    </row>
    <row r="262" spans="1:29" ht="16" customHeight="1">
      <c r="A262" s="959" t="s">
        <v>109</v>
      </c>
      <c r="B262" s="937" t="s">
        <v>268</v>
      </c>
      <c r="C262" s="937"/>
      <c r="D262" s="937"/>
      <c r="E262" s="937"/>
      <c r="F262" s="937"/>
      <c r="G262" s="937"/>
      <c r="H262" s="937"/>
      <c r="I262" s="937"/>
      <c r="O262" s="937"/>
      <c r="P262" s="937"/>
      <c r="Q262" s="937"/>
      <c r="R262" s="937"/>
      <c r="S262" s="937"/>
      <c r="T262" s="937"/>
      <c r="U262" s="937"/>
      <c r="V262" s="937"/>
      <c r="W262" s="937"/>
      <c r="X262" s="937"/>
      <c r="Y262" s="937"/>
      <c r="Z262" s="937"/>
      <c r="AA262" s="937"/>
      <c r="AB262" s="903"/>
      <c r="AC262" s="903"/>
    </row>
    <row r="263" spans="1:29" ht="16" customHeight="1">
      <c r="A263" s="936"/>
      <c r="B263" s="906"/>
      <c r="C263" s="906" t="s">
        <v>2269</v>
      </c>
      <c r="D263" s="906" t="s">
        <v>2270</v>
      </c>
      <c r="E263" s="906"/>
      <c r="F263" s="906"/>
      <c r="G263" s="906"/>
      <c r="H263" s="906"/>
      <c r="I263" s="906"/>
      <c r="J263" s="1682" t="str">
        <f>項目一覧②!$F$928</f>
        <v/>
      </c>
      <c r="K263" s="1682"/>
      <c r="L263" s="1682"/>
      <c r="M263" s="1682"/>
      <c r="N263" s="1000" t="s">
        <v>85</v>
      </c>
      <c r="O263" s="906"/>
      <c r="P263" s="906"/>
      <c r="Q263" s="906"/>
      <c r="R263" s="906"/>
      <c r="S263" s="906"/>
      <c r="T263" s="906"/>
      <c r="U263" s="906"/>
      <c r="V263" s="906"/>
      <c r="W263" s="906"/>
      <c r="X263" s="906"/>
      <c r="Y263" s="906"/>
      <c r="Z263" s="906"/>
      <c r="AA263" s="906"/>
      <c r="AB263" s="903"/>
      <c r="AC263" s="903"/>
    </row>
    <row r="264" spans="1:29" ht="16" customHeight="1">
      <c r="A264" s="936"/>
      <c r="B264" s="906"/>
      <c r="C264" s="906" t="s">
        <v>2271</v>
      </c>
      <c r="D264" s="906" t="s">
        <v>2272</v>
      </c>
      <c r="E264" s="906"/>
      <c r="F264" s="906"/>
      <c r="G264" s="906"/>
      <c r="H264" s="906"/>
      <c r="I264" s="906"/>
      <c r="J264" s="1001"/>
      <c r="K264" s="1001"/>
      <c r="L264" s="1001"/>
      <c r="M264" s="1001"/>
      <c r="N264" s="1001"/>
      <c r="O264" s="1000"/>
      <c r="P264" s="906"/>
      <c r="Q264" s="936" t="str">
        <f>IF(項目一覧②!$G$929=TRUE,"■","□")</f>
        <v>□</v>
      </c>
      <c r="R264" s="906" t="s">
        <v>266</v>
      </c>
      <c r="S264" s="906"/>
      <c r="T264" s="936" t="str">
        <f>IF(項目一覧②!$H$929=TRUE,"■","□")</f>
        <v>□</v>
      </c>
      <c r="U264" s="906" t="s">
        <v>83</v>
      </c>
      <c r="V264" s="906"/>
      <c r="W264" s="906"/>
      <c r="X264" s="906"/>
      <c r="Y264" s="906"/>
      <c r="Z264" s="906"/>
      <c r="AA264" s="906"/>
      <c r="AB264" s="906"/>
      <c r="AC264" s="903"/>
    </row>
    <row r="265" spans="1:29" ht="16" customHeight="1">
      <c r="A265" s="959" t="s">
        <v>109</v>
      </c>
      <c r="B265" s="937" t="s">
        <v>264</v>
      </c>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03"/>
      <c r="AC265" s="903"/>
    </row>
    <row r="266" spans="1:29" ht="16" customHeight="1">
      <c r="A266" s="906"/>
      <c r="B266" s="906"/>
      <c r="C266" s="906"/>
      <c r="D266" s="1669" t="s">
        <v>263</v>
      </c>
      <c r="E266" s="1669"/>
      <c r="F266" s="1669"/>
      <c r="G266" s="1669"/>
      <c r="H266" s="975"/>
      <c r="I266" s="1669" t="s">
        <v>262</v>
      </c>
      <c r="J266" s="1669"/>
      <c r="K266" s="1669"/>
      <c r="L266" s="1669"/>
      <c r="M266" s="1669"/>
      <c r="N266" s="1669"/>
      <c r="O266" s="1669"/>
      <c r="P266" s="1669"/>
      <c r="Q266" s="1669"/>
      <c r="R266" s="1669"/>
      <c r="S266" s="1669"/>
      <c r="T266" s="1669"/>
      <c r="U266" s="1669"/>
      <c r="V266" s="975"/>
      <c r="W266" s="975" t="s">
        <v>253</v>
      </c>
      <c r="X266" s="1669" t="s">
        <v>261</v>
      </c>
      <c r="Y266" s="1669"/>
      <c r="Z266" s="1669"/>
      <c r="AA266" s="906" t="s">
        <v>175</v>
      </c>
      <c r="AB266" s="903"/>
      <c r="AC266" s="903"/>
    </row>
    <row r="267" spans="1:29" ht="16" customHeight="1">
      <c r="A267" s="906"/>
      <c r="B267" s="906" t="s">
        <v>260</v>
      </c>
      <c r="C267" s="906"/>
      <c r="D267" s="975" t="s">
        <v>187</v>
      </c>
      <c r="E267" s="1667" t="str">
        <f>項目一覧②!$F$930</f>
        <v/>
      </c>
      <c r="F267" s="1667"/>
      <c r="G267" s="975" t="s">
        <v>254</v>
      </c>
      <c r="H267" s="938" t="str">
        <f>項目一覧②!$F$936</f>
        <v/>
      </c>
      <c r="J267" s="906"/>
      <c r="K267" s="906"/>
      <c r="L267" s="903"/>
      <c r="M267" s="906"/>
      <c r="N267" s="906"/>
      <c r="O267" s="906"/>
      <c r="P267" s="906"/>
      <c r="Q267" s="906"/>
      <c r="R267" s="903"/>
      <c r="S267" s="903"/>
      <c r="T267" s="903"/>
      <c r="U267" s="903"/>
      <c r="V267" s="975"/>
      <c r="W267" s="975" t="s">
        <v>253</v>
      </c>
      <c r="X267" s="1668" t="str">
        <f>項目一覧②!$F$942</f>
        <v/>
      </c>
      <c r="Y267" s="1668"/>
      <c r="Z267" s="1668"/>
      <c r="AA267" s="906" t="s">
        <v>252</v>
      </c>
      <c r="AB267" s="903"/>
      <c r="AC267" s="903"/>
    </row>
    <row r="268" spans="1:29" ht="16" customHeight="1">
      <c r="A268" s="906"/>
      <c r="B268" s="906" t="s">
        <v>259</v>
      </c>
      <c r="C268" s="906"/>
      <c r="D268" s="975" t="s">
        <v>187</v>
      </c>
      <c r="E268" s="1667" t="str">
        <f>項目一覧②!$F$931</f>
        <v/>
      </c>
      <c r="F268" s="1667"/>
      <c r="G268" s="975" t="s">
        <v>254</v>
      </c>
      <c r="H268" s="938" t="str">
        <f>項目一覧②!$F$937</f>
        <v/>
      </c>
      <c r="J268" s="906"/>
      <c r="K268" s="906"/>
      <c r="L268" s="903"/>
      <c r="M268" s="906"/>
      <c r="N268" s="906"/>
      <c r="O268" s="906"/>
      <c r="P268" s="906"/>
      <c r="Q268" s="906"/>
      <c r="R268" s="903"/>
      <c r="S268" s="903"/>
      <c r="T268" s="903"/>
      <c r="U268" s="903"/>
      <c r="V268" s="975"/>
      <c r="W268" s="975" t="s">
        <v>253</v>
      </c>
      <c r="X268" s="1668" t="str">
        <f>項目一覧②!$F$943</f>
        <v/>
      </c>
      <c r="Y268" s="1668"/>
      <c r="Z268" s="1668"/>
      <c r="AA268" s="906" t="s">
        <v>252</v>
      </c>
      <c r="AB268" s="903"/>
      <c r="AC268" s="903"/>
    </row>
    <row r="269" spans="1:29" ht="16" customHeight="1">
      <c r="A269" s="906"/>
      <c r="B269" s="906" t="s">
        <v>258</v>
      </c>
      <c r="C269" s="906"/>
      <c r="D269" s="975" t="s">
        <v>187</v>
      </c>
      <c r="E269" s="1667" t="str">
        <f>項目一覧②!$F$932</f>
        <v/>
      </c>
      <c r="F269" s="1667"/>
      <c r="G269" s="975" t="s">
        <v>254</v>
      </c>
      <c r="H269" s="938" t="str">
        <f>項目一覧②!$F$938</f>
        <v/>
      </c>
      <c r="J269" s="906"/>
      <c r="K269" s="906"/>
      <c r="L269" s="903"/>
      <c r="M269" s="906"/>
      <c r="N269" s="906"/>
      <c r="O269" s="906"/>
      <c r="P269" s="906"/>
      <c r="Q269" s="906"/>
      <c r="R269" s="903"/>
      <c r="S269" s="903"/>
      <c r="T269" s="903"/>
      <c r="U269" s="903"/>
      <c r="V269" s="975"/>
      <c r="W269" s="975" t="s">
        <v>253</v>
      </c>
      <c r="X269" s="1668" t="str">
        <f>項目一覧②!$F$944</f>
        <v/>
      </c>
      <c r="Y269" s="1668"/>
      <c r="Z269" s="1668"/>
      <c r="AA269" s="906" t="s">
        <v>252</v>
      </c>
      <c r="AB269" s="903"/>
      <c r="AC269" s="903"/>
    </row>
    <row r="270" spans="1:29" ht="16" customHeight="1">
      <c r="A270" s="906"/>
      <c r="B270" s="906" t="s">
        <v>257</v>
      </c>
      <c r="C270" s="906"/>
      <c r="D270" s="975" t="s">
        <v>187</v>
      </c>
      <c r="E270" s="1667" t="str">
        <f>項目一覧②!$F$933</f>
        <v/>
      </c>
      <c r="F270" s="1667"/>
      <c r="G270" s="975" t="s">
        <v>254</v>
      </c>
      <c r="H270" s="938" t="str">
        <f>項目一覧②!$F$939</f>
        <v/>
      </c>
      <c r="J270" s="906"/>
      <c r="K270" s="906"/>
      <c r="L270" s="903"/>
      <c r="M270" s="906"/>
      <c r="N270" s="906"/>
      <c r="O270" s="906"/>
      <c r="P270" s="906"/>
      <c r="Q270" s="906"/>
      <c r="R270" s="903"/>
      <c r="S270" s="903"/>
      <c r="T270" s="903"/>
      <c r="U270" s="903"/>
      <c r="V270" s="975"/>
      <c r="W270" s="975" t="s">
        <v>253</v>
      </c>
      <c r="X270" s="1668" t="str">
        <f>項目一覧②!$F$945</f>
        <v/>
      </c>
      <c r="Y270" s="1668"/>
      <c r="Z270" s="1668"/>
      <c r="AA270" s="906" t="s">
        <v>252</v>
      </c>
      <c r="AB270" s="903"/>
      <c r="AC270" s="903"/>
    </row>
    <row r="271" spans="1:29" ht="16" customHeight="1">
      <c r="A271" s="906"/>
      <c r="B271" s="906" t="s">
        <v>256</v>
      </c>
      <c r="C271" s="906"/>
      <c r="D271" s="975" t="s">
        <v>187</v>
      </c>
      <c r="E271" s="1667" t="str">
        <f>項目一覧②!$F$934</f>
        <v/>
      </c>
      <c r="F271" s="1667"/>
      <c r="G271" s="975" t="s">
        <v>254</v>
      </c>
      <c r="H271" s="938" t="str">
        <f>項目一覧②!$F$940</f>
        <v/>
      </c>
      <c r="J271" s="906"/>
      <c r="K271" s="906"/>
      <c r="L271" s="903"/>
      <c r="M271" s="906"/>
      <c r="N271" s="906"/>
      <c r="O271" s="906"/>
      <c r="P271" s="906"/>
      <c r="Q271" s="906"/>
      <c r="R271" s="903"/>
      <c r="S271" s="903"/>
      <c r="T271" s="903"/>
      <c r="U271" s="903"/>
      <c r="V271" s="975"/>
      <c r="W271" s="975" t="s">
        <v>253</v>
      </c>
      <c r="X271" s="1668" t="str">
        <f>項目一覧②!$F$946</f>
        <v/>
      </c>
      <c r="Y271" s="1668"/>
      <c r="Z271" s="1668"/>
      <c r="AA271" s="906" t="s">
        <v>252</v>
      </c>
      <c r="AB271" s="903"/>
      <c r="AC271" s="903"/>
    </row>
    <row r="272" spans="1:29" ht="16" customHeight="1">
      <c r="A272" s="935"/>
      <c r="B272" s="935" t="s">
        <v>255</v>
      </c>
      <c r="C272" s="935"/>
      <c r="D272" s="975" t="s">
        <v>187</v>
      </c>
      <c r="E272" s="1667" t="str">
        <f>項目一覧②!$F$935</f>
        <v/>
      </c>
      <c r="F272" s="1667"/>
      <c r="G272" s="975" t="s">
        <v>254</v>
      </c>
      <c r="H272" s="938" t="str">
        <f>項目一覧②!$F$941</f>
        <v/>
      </c>
      <c r="J272" s="935"/>
      <c r="K272" s="935"/>
      <c r="L272" s="903"/>
      <c r="M272" s="935"/>
      <c r="N272" s="935"/>
      <c r="O272" s="935"/>
      <c r="P272" s="935"/>
      <c r="Q272" s="935"/>
      <c r="R272" s="903"/>
      <c r="S272" s="903"/>
      <c r="T272" s="903"/>
      <c r="U272" s="903"/>
      <c r="V272" s="975"/>
      <c r="W272" s="975" t="s">
        <v>253</v>
      </c>
      <c r="X272" s="1668" t="str">
        <f>項目一覧②!$F$947</f>
        <v/>
      </c>
      <c r="Y272" s="1668"/>
      <c r="Z272" s="1668"/>
      <c r="AA272" s="906" t="s">
        <v>252</v>
      </c>
      <c r="AB272" s="903"/>
      <c r="AC272" s="903"/>
    </row>
    <row r="273" spans="1:29" ht="16" customHeight="1">
      <c r="A273" s="959" t="s">
        <v>109</v>
      </c>
      <c r="B273" s="937" t="s">
        <v>251</v>
      </c>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03"/>
      <c r="AC273" s="903"/>
    </row>
    <row r="274" spans="1:29" ht="16" customHeight="1">
      <c r="A274" s="936"/>
      <c r="B274" s="906"/>
      <c r="C274" s="906"/>
      <c r="D274" s="906"/>
      <c r="E274" s="906"/>
      <c r="F274" s="1675" t="str">
        <f>項目一覧②!$F$948</f>
        <v/>
      </c>
      <c r="G274" s="1675"/>
      <c r="H274" s="1675"/>
      <c r="I274" s="1675"/>
      <c r="J274" s="1675"/>
      <c r="K274" s="1675"/>
      <c r="L274" s="1675"/>
      <c r="M274" s="1675"/>
      <c r="N274" s="1675"/>
      <c r="O274" s="1675"/>
      <c r="P274" s="1675"/>
      <c r="Q274" s="1675"/>
      <c r="R274" s="1675"/>
      <c r="S274" s="1675"/>
      <c r="T274" s="1675"/>
      <c r="U274" s="1675"/>
      <c r="V274" s="1675"/>
      <c r="W274" s="1675"/>
      <c r="X274" s="1675"/>
      <c r="Y274" s="1675"/>
      <c r="Z274" s="1675"/>
      <c r="AA274" s="1675"/>
      <c r="AB274" s="903"/>
      <c r="AC274" s="903"/>
    </row>
    <row r="275" spans="1:29" ht="16" customHeight="1">
      <c r="A275" s="935"/>
      <c r="B275" s="935"/>
      <c r="C275" s="935"/>
      <c r="D275" s="935"/>
      <c r="E275" s="935"/>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903"/>
      <c r="AC275" s="903"/>
    </row>
    <row r="276" spans="1:29" ht="16" customHeight="1">
      <c r="A276" s="936" t="s">
        <v>109</v>
      </c>
      <c r="B276" s="906" t="s">
        <v>250</v>
      </c>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c r="AC276" s="903"/>
    </row>
    <row r="277" spans="1:29" ht="16" customHeight="1">
      <c r="A277" s="906"/>
      <c r="B277" s="906"/>
      <c r="C277" s="906"/>
      <c r="D277" s="906"/>
      <c r="E277" s="906"/>
      <c r="F277" s="1675" t="str">
        <f>項目一覧②!$F$949</f>
        <v/>
      </c>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903"/>
      <c r="AC277" s="903"/>
    </row>
    <row r="278" spans="1:29" ht="16" customHeight="1">
      <c r="A278" s="935"/>
      <c r="B278" s="935"/>
      <c r="C278" s="935"/>
      <c r="D278" s="935"/>
      <c r="E278" s="935"/>
      <c r="F278" s="1676"/>
      <c r="G278" s="1676"/>
      <c r="H278" s="1676"/>
      <c r="I278" s="1676"/>
      <c r="J278" s="1676"/>
      <c r="K278" s="1676"/>
      <c r="L278" s="1676"/>
      <c r="M278" s="1676"/>
      <c r="N278" s="1676"/>
      <c r="O278" s="1676"/>
      <c r="P278" s="1676"/>
      <c r="Q278" s="1676"/>
      <c r="R278" s="1676"/>
      <c r="S278" s="1676"/>
      <c r="T278" s="1676"/>
      <c r="U278" s="1676"/>
      <c r="V278" s="1676"/>
      <c r="W278" s="1676"/>
      <c r="X278" s="1676"/>
      <c r="Y278" s="1676"/>
      <c r="Z278" s="1676"/>
      <c r="AA278" s="1676"/>
      <c r="AB278" s="903"/>
      <c r="AC278" s="903"/>
    </row>
    <row r="279" spans="1:29" ht="16" customHeight="1">
      <c r="A279" s="906"/>
      <c r="B279" s="906"/>
      <c r="C279" s="906"/>
      <c r="D279" s="906"/>
      <c r="E279" s="906"/>
      <c r="F279" s="1003"/>
      <c r="G279" s="1003"/>
      <c r="H279" s="1003"/>
      <c r="I279" s="1003"/>
      <c r="J279" s="1003"/>
      <c r="K279" s="1003"/>
      <c r="L279" s="1003"/>
      <c r="M279" s="1003"/>
      <c r="N279" s="1003"/>
      <c r="O279" s="1003"/>
      <c r="P279" s="1003"/>
      <c r="Q279" s="1003"/>
      <c r="R279" s="1003"/>
      <c r="S279" s="1003"/>
      <c r="T279" s="1003"/>
      <c r="U279" s="1003"/>
      <c r="V279" s="1003"/>
      <c r="W279" s="1003"/>
      <c r="X279" s="1003"/>
      <c r="Y279" s="1003"/>
      <c r="Z279" s="1003"/>
      <c r="AA279" s="1003"/>
      <c r="AB279" s="903"/>
      <c r="AC279" s="903"/>
    </row>
    <row r="280" spans="1:29" ht="16" customHeight="1">
      <c r="A280" s="1698" t="s">
        <v>313</v>
      </c>
      <c r="B280" s="1698"/>
      <c r="C280" s="1698"/>
      <c r="D280" s="1698"/>
      <c r="E280" s="1698"/>
      <c r="F280" s="1698"/>
      <c r="G280" s="1698"/>
      <c r="H280" s="1698"/>
      <c r="I280" s="1698"/>
      <c r="J280" s="1698"/>
      <c r="K280" s="1698"/>
      <c r="L280" s="1698"/>
      <c r="M280" s="1698"/>
      <c r="N280" s="1698"/>
      <c r="O280" s="1698"/>
      <c r="P280" s="1698"/>
      <c r="Q280" s="1698"/>
      <c r="R280" s="1698"/>
      <c r="S280" s="1698"/>
      <c r="T280" s="1698"/>
      <c r="U280" s="1698"/>
      <c r="V280" s="1698"/>
      <c r="W280" s="1698"/>
      <c r="X280" s="1698"/>
      <c r="Y280" s="1698"/>
      <c r="Z280" s="1698"/>
      <c r="AA280" s="1698"/>
    </row>
    <row r="281" spans="1:29" ht="16" customHeight="1">
      <c r="A281" s="906"/>
      <c r="B281" s="906" t="s">
        <v>312</v>
      </c>
      <c r="C281" s="906"/>
      <c r="D281" s="906"/>
      <c r="E281" s="906"/>
      <c r="F281" s="935"/>
      <c r="G281" s="935"/>
      <c r="H281" s="935"/>
      <c r="I281" s="935"/>
      <c r="J281" s="935"/>
      <c r="K281" s="935"/>
      <c r="L281" s="935"/>
      <c r="M281" s="906"/>
      <c r="N281" s="906"/>
      <c r="O281" s="906"/>
      <c r="P281" s="906"/>
      <c r="Q281" s="906"/>
      <c r="R281" s="906"/>
      <c r="S281" s="906"/>
      <c r="T281" s="906"/>
      <c r="U281" s="906"/>
      <c r="V281" s="906"/>
      <c r="W281" s="906"/>
      <c r="X281" s="906"/>
      <c r="Y281" s="906"/>
      <c r="Z281" s="906"/>
      <c r="AA281" s="906"/>
      <c r="AB281" s="906"/>
    </row>
    <row r="282" spans="1:29" ht="24" customHeight="1">
      <c r="A282" s="972" t="s">
        <v>309</v>
      </c>
      <c r="B282" s="973" t="s">
        <v>132</v>
      </c>
      <c r="C282" s="973"/>
      <c r="D282" s="973"/>
      <c r="E282" s="973"/>
      <c r="F282" s="1748">
        <f>項目一覧②!$F$502</f>
        <v>3</v>
      </c>
      <c r="G282" s="1748"/>
      <c r="H282" s="1748"/>
      <c r="I282" s="1748"/>
      <c r="K282" s="935"/>
      <c r="L282" s="935"/>
      <c r="M282" s="973"/>
      <c r="N282" s="973"/>
      <c r="O282" s="973"/>
      <c r="P282" s="973"/>
      <c r="Q282" s="973"/>
      <c r="R282" s="973"/>
      <c r="S282" s="973"/>
      <c r="T282" s="973"/>
      <c r="U282" s="973"/>
      <c r="V282" s="973"/>
      <c r="W282" s="973"/>
      <c r="X282" s="973"/>
      <c r="Y282" s="973"/>
      <c r="Z282" s="973"/>
      <c r="AA282" s="973"/>
      <c r="AB282" s="906"/>
    </row>
    <row r="283" spans="1:29" ht="16" customHeight="1">
      <c r="A283" s="959" t="s">
        <v>309</v>
      </c>
      <c r="B283" s="937" t="s">
        <v>311</v>
      </c>
      <c r="C283" s="937"/>
      <c r="D283" s="937"/>
      <c r="E283" s="937" t="s">
        <v>165</v>
      </c>
      <c r="F283" s="937"/>
      <c r="G283" s="1746" t="str">
        <f>項目一覧②!$F$503</f>
        <v/>
      </c>
      <c r="H283" s="1746"/>
      <c r="I283" s="978" t="s">
        <v>310</v>
      </c>
      <c r="J283" s="1747" t="str">
        <f>項目一覧②!$F$506</f>
        <v/>
      </c>
      <c r="K283" s="1747"/>
      <c r="L283" s="1747"/>
      <c r="M283" s="1747"/>
      <c r="N283" s="1747"/>
      <c r="O283" s="1747"/>
      <c r="P283" s="1747"/>
      <c r="Q283" s="1747"/>
      <c r="R283" s="1747"/>
      <c r="S283" s="1747"/>
      <c r="T283" s="1747"/>
      <c r="U283" s="1747"/>
      <c r="V283" s="1747"/>
      <c r="W283" s="1747"/>
      <c r="X283" s="1747"/>
      <c r="Y283" s="1747"/>
      <c r="Z283" s="1747"/>
      <c r="AA283" s="1747"/>
    </row>
    <row r="284" spans="1:29" ht="16" customHeight="1">
      <c r="A284" s="906"/>
      <c r="B284" s="906"/>
      <c r="C284" s="906"/>
      <c r="D284" s="906"/>
      <c r="E284" s="906" t="s">
        <v>165</v>
      </c>
      <c r="F284" s="906"/>
      <c r="G284" s="1662" t="str">
        <f>項目一覧②!$F$504</f>
        <v/>
      </c>
      <c r="H284" s="1662"/>
      <c r="I284" s="938" t="s">
        <v>310</v>
      </c>
      <c r="J284" s="1714" t="str">
        <f>項目一覧②!$F$507</f>
        <v/>
      </c>
      <c r="K284" s="1714"/>
      <c r="L284" s="1714"/>
      <c r="M284" s="1714"/>
      <c r="N284" s="1714"/>
      <c r="O284" s="1714"/>
      <c r="P284" s="1714"/>
      <c r="Q284" s="1714"/>
      <c r="R284" s="1714"/>
      <c r="S284" s="1714"/>
      <c r="T284" s="1714"/>
      <c r="U284" s="1714"/>
      <c r="V284" s="1714"/>
      <c r="W284" s="1714"/>
      <c r="X284" s="1714"/>
      <c r="Y284" s="1714"/>
      <c r="Z284" s="1714"/>
      <c r="AA284" s="1714"/>
    </row>
    <row r="285" spans="1:29" ht="16" customHeight="1">
      <c r="A285" s="906"/>
      <c r="B285" s="906"/>
      <c r="C285" s="906"/>
      <c r="D285" s="906"/>
      <c r="E285" s="906" t="s">
        <v>165</v>
      </c>
      <c r="F285" s="906"/>
      <c r="G285" s="1662" t="str">
        <f>項目一覧②!$F$505</f>
        <v/>
      </c>
      <c r="H285" s="1662"/>
      <c r="I285" s="938" t="s">
        <v>310</v>
      </c>
      <c r="J285" s="1714" t="str">
        <f>項目一覧②!$F$508</f>
        <v/>
      </c>
      <c r="K285" s="1714"/>
      <c r="L285" s="1714"/>
      <c r="M285" s="1714"/>
      <c r="N285" s="1714"/>
      <c r="O285" s="1714"/>
      <c r="P285" s="1714"/>
      <c r="Q285" s="1714"/>
      <c r="R285" s="1714"/>
      <c r="S285" s="1714"/>
      <c r="T285" s="1714"/>
      <c r="U285" s="1714"/>
      <c r="V285" s="1714"/>
      <c r="W285" s="1714"/>
      <c r="X285" s="1714"/>
      <c r="Y285" s="1714"/>
      <c r="Z285" s="1714"/>
      <c r="AA285" s="1714"/>
    </row>
    <row r="286" spans="1:29" ht="16" customHeight="1">
      <c r="A286" s="906"/>
      <c r="B286" s="906"/>
      <c r="C286" s="906"/>
      <c r="D286" s="906"/>
      <c r="E286" s="906" t="s">
        <v>165</v>
      </c>
      <c r="F286" s="906"/>
      <c r="G286" s="906"/>
      <c r="H286" s="906"/>
      <c r="I286" s="906" t="s">
        <v>310</v>
      </c>
      <c r="J286" s="906"/>
      <c r="K286" s="906"/>
      <c r="L286" s="906"/>
      <c r="M286" s="906"/>
      <c r="N286" s="906"/>
      <c r="O286" s="906"/>
      <c r="P286" s="906"/>
      <c r="Q286" s="906"/>
      <c r="R286" s="906"/>
      <c r="S286" s="906"/>
      <c r="T286" s="906"/>
      <c r="U286" s="906"/>
      <c r="V286" s="906"/>
      <c r="W286" s="906"/>
      <c r="X286" s="906"/>
      <c r="Y286" s="906"/>
      <c r="Z286" s="906"/>
      <c r="AA286" s="906"/>
      <c r="AB286" s="906"/>
    </row>
    <row r="287" spans="1:29" ht="16" customHeight="1">
      <c r="A287" s="959" t="s">
        <v>309</v>
      </c>
      <c r="B287" s="937" t="s">
        <v>129</v>
      </c>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row>
    <row r="288" spans="1:29" ht="16" customHeight="1">
      <c r="A288" s="936"/>
      <c r="B288" s="936" t="str">
        <f>IF(項目一覧②!$G$509=TRUE,"■","□")</f>
        <v>□</v>
      </c>
      <c r="C288" s="906" t="s">
        <v>308</v>
      </c>
      <c r="D288" s="906"/>
      <c r="E288" s="936" t="str">
        <f>IF(項目一覧②!$H$509=TRUE,"■","□")</f>
        <v>□</v>
      </c>
      <c r="F288" s="906" t="s">
        <v>307</v>
      </c>
      <c r="G288" s="906"/>
      <c r="H288" s="940" t="str">
        <f>IF(項目一覧②!$I$509=TRUE,"■","□")</f>
        <v>□</v>
      </c>
      <c r="I288" s="935" t="s">
        <v>306</v>
      </c>
      <c r="J288" s="935"/>
      <c r="K288" s="940" t="str">
        <f>IF(項目一覧②!$J$509=TRUE,"■","□")</f>
        <v>□</v>
      </c>
      <c r="L288" s="935" t="s">
        <v>305</v>
      </c>
      <c r="M288" s="935"/>
      <c r="N288" s="940" t="str">
        <f>IF(項目一覧②!$K$509=TRUE,"■","□")</f>
        <v>□</v>
      </c>
      <c r="O288" s="935" t="s">
        <v>304</v>
      </c>
      <c r="P288" s="935"/>
      <c r="Q288" s="935"/>
      <c r="R288" s="940" t="str">
        <f>IF(項目一覧②!$L$509=TRUE,"■","□")</f>
        <v>□</v>
      </c>
      <c r="S288" s="935" t="s">
        <v>303</v>
      </c>
      <c r="T288" s="935"/>
      <c r="U288" s="935"/>
      <c r="V288" s="935"/>
      <c r="W288" s="940" t="str">
        <f>IF(項目一覧②!$M$509=TRUE,"■","□")</f>
        <v>□</v>
      </c>
      <c r="X288" s="951" t="s">
        <v>302</v>
      </c>
      <c r="Y288" s="935"/>
      <c r="Z288" s="935"/>
      <c r="AA288" s="932"/>
      <c r="AB288" s="906"/>
    </row>
    <row r="289" spans="1:39" ht="24" customHeight="1">
      <c r="A289" s="972" t="s">
        <v>269</v>
      </c>
      <c r="B289" s="973" t="s">
        <v>121</v>
      </c>
      <c r="C289" s="973"/>
      <c r="D289" s="973"/>
      <c r="E289" s="973"/>
      <c r="F289" s="973"/>
      <c r="G289" s="973"/>
      <c r="H289" s="973" t="str">
        <f>項目一覧②!$F$510&amp;IF(項目一覧②!F875="","","　一部　"&amp;項目一覧②!F875)</f>
        <v/>
      </c>
      <c r="I289" s="973"/>
      <c r="J289" s="973"/>
      <c r="K289" s="973"/>
      <c r="L289" s="973"/>
      <c r="M289" s="973"/>
      <c r="N289" s="973"/>
      <c r="O289" s="973"/>
      <c r="P289" s="973"/>
      <c r="Q289" s="973"/>
      <c r="R289" s="973"/>
      <c r="S289" s="973"/>
      <c r="T289" s="973"/>
      <c r="U289" s="973"/>
      <c r="V289" s="973"/>
      <c r="W289" s="973"/>
      <c r="X289" s="973"/>
      <c r="Y289" s="973"/>
      <c r="Z289" s="973"/>
      <c r="AA289" s="973"/>
      <c r="AB289" s="906"/>
    </row>
    <row r="290" spans="1:39" s="903" customFormat="1" ht="18" customHeight="1">
      <c r="A290" s="990" t="s">
        <v>109</v>
      </c>
      <c r="B290" s="983" t="s">
        <v>2873</v>
      </c>
      <c r="C290" s="983"/>
      <c r="D290" s="983"/>
      <c r="E290" s="983"/>
      <c r="F290" s="983"/>
      <c r="R290" s="906"/>
      <c r="S290" s="906"/>
      <c r="T290" s="906"/>
      <c r="U290" s="906"/>
      <c r="V290" s="906"/>
      <c r="W290" s="906"/>
      <c r="X290" s="906"/>
      <c r="Y290" s="906"/>
      <c r="Z290" s="906"/>
      <c r="AA290" s="906"/>
      <c r="AB290" s="906"/>
      <c r="AC290" s="906"/>
      <c r="AD290" s="906"/>
      <c r="AE290" s="906"/>
      <c r="AF290" s="906"/>
    </row>
    <row r="291" spans="1:39" s="903" customFormat="1" ht="17.149999999999999" customHeight="1">
      <c r="A291" s="990"/>
      <c r="B291" s="983"/>
      <c r="C291" s="983"/>
      <c r="D291" s="983"/>
      <c r="E291" s="975" t="str">
        <f>IF(項目一覧②!$G$845=TRUE,"■","□")</f>
        <v>□</v>
      </c>
      <c r="F291" s="906" t="s">
        <v>2827</v>
      </c>
      <c r="G291" s="906"/>
      <c r="H291" s="906"/>
      <c r="I291" s="906" t="s">
        <v>3193</v>
      </c>
      <c r="L291" s="906"/>
      <c r="M291" s="906"/>
      <c r="N291" s="906"/>
      <c r="O291" s="906"/>
      <c r="P291" s="906"/>
      <c r="Q291" s="906"/>
      <c r="R291" s="906"/>
      <c r="S291" s="906"/>
      <c r="T291" s="906"/>
      <c r="U291" s="906"/>
      <c r="V291" s="906"/>
      <c r="W291" s="906"/>
      <c r="X291" s="906"/>
      <c r="Y291" s="906"/>
      <c r="Z291" s="906"/>
      <c r="AA291" s="906"/>
      <c r="AB291" s="906"/>
      <c r="AC291" s="906"/>
      <c r="AD291" s="906"/>
    </row>
    <row r="292" spans="1:39" s="903" customFormat="1" ht="16" customHeight="1">
      <c r="A292" s="990"/>
      <c r="B292" s="983"/>
      <c r="C292" s="983"/>
      <c r="D292" s="983"/>
      <c r="E292" s="975" t="str">
        <f>IF(項目一覧②!$G$880=TRUE,"■","□")</f>
        <v>□</v>
      </c>
      <c r="F292" s="906" t="s">
        <v>2827</v>
      </c>
      <c r="G292" s="906"/>
      <c r="H292" s="906"/>
      <c r="I292" s="906" t="s">
        <v>3194</v>
      </c>
      <c r="L292" s="906"/>
      <c r="M292" s="906"/>
      <c r="N292" s="906"/>
      <c r="O292" s="906"/>
      <c r="P292" s="906"/>
      <c r="Q292" s="906"/>
      <c r="R292" s="906"/>
      <c r="S292" s="906"/>
      <c r="T292" s="906"/>
      <c r="U292" s="906"/>
      <c r="V292" s="906"/>
      <c r="W292" s="906"/>
      <c r="X292" s="906"/>
      <c r="Y292" s="906"/>
      <c r="Z292" s="906"/>
      <c r="AA292" s="906"/>
      <c r="AB292" s="906"/>
      <c r="AC292" s="906"/>
      <c r="AD292" s="906"/>
    </row>
    <row r="293" spans="1:39" s="903" customFormat="1" ht="17.149999999999999" customHeight="1">
      <c r="A293" s="990"/>
      <c r="B293" s="983"/>
      <c r="C293" s="983"/>
      <c r="D293" s="983"/>
      <c r="E293" s="975" t="str">
        <f>IF(項目一覧②!$G$846=TRUE,"■","□")</f>
        <v>□</v>
      </c>
      <c r="F293" s="906" t="s">
        <v>3212</v>
      </c>
      <c r="G293" s="906"/>
      <c r="H293" s="906"/>
      <c r="I293" s="906"/>
      <c r="J293" s="975"/>
      <c r="K293" s="906"/>
      <c r="L293" s="906"/>
      <c r="M293" s="906"/>
      <c r="N293" s="906"/>
      <c r="O293" s="906"/>
      <c r="P293" s="906"/>
      <c r="Q293" s="906"/>
      <c r="R293" s="906"/>
      <c r="S293" s="906"/>
      <c r="T293" s="906"/>
      <c r="U293" s="906"/>
      <c r="V293" s="906"/>
      <c r="W293" s="906"/>
      <c r="X293" s="906"/>
      <c r="Y293" s="906"/>
      <c r="Z293" s="906"/>
      <c r="AA293" s="906"/>
      <c r="AB293" s="906"/>
      <c r="AC293" s="906"/>
      <c r="AD293" s="906"/>
    </row>
    <row r="294" spans="1:39" s="903" customFormat="1" ht="17.149999999999999" customHeight="1">
      <c r="A294" s="990"/>
      <c r="B294" s="983"/>
      <c r="C294" s="983"/>
      <c r="D294" s="983"/>
      <c r="E294" s="975" t="str">
        <f>IF(項目一覧②!$G$847=TRUE,"■","□")</f>
        <v>□</v>
      </c>
      <c r="F294" s="906" t="s">
        <v>2828</v>
      </c>
      <c r="G294" s="906"/>
      <c r="H294" s="906"/>
      <c r="I294" s="906"/>
      <c r="K294" s="906"/>
      <c r="L294" s="936"/>
      <c r="M294" s="1669"/>
      <c r="N294" s="1669"/>
      <c r="O294" s="906"/>
      <c r="P294" s="906"/>
      <c r="Q294" s="906"/>
      <c r="R294" s="906"/>
      <c r="S294" s="906"/>
      <c r="T294" s="906"/>
      <c r="U294" s="906"/>
      <c r="V294" s="906"/>
      <c r="W294" s="906"/>
      <c r="X294" s="906"/>
      <c r="Y294" s="906"/>
      <c r="Z294" s="906"/>
      <c r="AA294" s="906"/>
      <c r="AB294" s="906"/>
      <c r="AC294" s="906"/>
      <c r="AD294" s="906"/>
      <c r="AE294" s="934"/>
    </row>
    <row r="295" spans="1:39" s="903" customFormat="1" ht="17.149999999999999" customHeight="1">
      <c r="A295" s="990"/>
      <c r="B295" s="983"/>
      <c r="C295" s="983"/>
      <c r="D295" s="983"/>
      <c r="E295" s="975" t="str">
        <f>IF(項目一覧②!$G$848=TRUE,"■","□")</f>
        <v>□</v>
      </c>
      <c r="F295" s="906" t="s">
        <v>2829</v>
      </c>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6"/>
      <c r="AC295" s="906"/>
      <c r="AD295" s="906"/>
      <c r="AE295" s="934"/>
    </row>
    <row r="296" spans="1:39" s="903" customFormat="1" ht="17.149999999999999" customHeight="1">
      <c r="A296" s="990"/>
      <c r="B296" s="983"/>
      <c r="C296" s="983"/>
      <c r="D296" s="983"/>
      <c r="E296" s="975" t="str">
        <f>IF(項目一覧②!$G$849=TRUE,"■","□")</f>
        <v>□</v>
      </c>
      <c r="F296" s="906" t="s">
        <v>2830</v>
      </c>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6"/>
      <c r="AC296" s="906"/>
      <c r="AD296" s="906"/>
      <c r="AE296" s="934"/>
    </row>
    <row r="297" spans="1:39" s="903" customFormat="1" ht="18" customHeight="1">
      <c r="A297" s="994"/>
      <c r="B297" s="995"/>
      <c r="C297" s="995"/>
      <c r="D297" s="995"/>
      <c r="E297" s="986" t="str">
        <f>IF(項目一覧②!$G$869=TRUE,"■","□")</f>
        <v>□</v>
      </c>
      <c r="F297" s="956" t="s">
        <v>1303</v>
      </c>
      <c r="G297" s="956"/>
      <c r="H297" s="956"/>
      <c r="I297" s="956"/>
      <c r="J297" s="956"/>
      <c r="K297" s="956"/>
      <c r="L297" s="956"/>
      <c r="M297" s="956"/>
      <c r="N297" s="956"/>
      <c r="O297" s="956"/>
      <c r="P297" s="956"/>
      <c r="Q297" s="956"/>
      <c r="R297" s="956"/>
      <c r="S297" s="956"/>
      <c r="T297" s="956"/>
      <c r="U297" s="956"/>
      <c r="V297" s="956"/>
      <c r="W297" s="956"/>
      <c r="X297" s="956"/>
      <c r="Y297" s="956"/>
      <c r="Z297" s="956"/>
      <c r="AA297" s="956"/>
      <c r="AB297" s="956"/>
      <c r="AC297" s="906"/>
      <c r="AD297" s="906"/>
      <c r="AE297" s="934"/>
    </row>
    <row r="298" spans="1:39" s="903" customFormat="1" ht="18" customHeight="1">
      <c r="A298" s="990" t="s">
        <v>109</v>
      </c>
      <c r="B298" s="983" t="s">
        <v>2874</v>
      </c>
      <c r="C298" s="983"/>
      <c r="D298" s="983"/>
      <c r="E298" s="983"/>
      <c r="F298" s="983"/>
      <c r="G298" s="983"/>
      <c r="H298" s="983"/>
      <c r="I298" s="983"/>
      <c r="J298" s="983"/>
      <c r="K298" s="983"/>
      <c r="L298" s="983"/>
      <c r="M298" s="906"/>
      <c r="N298" s="906"/>
      <c r="O298" s="906"/>
      <c r="P298" s="906"/>
      <c r="Q298" s="906"/>
      <c r="R298" s="906"/>
      <c r="S298" s="906"/>
      <c r="T298" s="906"/>
      <c r="U298" s="906"/>
      <c r="V298" s="906"/>
      <c r="W298" s="906"/>
      <c r="X298" s="906"/>
      <c r="Y298" s="906"/>
      <c r="Z298" s="906"/>
      <c r="AA298" s="906"/>
      <c r="AB298" s="906"/>
      <c r="AC298" s="906"/>
      <c r="AD298" s="906"/>
      <c r="AE298" s="906"/>
      <c r="AF298" s="906"/>
      <c r="AG298" s="906"/>
      <c r="AH298" s="906"/>
      <c r="AI298" s="906"/>
      <c r="AJ298" s="906"/>
      <c r="AK298" s="906"/>
      <c r="AL298" s="906"/>
      <c r="AM298" s="934"/>
    </row>
    <row r="299" spans="1:39" s="903" customFormat="1" ht="17.149999999999999" customHeight="1">
      <c r="A299" s="990"/>
      <c r="B299" s="983"/>
      <c r="C299" s="983"/>
      <c r="D299" s="983"/>
      <c r="E299" s="975" t="str">
        <f>IF(項目一覧②!$G$851=TRUE,"■","□")</f>
        <v>□</v>
      </c>
      <c r="F299" s="906" t="s">
        <v>2870</v>
      </c>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6"/>
      <c r="AC299" s="906"/>
      <c r="AD299" s="906"/>
      <c r="AE299" s="934"/>
    </row>
    <row r="300" spans="1:39" s="903" customFormat="1" ht="17.149999999999999" customHeight="1">
      <c r="A300" s="990"/>
      <c r="B300" s="983"/>
      <c r="C300" s="983"/>
      <c r="D300" s="983"/>
      <c r="E300" s="975" t="str">
        <f>IF(項目一覧②!$G$852=TRUE,"■","□")</f>
        <v>□</v>
      </c>
      <c r="F300" s="906" t="s">
        <v>2871</v>
      </c>
      <c r="G300" s="906"/>
      <c r="H300" s="906"/>
      <c r="I300" s="906"/>
      <c r="J300" s="906"/>
      <c r="K300" s="906"/>
      <c r="L300" s="906"/>
      <c r="M300" s="906"/>
      <c r="N300" s="906"/>
      <c r="O300" s="906"/>
      <c r="P300" s="906"/>
      <c r="Q300" s="906"/>
      <c r="R300" s="906"/>
      <c r="S300" s="906"/>
      <c r="T300" s="906"/>
      <c r="U300" s="906"/>
      <c r="V300" s="906"/>
      <c r="W300" s="906"/>
      <c r="X300" s="906"/>
      <c r="Y300" s="906"/>
      <c r="Z300" s="906"/>
      <c r="AA300" s="906"/>
      <c r="AB300" s="906"/>
      <c r="AC300" s="906"/>
      <c r="AD300" s="906"/>
      <c r="AE300" s="934"/>
    </row>
    <row r="301" spans="1:39" s="903" customFormat="1" ht="16" customHeight="1">
      <c r="A301" s="990"/>
      <c r="B301" s="983"/>
      <c r="C301" s="983"/>
      <c r="D301" s="983"/>
      <c r="E301" s="975" t="str">
        <f>IF(項目一覧②!$G$883=TRUE,"■","□")</f>
        <v>□</v>
      </c>
      <c r="F301" s="906" t="s">
        <v>3195</v>
      </c>
      <c r="G301" s="906"/>
      <c r="H301" s="906"/>
      <c r="I301" s="906"/>
      <c r="J301" s="906"/>
      <c r="K301" s="906"/>
      <c r="L301" s="906"/>
      <c r="M301" s="906"/>
      <c r="N301" s="906"/>
      <c r="O301" s="906"/>
      <c r="P301" s="906"/>
      <c r="Q301" s="906"/>
      <c r="R301" s="906"/>
      <c r="S301" s="906"/>
      <c r="T301" s="906"/>
      <c r="U301" s="906"/>
      <c r="V301" s="906"/>
      <c r="W301" s="906"/>
      <c r="X301" s="906"/>
      <c r="Y301" s="906"/>
      <c r="Z301" s="906"/>
      <c r="AA301" s="906"/>
      <c r="AB301" s="906"/>
      <c r="AC301" s="906"/>
      <c r="AD301" s="906"/>
      <c r="AE301" s="934"/>
    </row>
    <row r="302" spans="1:39" s="903" customFormat="1" ht="17.149999999999999" customHeight="1">
      <c r="A302" s="990"/>
      <c r="B302" s="983"/>
      <c r="C302" s="983"/>
      <c r="D302" s="983"/>
      <c r="E302" s="975" t="str">
        <f>IF(項目一覧②!$G$853=TRUE,"■","□")</f>
        <v>□</v>
      </c>
      <c r="F302" s="906" t="s">
        <v>2872</v>
      </c>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6"/>
      <c r="AC302" s="906"/>
      <c r="AD302" s="906"/>
      <c r="AE302" s="934"/>
    </row>
    <row r="303" spans="1:39" s="903" customFormat="1" ht="18" customHeight="1">
      <c r="A303" s="990"/>
      <c r="B303" s="983"/>
      <c r="C303" s="983"/>
      <c r="D303" s="983"/>
      <c r="E303" s="975" t="str">
        <f>IF(項目一覧②!$G$870=TRUE,"■","□")</f>
        <v>□</v>
      </c>
      <c r="F303" s="906" t="s">
        <v>1303</v>
      </c>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34"/>
    </row>
    <row r="304" spans="1:39" s="903" customFormat="1" ht="18" customHeight="1">
      <c r="A304" s="994"/>
      <c r="B304" s="995"/>
      <c r="C304" s="995"/>
      <c r="D304" s="995"/>
      <c r="E304" s="986" t="str">
        <f>IF(項目一覧②!$G$871=TRUE,"■","□")</f>
        <v>□</v>
      </c>
      <c r="F304" s="956" t="s">
        <v>2919</v>
      </c>
      <c r="G304" s="956"/>
      <c r="H304" s="956"/>
      <c r="I304" s="956"/>
      <c r="J304" s="956"/>
      <c r="K304" s="956"/>
      <c r="L304" s="956"/>
      <c r="M304" s="956"/>
      <c r="N304" s="956"/>
      <c r="O304" s="956"/>
      <c r="P304" s="956"/>
      <c r="Q304" s="956"/>
      <c r="R304" s="956"/>
      <c r="S304" s="956"/>
      <c r="T304" s="956"/>
      <c r="U304" s="956"/>
      <c r="V304" s="956"/>
      <c r="W304" s="956"/>
      <c r="X304" s="956"/>
      <c r="Y304" s="956"/>
      <c r="Z304" s="956"/>
      <c r="AA304" s="956"/>
      <c r="AB304" s="956"/>
      <c r="AC304" s="906"/>
      <c r="AD304" s="906"/>
      <c r="AE304" s="934"/>
    </row>
    <row r="305" spans="1:42" s="903" customFormat="1" ht="18" customHeight="1">
      <c r="A305" s="990" t="s">
        <v>109</v>
      </c>
      <c r="B305" s="983" t="s">
        <v>2932</v>
      </c>
      <c r="C305" s="983"/>
      <c r="D305" s="983"/>
      <c r="E305" s="983"/>
      <c r="F305" s="983"/>
      <c r="G305" s="983"/>
      <c r="H305" s="983"/>
      <c r="I305" s="983"/>
      <c r="J305" s="983"/>
      <c r="K305" s="983"/>
      <c r="L305" s="983"/>
      <c r="M305" s="906"/>
      <c r="N305" s="906"/>
      <c r="O305" s="906"/>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6"/>
      <c r="AK305" s="906"/>
      <c r="AL305" s="906"/>
      <c r="AM305" s="934"/>
    </row>
    <row r="306" spans="1:42" s="903" customFormat="1" ht="18" customHeight="1">
      <c r="A306" s="990"/>
      <c r="B306" s="983"/>
      <c r="C306" s="983"/>
      <c r="D306" s="983"/>
      <c r="E306" s="975" t="str">
        <f>IF(項目一覧②!$G$872=TRUE,"■","□")</f>
        <v>□</v>
      </c>
      <c r="F306" s="906" t="s">
        <v>2924</v>
      </c>
      <c r="G306" s="906"/>
      <c r="H306" s="906"/>
      <c r="I306" s="906"/>
      <c r="J306" s="975" t="str">
        <f>IF(項目一覧②!$G$854=TRUE,"■","□")</f>
        <v>□</v>
      </c>
      <c r="K306" s="906" t="s">
        <v>2836</v>
      </c>
      <c r="L306" s="906"/>
      <c r="M306" s="906"/>
      <c r="N306" s="906"/>
      <c r="O306" s="906"/>
      <c r="P306" s="975" t="str">
        <f>IF(項目一覧②!$G$873=TRUE,"■","□")</f>
        <v>□</v>
      </c>
      <c r="Q306" s="906" t="s">
        <v>2923</v>
      </c>
      <c r="T306" s="906"/>
      <c r="U306" s="906"/>
      <c r="V306" s="975" t="str">
        <f>IF(項目一覧②!$G$855=TRUE,"■","□")</f>
        <v>□</v>
      </c>
      <c r="W306" s="906" t="s">
        <v>2889</v>
      </c>
      <c r="X306" s="906"/>
      <c r="Y306" s="906"/>
      <c r="Z306" s="906"/>
      <c r="AA306" s="906"/>
      <c r="AB306" s="906"/>
      <c r="AE306" s="906"/>
      <c r="AF306" s="906"/>
      <c r="AG306" s="906"/>
      <c r="AH306" s="906"/>
      <c r="AI306" s="906"/>
      <c r="AJ306" s="906"/>
      <c r="AK306" s="906"/>
      <c r="AL306" s="906"/>
      <c r="AM306" s="906"/>
      <c r="AN306" s="906"/>
      <c r="AO306" s="906"/>
      <c r="AP306" s="934"/>
    </row>
    <row r="307" spans="1:42" s="903" customFormat="1" ht="18" customHeight="1">
      <c r="A307" s="994"/>
      <c r="B307" s="995"/>
      <c r="C307" s="995"/>
      <c r="D307" s="995"/>
      <c r="E307" s="986" t="str">
        <f>IF(項目一覧②!$G$856=TRUE,"■","□")</f>
        <v>□</v>
      </c>
      <c r="F307" s="956" t="s">
        <v>1977</v>
      </c>
      <c r="G307" s="956"/>
      <c r="H307" s="956"/>
      <c r="I307" s="956"/>
      <c r="J307" s="986" t="str">
        <f>IF(項目一覧②!$G$874=TRUE,"■","□")</f>
        <v>□</v>
      </c>
      <c r="K307" s="956" t="s">
        <v>2921</v>
      </c>
      <c r="L307" s="956"/>
      <c r="M307" s="956"/>
      <c r="N307" s="956"/>
      <c r="O307" s="956"/>
      <c r="P307" s="956"/>
      <c r="Q307" s="956"/>
      <c r="R307" s="986"/>
      <c r="S307" s="956"/>
      <c r="T307" s="956"/>
      <c r="U307" s="956"/>
      <c r="V307" s="956"/>
      <c r="W307" s="956"/>
      <c r="X307" s="956"/>
      <c r="Y307" s="956"/>
      <c r="Z307" s="956"/>
      <c r="AA307" s="956"/>
      <c r="AB307" s="956"/>
      <c r="AC307" s="906"/>
      <c r="AD307" s="906"/>
      <c r="AE307" s="934"/>
    </row>
    <row r="308" spans="1:42" ht="16" customHeight="1">
      <c r="A308" s="936" t="s">
        <v>269</v>
      </c>
      <c r="B308" s="906" t="s">
        <v>2875</v>
      </c>
      <c r="C308" s="906"/>
      <c r="D308" s="906"/>
      <c r="E308" s="906"/>
      <c r="F308" s="906"/>
      <c r="G308" s="906"/>
      <c r="H308" s="906"/>
      <c r="I308" s="906"/>
      <c r="J308" s="906"/>
      <c r="K308" s="906"/>
      <c r="L308" s="906"/>
      <c r="M308" s="906"/>
      <c r="N308" s="906"/>
      <c r="O308" s="906"/>
      <c r="P308" s="906"/>
      <c r="Q308" s="906"/>
      <c r="R308" s="906"/>
      <c r="S308" s="906"/>
      <c r="T308" s="906"/>
      <c r="U308" s="906"/>
      <c r="V308" s="906"/>
      <c r="W308" s="906"/>
      <c r="X308" s="906"/>
      <c r="Y308" s="906"/>
      <c r="Z308" s="906"/>
      <c r="AA308" s="906"/>
    </row>
    <row r="309" spans="1:42" ht="16" customHeight="1">
      <c r="A309" s="906"/>
      <c r="B309" s="906" t="s">
        <v>2220</v>
      </c>
      <c r="C309" s="906" t="s">
        <v>2253</v>
      </c>
      <c r="D309" s="906"/>
      <c r="E309" s="906"/>
      <c r="F309" s="906"/>
      <c r="G309" s="906"/>
      <c r="H309" s="906"/>
      <c r="I309" s="906"/>
      <c r="J309" s="906"/>
      <c r="K309" s="1669" t="str">
        <f>項目一覧②!$F$513</f>
        <v/>
      </c>
      <c r="L309" s="1669"/>
      <c r="M309" s="1669"/>
      <c r="N309" s="906"/>
      <c r="O309" s="906"/>
      <c r="P309" s="906"/>
      <c r="Q309" s="906"/>
      <c r="R309" s="906"/>
      <c r="S309" s="906"/>
      <c r="T309" s="906"/>
      <c r="U309" s="906"/>
      <c r="V309" s="906"/>
      <c r="W309" s="906"/>
      <c r="X309" s="906"/>
      <c r="Y309" s="906"/>
      <c r="Z309" s="906"/>
      <c r="AA309" s="906"/>
    </row>
    <row r="310" spans="1:42" ht="16" customHeight="1">
      <c r="A310" s="906"/>
      <c r="B310" s="906" t="s">
        <v>2239</v>
      </c>
      <c r="C310" s="906" t="s">
        <v>2254</v>
      </c>
      <c r="D310" s="906"/>
      <c r="E310" s="906"/>
      <c r="F310" s="906"/>
      <c r="G310" s="906"/>
      <c r="H310" s="906"/>
      <c r="I310" s="906"/>
      <c r="J310" s="906"/>
      <c r="K310" s="1669" t="str">
        <f>項目一覧②!$F$514</f>
        <v/>
      </c>
      <c r="L310" s="1669"/>
      <c r="M310" s="1669"/>
      <c r="N310" s="906"/>
      <c r="O310" s="906"/>
      <c r="P310" s="906"/>
      <c r="Q310" s="906"/>
      <c r="R310" s="906"/>
      <c r="S310" s="906"/>
      <c r="T310" s="906"/>
      <c r="U310" s="906"/>
      <c r="V310" s="906"/>
      <c r="W310" s="906"/>
      <c r="X310" s="906"/>
      <c r="Y310" s="906"/>
      <c r="Z310" s="906"/>
      <c r="AA310" s="906"/>
    </row>
    <row r="311" spans="1:42" ht="16" customHeight="1">
      <c r="A311" s="906"/>
      <c r="B311" s="906" t="s">
        <v>357</v>
      </c>
      <c r="C311" s="906" t="s">
        <v>2256</v>
      </c>
      <c r="D311" s="906"/>
      <c r="E311" s="906"/>
      <c r="F311" s="906"/>
      <c r="G311" s="906"/>
      <c r="H311" s="906"/>
      <c r="I311" s="906"/>
      <c r="J311" s="906"/>
      <c r="K311" s="1669" t="str">
        <f>項目一覧②!$F$515</f>
        <v/>
      </c>
      <c r="L311" s="1669"/>
      <c r="M311" s="1669"/>
      <c r="N311" s="906"/>
      <c r="O311" s="906"/>
      <c r="P311" s="906"/>
      <c r="Q311" s="906"/>
      <c r="R311" s="906"/>
      <c r="S311" s="906"/>
      <c r="T311" s="906"/>
      <c r="U311" s="906"/>
      <c r="V311" s="906"/>
      <c r="W311" s="906"/>
      <c r="X311" s="906"/>
      <c r="Y311" s="906"/>
      <c r="Z311" s="906"/>
      <c r="AA311" s="906"/>
    </row>
    <row r="312" spans="1:42" ht="16" customHeight="1">
      <c r="A312" s="906"/>
      <c r="B312" s="906" t="s">
        <v>355</v>
      </c>
      <c r="C312" s="906" t="s">
        <v>2257</v>
      </c>
      <c r="D312" s="906"/>
      <c r="E312" s="906"/>
      <c r="F312" s="906"/>
      <c r="G312" s="906"/>
      <c r="H312" s="906"/>
      <c r="I312" s="906"/>
      <c r="J312" s="906"/>
      <c r="K312" s="1693" t="str">
        <f>項目一覧②!$F$516</f>
        <v/>
      </c>
      <c r="L312" s="1693"/>
      <c r="M312" s="1693"/>
      <c r="N312" s="906"/>
      <c r="O312" s="906"/>
      <c r="P312" s="906"/>
      <c r="Q312" s="906"/>
      <c r="R312" s="906"/>
      <c r="S312" s="906"/>
      <c r="T312" s="906"/>
      <c r="U312" s="906"/>
      <c r="V312" s="906"/>
      <c r="W312" s="906"/>
      <c r="X312" s="906"/>
      <c r="Y312" s="906"/>
      <c r="Z312" s="906"/>
      <c r="AA312" s="906"/>
      <c r="AB312" s="906"/>
    </row>
    <row r="313" spans="1:42" ht="16" customHeight="1">
      <c r="A313" s="959" t="s">
        <v>269</v>
      </c>
      <c r="B313" s="937" t="s">
        <v>2876</v>
      </c>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row>
    <row r="314" spans="1:42" ht="16" customHeight="1">
      <c r="A314" s="906"/>
      <c r="B314" s="906" t="s">
        <v>2220</v>
      </c>
      <c r="C314" s="906" t="s">
        <v>2245</v>
      </c>
      <c r="D314" s="906"/>
      <c r="E314" s="906"/>
      <c r="F314" s="906"/>
      <c r="G314" s="906"/>
      <c r="H314" s="906"/>
      <c r="I314" s="906"/>
      <c r="J314" s="906"/>
      <c r="K314" s="1745" t="str">
        <f>項目一覧②!$F$517</f>
        <v/>
      </c>
      <c r="L314" s="1745"/>
      <c r="M314" s="1745"/>
      <c r="N314" s="1745"/>
      <c r="O314" s="906" t="s">
        <v>267</v>
      </c>
      <c r="P314" s="906"/>
      <c r="Q314" s="906"/>
      <c r="R314" s="906"/>
      <c r="S314" s="906"/>
      <c r="T314" s="906"/>
      <c r="U314" s="906"/>
      <c r="V314" s="906"/>
      <c r="W314" s="906"/>
      <c r="X314" s="906"/>
      <c r="Y314" s="906"/>
      <c r="Z314" s="906"/>
      <c r="AA314" s="906"/>
    </row>
    <row r="315" spans="1:42" ht="16" customHeight="1">
      <c r="A315" s="935"/>
      <c r="B315" s="935" t="s">
        <v>2239</v>
      </c>
      <c r="C315" s="935" t="s">
        <v>2258</v>
      </c>
      <c r="D315" s="935"/>
      <c r="E315" s="935"/>
      <c r="F315" s="935"/>
      <c r="G315" s="935"/>
      <c r="H315" s="935"/>
      <c r="I315" s="935"/>
      <c r="J315" s="935"/>
      <c r="K315" s="1753" t="str">
        <f>項目一覧②!$F$518</f>
        <v/>
      </c>
      <c r="L315" s="1753"/>
      <c r="M315" s="1753"/>
      <c r="N315" s="1753"/>
      <c r="O315" s="906" t="s">
        <v>267</v>
      </c>
      <c r="P315" s="935"/>
      <c r="Q315" s="935"/>
      <c r="R315" s="935"/>
      <c r="S315" s="935"/>
      <c r="T315" s="935"/>
      <c r="U315" s="935"/>
      <c r="V315" s="935"/>
      <c r="W315" s="935"/>
      <c r="X315" s="935"/>
      <c r="Y315" s="935"/>
      <c r="Z315" s="935"/>
      <c r="AA315" s="935"/>
      <c r="AB315" s="906"/>
    </row>
    <row r="316" spans="1:42" ht="24" customHeight="1">
      <c r="A316" s="972" t="s">
        <v>269</v>
      </c>
      <c r="B316" s="973" t="s">
        <v>2877</v>
      </c>
      <c r="C316" s="973"/>
      <c r="D316" s="973"/>
      <c r="E316" s="973"/>
      <c r="F316" s="973"/>
      <c r="G316" s="973"/>
      <c r="H316" s="1766" t="str">
        <f>項目一覧②!$F$519</f>
        <v/>
      </c>
      <c r="I316" s="1766"/>
      <c r="J316" s="1766"/>
      <c r="K316" s="1766"/>
      <c r="L316" s="1766"/>
      <c r="M316" s="1766"/>
      <c r="N316" s="1766"/>
      <c r="O316" s="1766"/>
      <c r="P316" s="1766"/>
      <c r="Q316" s="1766"/>
      <c r="R316" s="1766"/>
      <c r="S316" s="1766"/>
      <c r="T316" s="1766"/>
      <c r="U316" s="1766"/>
      <c r="V316" s="1766"/>
      <c r="W316" s="1766"/>
      <c r="X316" s="1766"/>
      <c r="Y316" s="1766"/>
      <c r="Z316" s="1766"/>
      <c r="AA316" s="1766"/>
      <c r="AB316" s="906"/>
    </row>
    <row r="317" spans="1:42" ht="16" customHeight="1">
      <c r="A317" s="959" t="s">
        <v>269</v>
      </c>
      <c r="B317" s="937" t="s">
        <v>2878</v>
      </c>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row>
    <row r="318" spans="1:42" ht="16" customHeight="1">
      <c r="A318" s="936"/>
      <c r="B318" s="906" t="s">
        <v>2220</v>
      </c>
      <c r="C318" s="906" t="s">
        <v>3589</v>
      </c>
      <c r="D318" s="906"/>
      <c r="E318" s="906"/>
      <c r="F318" s="906"/>
      <c r="G318" s="906"/>
      <c r="H318" s="906"/>
      <c r="I318" s="906"/>
      <c r="J318" s="906"/>
      <c r="K318" s="906"/>
      <c r="L318" s="906"/>
      <c r="M318" s="906"/>
      <c r="N318" s="906"/>
      <c r="O318" s="906"/>
      <c r="P318" s="906"/>
      <c r="Q318" s="906"/>
      <c r="R318" s="906"/>
      <c r="S318" s="906"/>
      <c r="T318" s="906"/>
      <c r="U318" s="906"/>
      <c r="V318" s="906"/>
      <c r="W318" s="906"/>
      <c r="X318" s="906"/>
      <c r="Y318" s="906"/>
      <c r="Z318" s="906"/>
      <c r="AA318" s="906"/>
    </row>
    <row r="319" spans="1:42" ht="16" customHeight="1">
      <c r="A319" s="906"/>
      <c r="C319" s="906"/>
      <c r="D319" s="906"/>
      <c r="E319" s="906"/>
      <c r="F319" s="906"/>
      <c r="G319" s="906"/>
      <c r="H319" s="906"/>
      <c r="I319" s="906"/>
      <c r="J319" s="906"/>
      <c r="K319" s="906"/>
      <c r="L319" s="906"/>
      <c r="M319" s="906"/>
      <c r="N319" s="906"/>
      <c r="O319" s="906"/>
      <c r="P319" s="906"/>
      <c r="Q319" s="906"/>
      <c r="R319" s="906"/>
      <c r="S319" s="906"/>
      <c r="T319" s="906"/>
      <c r="U319" s="936" t="str">
        <f>IF(項目一覧②!$G$520=TRUE,"■","□")</f>
        <v>□</v>
      </c>
      <c r="V319" s="906" t="s">
        <v>266</v>
      </c>
      <c r="W319" s="906"/>
      <c r="X319" s="936" t="str">
        <f>IF(項目一覧②!$H$520=TRUE,"■","□")</f>
        <v>□</v>
      </c>
      <c r="Y319" s="906" t="s">
        <v>265</v>
      </c>
      <c r="Z319" s="906"/>
      <c r="AA319" s="906"/>
    </row>
    <row r="320" spans="1:42" s="903" customFormat="1" ht="18" customHeight="1">
      <c r="A320" s="991"/>
      <c r="B320" s="983" t="s">
        <v>3644</v>
      </c>
      <c r="C320" s="983"/>
      <c r="D320" s="983"/>
      <c r="E320" s="983"/>
      <c r="F320" s="983"/>
      <c r="G320" s="983"/>
      <c r="H320" s="983"/>
      <c r="I320" s="983"/>
      <c r="J320" s="983"/>
      <c r="K320" s="983"/>
      <c r="L320" s="906"/>
      <c r="M320" s="906"/>
      <c r="N320" s="906"/>
      <c r="O320" s="906"/>
      <c r="P320" s="906"/>
      <c r="Q320" s="906"/>
      <c r="R320" s="906"/>
      <c r="S320" s="906"/>
      <c r="T320" s="906"/>
      <c r="U320" s="906"/>
      <c r="V320" s="906"/>
      <c r="W320" s="906"/>
      <c r="X320" s="906"/>
      <c r="Y320" s="906"/>
      <c r="Z320" s="906"/>
      <c r="AA320" s="906"/>
      <c r="AB320" s="906"/>
      <c r="AC320" s="906"/>
      <c r="AD320" s="975"/>
      <c r="AE320" s="906"/>
      <c r="AF320" s="906"/>
      <c r="AG320" s="975"/>
      <c r="AH320" s="906"/>
      <c r="AI320" s="906"/>
      <c r="AJ320" s="906"/>
      <c r="AK320" s="906"/>
      <c r="AL320" s="906"/>
      <c r="AM320" s="975"/>
      <c r="AO320" s="997"/>
    </row>
    <row r="321" spans="1:41" s="903" customFormat="1" ht="18" customHeight="1">
      <c r="A321" s="991"/>
      <c r="B321" s="983"/>
      <c r="C321" s="936" t="str">
        <f>IF(項目一覧②!$G$985=TRUE,"■","□")</f>
        <v>□</v>
      </c>
      <c r="D321" s="983" t="s">
        <v>3783</v>
      </c>
      <c r="E321" s="983"/>
      <c r="F321" s="983"/>
      <c r="G321" s="983"/>
      <c r="H321" s="983"/>
      <c r="I321" s="983"/>
      <c r="J321" s="983"/>
      <c r="K321" s="983"/>
      <c r="L321" s="906"/>
      <c r="M321" s="906"/>
      <c r="N321" s="906"/>
      <c r="O321" s="906"/>
      <c r="P321" s="906"/>
      <c r="Q321" s="906"/>
      <c r="R321" s="906"/>
      <c r="S321" s="906"/>
      <c r="T321" s="906"/>
      <c r="U321" s="906"/>
      <c r="V321" s="906"/>
      <c r="W321" s="906"/>
      <c r="X321" s="906"/>
      <c r="Y321" s="906"/>
      <c r="Z321" s="906"/>
      <c r="AA321" s="906"/>
      <c r="AB321" s="906"/>
      <c r="AC321" s="906"/>
      <c r="AD321" s="975"/>
      <c r="AE321" s="906"/>
      <c r="AF321" s="906"/>
      <c r="AG321" s="975"/>
      <c r="AH321" s="906"/>
      <c r="AI321" s="906"/>
      <c r="AJ321" s="906"/>
      <c r="AK321" s="906"/>
      <c r="AL321" s="906"/>
      <c r="AM321" s="975"/>
      <c r="AO321" s="997"/>
    </row>
    <row r="322" spans="1:41" s="903" customFormat="1" ht="18" customHeight="1">
      <c r="A322" s="991"/>
      <c r="B322" s="983"/>
      <c r="C322" s="936" t="str">
        <f>IF(項目一覧②!$G$986=TRUE,"■","□")</f>
        <v>□</v>
      </c>
      <c r="D322" s="983" t="s">
        <v>3784</v>
      </c>
      <c r="E322" s="983"/>
      <c r="F322" s="983"/>
      <c r="G322" s="983"/>
      <c r="H322" s="983"/>
      <c r="I322" s="983"/>
      <c r="J322" s="983"/>
      <c r="K322" s="983"/>
      <c r="L322" s="906"/>
      <c r="M322" s="906"/>
      <c r="N322" s="906"/>
      <c r="O322" s="906"/>
      <c r="P322" s="906"/>
      <c r="Q322" s="906"/>
      <c r="R322" s="906"/>
      <c r="S322" s="906"/>
      <c r="T322" s="906"/>
      <c r="U322" s="906"/>
      <c r="V322" s="906"/>
      <c r="W322" s="906"/>
      <c r="X322" s="906"/>
      <c r="Y322" s="906"/>
      <c r="Z322" s="906"/>
      <c r="AA322" s="906"/>
      <c r="AB322" s="906"/>
      <c r="AC322" s="906"/>
      <c r="AD322" s="975"/>
      <c r="AE322" s="906"/>
      <c r="AF322" s="906"/>
      <c r="AG322" s="975"/>
      <c r="AH322" s="906"/>
      <c r="AI322" s="906"/>
      <c r="AJ322" s="906"/>
      <c r="AK322" s="906"/>
      <c r="AL322" s="906"/>
      <c r="AM322" s="975"/>
      <c r="AO322" s="997"/>
    </row>
    <row r="323" spans="1:41" s="903" customFormat="1" ht="18" customHeight="1">
      <c r="A323" s="991"/>
      <c r="B323" s="983"/>
      <c r="C323" s="983"/>
      <c r="D323" s="983" t="s">
        <v>3751</v>
      </c>
      <c r="E323" s="983"/>
      <c r="F323" s="983"/>
      <c r="G323" s="983"/>
      <c r="H323" s="983"/>
      <c r="I323" s="983"/>
      <c r="J323" s="983"/>
      <c r="K323" s="983"/>
      <c r="L323" s="906"/>
      <c r="M323" s="906"/>
      <c r="N323" s="906"/>
      <c r="O323" s="906"/>
      <c r="P323" s="906"/>
      <c r="Q323" s="906"/>
      <c r="R323" s="906"/>
      <c r="S323" s="906"/>
      <c r="T323" s="906"/>
      <c r="U323" s="906"/>
      <c r="V323" s="906"/>
      <c r="W323" s="906"/>
      <c r="X323" s="906"/>
      <c r="Y323" s="906"/>
      <c r="Z323" s="906"/>
      <c r="AA323" s="906"/>
      <c r="AB323" s="906"/>
      <c r="AC323" s="906"/>
      <c r="AD323" s="975"/>
      <c r="AE323" s="906"/>
      <c r="AF323" s="906"/>
      <c r="AG323" s="975"/>
      <c r="AH323" s="906"/>
      <c r="AI323" s="906"/>
      <c r="AJ323" s="906"/>
      <c r="AK323" s="906"/>
      <c r="AL323" s="906"/>
      <c r="AM323" s="975"/>
      <c r="AO323" s="997"/>
    </row>
    <row r="324" spans="1:41" s="903" customFormat="1" ht="18" customHeight="1">
      <c r="A324" s="991"/>
      <c r="B324" s="983"/>
      <c r="C324" s="983"/>
      <c r="D324" s="983" t="s">
        <v>3615</v>
      </c>
      <c r="E324" s="983"/>
      <c r="F324" s="983"/>
      <c r="G324" s="1669" t="str">
        <f>項目一覧②!$F$987</f>
        <v/>
      </c>
      <c r="H324" s="1669"/>
      <c r="I324" s="1669"/>
      <c r="J324" s="1669"/>
      <c r="K324" s="1669"/>
      <c r="L324" s="906"/>
      <c r="M324" s="1669"/>
      <c r="N324" s="1669"/>
      <c r="O324" s="1669"/>
      <c r="P324" s="1669"/>
      <c r="Q324" s="1669"/>
      <c r="R324" s="906"/>
      <c r="S324" s="906"/>
      <c r="T324" s="906"/>
      <c r="U324" s="906"/>
      <c r="V324" s="906"/>
      <c r="W324" s="906"/>
      <c r="X324" s="906"/>
      <c r="Y324" s="906"/>
      <c r="Z324" s="906"/>
      <c r="AA324" s="906"/>
      <c r="AB324" s="906"/>
      <c r="AC324" s="906"/>
      <c r="AD324" s="975"/>
      <c r="AE324" s="906"/>
      <c r="AF324" s="906"/>
      <c r="AG324" s="975"/>
      <c r="AH324" s="906"/>
      <c r="AI324" s="906"/>
      <c r="AJ324" s="906"/>
      <c r="AK324" s="906"/>
      <c r="AL324" s="906"/>
      <c r="AM324" s="975"/>
      <c r="AO324" s="997"/>
    </row>
    <row r="325" spans="1:41" s="903" customFormat="1" ht="18" customHeight="1">
      <c r="A325" s="991"/>
      <c r="B325" s="983"/>
      <c r="C325" s="983"/>
      <c r="D325" s="983" t="s">
        <v>3616</v>
      </c>
      <c r="E325" s="983"/>
      <c r="F325" s="983"/>
      <c r="G325" s="983"/>
      <c r="H325" s="983"/>
      <c r="I325" s="983"/>
      <c r="J325" s="983"/>
      <c r="K325" s="983"/>
      <c r="L325" s="906"/>
      <c r="M325" s="1669" t="str">
        <f>項目一覧②!$F$988</f>
        <v/>
      </c>
      <c r="N325" s="1669"/>
      <c r="O325" s="1669"/>
      <c r="P325" s="1669"/>
      <c r="Q325" s="1669"/>
      <c r="R325" s="906" t="s">
        <v>2437</v>
      </c>
      <c r="S325" s="906"/>
      <c r="T325" s="906"/>
      <c r="U325" s="906"/>
      <c r="V325" s="906"/>
      <c r="W325" s="906"/>
      <c r="X325" s="906"/>
      <c r="Y325" s="906"/>
      <c r="Z325" s="906"/>
      <c r="AA325" s="906"/>
      <c r="AB325" s="906"/>
      <c r="AC325" s="906"/>
      <c r="AD325" s="975"/>
      <c r="AE325" s="906"/>
      <c r="AF325" s="906"/>
      <c r="AG325" s="975"/>
      <c r="AH325" s="906"/>
      <c r="AI325" s="906"/>
      <c r="AJ325" s="906"/>
      <c r="AK325" s="906"/>
      <c r="AL325" s="906"/>
      <c r="AM325" s="975"/>
      <c r="AO325" s="997"/>
    </row>
    <row r="326" spans="1:41" ht="16" customHeight="1">
      <c r="A326" s="906"/>
      <c r="B326" s="906" t="s">
        <v>357</v>
      </c>
      <c r="C326" s="906" t="s">
        <v>2275</v>
      </c>
      <c r="D326" s="906"/>
      <c r="E326" s="906"/>
      <c r="F326" s="906"/>
      <c r="G326" s="906"/>
      <c r="H326" s="906"/>
      <c r="I326" s="906"/>
      <c r="J326" s="906"/>
      <c r="K326" s="906"/>
      <c r="L326" s="906"/>
      <c r="M326" s="906"/>
      <c r="N326" s="906"/>
      <c r="O326" s="906"/>
      <c r="P326" s="906"/>
      <c r="Q326" s="906"/>
      <c r="R326" s="906"/>
      <c r="S326" s="906"/>
      <c r="T326" s="906"/>
      <c r="U326" s="936" t="str">
        <f>IF(項目一覧②!$G$521=TRUE,"■","□")</f>
        <v>□</v>
      </c>
      <c r="V326" s="906" t="s">
        <v>266</v>
      </c>
      <c r="W326" s="906"/>
      <c r="X326" s="936" t="str">
        <f>IF(項目一覧②!$H$521=TRUE,"■","□")</f>
        <v>□</v>
      </c>
      <c r="Y326" s="906" t="s">
        <v>83</v>
      </c>
      <c r="Z326" s="906"/>
      <c r="AA326" s="906"/>
    </row>
    <row r="327" spans="1:41" ht="16" customHeight="1">
      <c r="A327" s="906"/>
      <c r="B327" s="906" t="s">
        <v>355</v>
      </c>
      <c r="C327" s="906" t="s">
        <v>2345</v>
      </c>
      <c r="D327" s="906"/>
      <c r="E327" s="906"/>
      <c r="F327" s="906"/>
      <c r="G327" s="906"/>
      <c r="H327" s="906"/>
      <c r="I327" s="906"/>
      <c r="J327" s="906"/>
      <c r="K327" s="906"/>
      <c r="L327" s="906"/>
      <c r="M327" s="906"/>
      <c r="N327" s="906"/>
      <c r="O327" s="906"/>
      <c r="P327" s="906"/>
      <c r="Q327" s="906"/>
      <c r="R327" s="906"/>
      <c r="S327" s="906"/>
      <c r="T327" s="906"/>
      <c r="U327" s="906"/>
      <c r="V327" s="906"/>
      <c r="W327" s="906"/>
      <c r="X327" s="906"/>
      <c r="Y327" s="906"/>
      <c r="Z327" s="906"/>
      <c r="AA327" s="906"/>
    </row>
    <row r="328" spans="1:41" ht="16" customHeight="1">
      <c r="A328" s="906"/>
      <c r="B328" s="906"/>
      <c r="C328" s="906"/>
      <c r="D328" s="906"/>
      <c r="E328" s="906"/>
      <c r="F328" s="906"/>
      <c r="G328" s="906"/>
      <c r="H328" s="906"/>
      <c r="I328" s="906"/>
      <c r="J328" s="906"/>
      <c r="K328" s="906"/>
      <c r="L328" s="906" t="str">
        <f>IF(項目一覧②!$F$522="","第　　　　　　　　　　号","第   "&amp;項目一覧②!$F$522&amp;"   号")</f>
        <v>第　　　　　　　　　　号</v>
      </c>
      <c r="M328" s="906"/>
      <c r="N328" s="906"/>
      <c r="O328" s="906"/>
      <c r="P328" s="906"/>
      <c r="Q328" s="906"/>
      <c r="R328" s="906"/>
      <c r="S328" s="906"/>
      <c r="T328" s="906"/>
      <c r="U328" s="906"/>
      <c r="V328" s="906"/>
      <c r="W328" s="906"/>
      <c r="X328" s="906"/>
      <c r="Y328" s="906"/>
      <c r="Z328" s="906"/>
      <c r="AA328" s="906"/>
    </row>
    <row r="329" spans="1:41" ht="16" customHeight="1">
      <c r="A329" s="906"/>
      <c r="B329" s="906" t="s">
        <v>354</v>
      </c>
      <c r="C329" s="906" t="s">
        <v>2326</v>
      </c>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row>
    <row r="330" spans="1:41" ht="16" customHeight="1">
      <c r="A330" s="906"/>
      <c r="B330" s="906"/>
      <c r="C330" s="906"/>
      <c r="D330" s="906"/>
      <c r="E330" s="906"/>
      <c r="F330" s="906"/>
      <c r="G330" s="906"/>
      <c r="H330" s="906"/>
      <c r="I330" s="906"/>
      <c r="J330" s="906"/>
      <c r="K330" s="906"/>
      <c r="L330" s="906" t="str">
        <f>IF(項目一覧②!$F$523="","第　　　　　　　　　　号","第   "&amp;項目一覧②!$F$523&amp;"   号")</f>
        <v>第　　　　　　　　　　号</v>
      </c>
      <c r="M330" s="906"/>
      <c r="N330" s="906"/>
      <c r="O330" s="906"/>
      <c r="P330" s="906"/>
      <c r="Q330" s="906"/>
      <c r="R330" s="906"/>
      <c r="S330" s="906"/>
      <c r="T330" s="906"/>
      <c r="U330" s="906"/>
      <c r="V330" s="906"/>
      <c r="W330" s="906"/>
      <c r="X330" s="906"/>
      <c r="Y330" s="906"/>
      <c r="Z330" s="906"/>
      <c r="AA330" s="906"/>
    </row>
    <row r="331" spans="1:41" ht="16" customHeight="1">
      <c r="A331" s="906"/>
      <c r="B331" s="906" t="s">
        <v>352</v>
      </c>
      <c r="C331" s="906" t="s">
        <v>2327</v>
      </c>
      <c r="D331" s="906"/>
      <c r="E331" s="906"/>
      <c r="F331" s="906"/>
      <c r="G331" s="906"/>
      <c r="H331" s="906"/>
      <c r="I331" s="906"/>
      <c r="J331" s="906"/>
      <c r="K331" s="906"/>
      <c r="L331" s="906"/>
      <c r="M331" s="906"/>
      <c r="N331" s="906"/>
      <c r="O331" s="906"/>
      <c r="P331" s="906"/>
      <c r="Q331" s="906"/>
      <c r="R331" s="906"/>
      <c r="S331" s="906"/>
      <c r="T331" s="906"/>
      <c r="U331" s="906"/>
      <c r="V331" s="906"/>
      <c r="W331" s="906"/>
      <c r="X331" s="906"/>
      <c r="Y331" s="906"/>
      <c r="Z331" s="906"/>
      <c r="AA331" s="906"/>
    </row>
    <row r="332" spans="1:41" ht="16" customHeight="1">
      <c r="A332" s="906"/>
      <c r="C332" s="906"/>
      <c r="D332" s="906"/>
      <c r="E332" s="906"/>
      <c r="F332" s="906"/>
      <c r="G332" s="975" t="str">
        <f>IF(項目一覧②!$G$819=TRUE,"■","□")</f>
        <v>□</v>
      </c>
      <c r="H332" s="983" t="s">
        <v>2352</v>
      </c>
      <c r="I332" s="906"/>
      <c r="J332" s="906"/>
      <c r="K332" s="906"/>
      <c r="L332" s="906"/>
      <c r="M332" s="906"/>
      <c r="N332" s="906"/>
      <c r="O332" s="906"/>
      <c r="P332" s="906"/>
      <c r="Q332" s="906"/>
      <c r="R332" s="906"/>
      <c r="S332" s="906"/>
      <c r="T332" s="906"/>
      <c r="U332" s="906"/>
      <c r="V332" s="906"/>
      <c r="W332" s="906"/>
      <c r="X332" s="906"/>
      <c r="Y332" s="906"/>
      <c r="Z332" s="906"/>
      <c r="AA332" s="906"/>
    </row>
    <row r="333" spans="1:41" ht="16" customHeight="1">
      <c r="A333" s="906"/>
      <c r="B333" s="906"/>
      <c r="C333" s="906"/>
      <c r="D333" s="906"/>
      <c r="E333" s="906"/>
      <c r="F333" s="906"/>
      <c r="G333" s="975" t="str">
        <f>IF(項目一覧②!$G$820=TRUE,"■","□")</f>
        <v>□</v>
      </c>
      <c r="H333" s="983" t="s">
        <v>2353</v>
      </c>
      <c r="I333" s="906"/>
      <c r="J333" s="906"/>
      <c r="K333" s="906"/>
      <c r="L333" s="906"/>
      <c r="M333" s="906"/>
      <c r="N333" s="906"/>
      <c r="O333" s="906"/>
      <c r="P333" s="906"/>
      <c r="Q333" s="906"/>
      <c r="R333" s="906"/>
      <c r="S333" s="906"/>
      <c r="T333" s="906"/>
      <c r="U333" s="906"/>
      <c r="V333" s="906"/>
      <c r="W333" s="906"/>
      <c r="X333" s="906"/>
      <c r="Y333" s="906"/>
      <c r="Z333" s="906"/>
      <c r="AA333" s="906"/>
    </row>
    <row r="334" spans="1:41" ht="16" customHeight="1">
      <c r="A334" s="906"/>
      <c r="B334" s="906" t="s">
        <v>3640</v>
      </c>
      <c r="C334" s="906" t="s">
        <v>2354</v>
      </c>
      <c r="D334" s="906"/>
      <c r="E334" s="906"/>
      <c r="F334" s="906"/>
      <c r="G334" s="906"/>
      <c r="H334" s="906"/>
      <c r="I334" s="906"/>
      <c r="J334" s="906"/>
      <c r="K334" s="906"/>
      <c r="L334" s="906"/>
      <c r="M334" s="906"/>
      <c r="N334" s="906"/>
      <c r="O334" s="906"/>
      <c r="P334" s="906"/>
      <c r="Q334" s="906"/>
      <c r="R334" s="906"/>
      <c r="S334" s="906"/>
      <c r="T334" s="906"/>
      <c r="U334" s="906"/>
      <c r="V334" s="906"/>
      <c r="W334" s="906"/>
      <c r="X334" s="906"/>
      <c r="Y334" s="906"/>
      <c r="Z334" s="906"/>
      <c r="AA334" s="906"/>
    </row>
    <row r="335" spans="1:41" ht="16" customHeight="1">
      <c r="A335" s="935"/>
      <c r="B335" s="935"/>
      <c r="C335" s="935"/>
      <c r="D335" s="935"/>
      <c r="E335" s="935"/>
      <c r="F335" s="935"/>
      <c r="G335" s="935"/>
      <c r="H335" s="935"/>
      <c r="I335" s="935"/>
      <c r="J335" s="935"/>
      <c r="K335" s="935"/>
      <c r="L335" s="935" t="str">
        <f>IF(項目一覧②!$F$524="","","第   "&amp;項目一覧②!$F$524&amp;"   号")</f>
        <v/>
      </c>
      <c r="M335" s="935"/>
      <c r="N335" s="935"/>
      <c r="O335" s="935"/>
      <c r="P335" s="935"/>
      <c r="Q335" s="935"/>
      <c r="R335" s="935"/>
      <c r="S335" s="935"/>
      <c r="T335" s="935"/>
      <c r="U335" s="935"/>
      <c r="V335" s="935"/>
      <c r="W335" s="935"/>
      <c r="X335" s="935"/>
      <c r="Y335" s="935"/>
      <c r="Z335" s="935"/>
      <c r="AA335" s="935"/>
      <c r="AB335" s="906"/>
    </row>
    <row r="336" spans="1:41" ht="16" customHeight="1">
      <c r="A336" s="936" t="s">
        <v>275</v>
      </c>
      <c r="B336" s="906" t="s">
        <v>2879</v>
      </c>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row>
    <row r="337" spans="1:28" ht="16" customHeight="1">
      <c r="A337" s="906"/>
      <c r="B337" s="906" t="s">
        <v>300</v>
      </c>
      <c r="C337" s="906"/>
      <c r="D337" s="906"/>
      <c r="E337" s="906"/>
      <c r="F337" s="906"/>
      <c r="G337" s="906"/>
      <c r="H337" s="906"/>
      <c r="I337" s="975" t="s">
        <v>295</v>
      </c>
      <c r="J337" s="1669" t="s">
        <v>299</v>
      </c>
      <c r="K337" s="1669"/>
      <c r="L337" s="1669"/>
      <c r="M337" s="1669"/>
      <c r="N337" s="975" t="s">
        <v>294</v>
      </c>
      <c r="O337" s="975" t="s">
        <v>295</v>
      </c>
      <c r="P337" s="1669" t="s">
        <v>298</v>
      </c>
      <c r="Q337" s="1669"/>
      <c r="R337" s="1669"/>
      <c r="S337" s="1669"/>
      <c r="T337" s="975" t="s">
        <v>294</v>
      </c>
      <c r="U337" s="975" t="s">
        <v>295</v>
      </c>
      <c r="V337" s="1669" t="s">
        <v>297</v>
      </c>
      <c r="W337" s="1669"/>
      <c r="X337" s="1669"/>
      <c r="Y337" s="1669"/>
      <c r="Z337" s="945" t="s">
        <v>294</v>
      </c>
      <c r="AA337" s="906"/>
    </row>
    <row r="338" spans="1:28" ht="16" customHeight="1">
      <c r="A338" s="906"/>
      <c r="B338" s="906"/>
      <c r="C338" s="906"/>
      <c r="D338" s="975" t="s">
        <v>295</v>
      </c>
      <c r="E338" s="1662" t="str">
        <f>項目一覧②!$F$525</f>
        <v/>
      </c>
      <c r="F338" s="1662"/>
      <c r="G338" s="975" t="s">
        <v>294</v>
      </c>
      <c r="H338" s="906"/>
      <c r="I338" s="975" t="s">
        <v>295</v>
      </c>
      <c r="J338" s="1687" t="str">
        <f>項目一覧②!$F$532</f>
        <v/>
      </c>
      <c r="K338" s="1687"/>
      <c r="L338" s="1687"/>
      <c r="M338" s="1687"/>
      <c r="N338" s="975" t="s">
        <v>294</v>
      </c>
      <c r="O338" s="975" t="s">
        <v>295</v>
      </c>
      <c r="P338" s="1687" t="str">
        <f>項目一覧②!$F$539</f>
        <v/>
      </c>
      <c r="Q338" s="1687"/>
      <c r="R338" s="1687"/>
      <c r="S338" s="1687"/>
      <c r="T338" s="975" t="s">
        <v>294</v>
      </c>
      <c r="U338" s="975" t="s">
        <v>295</v>
      </c>
      <c r="V338" s="1687" t="str">
        <f>項目一覧②!$F$546</f>
        <v/>
      </c>
      <c r="W338" s="1687"/>
      <c r="X338" s="1687"/>
      <c r="Y338" s="1687"/>
      <c r="Z338" s="906" t="s">
        <v>278</v>
      </c>
      <c r="AA338" s="906"/>
    </row>
    <row r="339" spans="1:28" ht="16" customHeight="1">
      <c r="A339" s="906"/>
      <c r="B339" s="906"/>
      <c r="C339" s="906"/>
      <c r="D339" s="975" t="s">
        <v>295</v>
      </c>
      <c r="E339" s="1662" t="str">
        <f>項目一覧②!$F$526</f>
        <v/>
      </c>
      <c r="F339" s="1662"/>
      <c r="G339" s="975" t="s">
        <v>294</v>
      </c>
      <c r="H339" s="906"/>
      <c r="I339" s="975" t="s">
        <v>295</v>
      </c>
      <c r="J339" s="1687" t="str">
        <f>項目一覧②!$F$533</f>
        <v/>
      </c>
      <c r="K339" s="1687"/>
      <c r="L339" s="1687"/>
      <c r="M339" s="1687"/>
      <c r="N339" s="975" t="s">
        <v>294</v>
      </c>
      <c r="O339" s="975" t="s">
        <v>295</v>
      </c>
      <c r="P339" s="1687" t="str">
        <f>項目一覧②!$F$540</f>
        <v/>
      </c>
      <c r="Q339" s="1687"/>
      <c r="R339" s="1687"/>
      <c r="S339" s="1687"/>
      <c r="T339" s="975" t="s">
        <v>294</v>
      </c>
      <c r="U339" s="975" t="s">
        <v>295</v>
      </c>
      <c r="V339" s="1687" t="str">
        <f>項目一覧②!$F$547</f>
        <v/>
      </c>
      <c r="W339" s="1687"/>
      <c r="X339" s="1687"/>
      <c r="Y339" s="1687"/>
      <c r="Z339" s="906" t="s">
        <v>278</v>
      </c>
      <c r="AA339" s="906"/>
    </row>
    <row r="340" spans="1:28" ht="16" customHeight="1">
      <c r="A340" s="906"/>
      <c r="B340" s="906"/>
      <c r="C340" s="906"/>
      <c r="D340" s="975" t="s">
        <v>295</v>
      </c>
      <c r="E340" s="1662" t="str">
        <f>項目一覧②!$F$527</f>
        <v/>
      </c>
      <c r="F340" s="1662"/>
      <c r="G340" s="975" t="s">
        <v>294</v>
      </c>
      <c r="H340" s="906"/>
      <c r="I340" s="975" t="s">
        <v>295</v>
      </c>
      <c r="J340" s="1687" t="str">
        <f>項目一覧②!$F$534</f>
        <v/>
      </c>
      <c r="K340" s="1687"/>
      <c r="L340" s="1687"/>
      <c r="M340" s="1687"/>
      <c r="N340" s="975" t="s">
        <v>294</v>
      </c>
      <c r="O340" s="975" t="s">
        <v>295</v>
      </c>
      <c r="P340" s="1687" t="str">
        <f>項目一覧②!$F$541</f>
        <v/>
      </c>
      <c r="Q340" s="1687"/>
      <c r="R340" s="1687"/>
      <c r="S340" s="1687"/>
      <c r="T340" s="975" t="s">
        <v>294</v>
      </c>
      <c r="U340" s="975" t="s">
        <v>295</v>
      </c>
      <c r="V340" s="1687" t="str">
        <f>項目一覧②!$F$548</f>
        <v/>
      </c>
      <c r="W340" s="1687"/>
      <c r="X340" s="1687"/>
      <c r="Y340" s="1687"/>
      <c r="Z340" s="906" t="s">
        <v>278</v>
      </c>
      <c r="AA340" s="906"/>
    </row>
    <row r="341" spans="1:28" ht="16" customHeight="1">
      <c r="A341" s="906"/>
      <c r="B341" s="906"/>
      <c r="C341" s="906"/>
      <c r="D341" s="975" t="s">
        <v>295</v>
      </c>
      <c r="E341" s="1662" t="str">
        <f>項目一覧②!$F$528</f>
        <v/>
      </c>
      <c r="F341" s="1662"/>
      <c r="G341" s="975" t="s">
        <v>294</v>
      </c>
      <c r="H341" s="906"/>
      <c r="I341" s="975" t="s">
        <v>295</v>
      </c>
      <c r="J341" s="1687" t="str">
        <f>項目一覧②!$F$535</f>
        <v/>
      </c>
      <c r="K341" s="1687"/>
      <c r="L341" s="1687"/>
      <c r="M341" s="1687"/>
      <c r="N341" s="975" t="s">
        <v>294</v>
      </c>
      <c r="O341" s="975" t="s">
        <v>295</v>
      </c>
      <c r="P341" s="1687" t="str">
        <f>項目一覧②!$F$542</f>
        <v/>
      </c>
      <c r="Q341" s="1687"/>
      <c r="R341" s="1687"/>
      <c r="S341" s="1687"/>
      <c r="T341" s="975" t="s">
        <v>294</v>
      </c>
      <c r="U341" s="975" t="s">
        <v>295</v>
      </c>
      <c r="V341" s="1687" t="str">
        <f>項目一覧②!$F$549</f>
        <v/>
      </c>
      <c r="W341" s="1687"/>
      <c r="X341" s="1687"/>
      <c r="Y341" s="1687"/>
      <c r="Z341" s="906" t="s">
        <v>278</v>
      </c>
      <c r="AA341" s="906"/>
    </row>
    <row r="342" spans="1:28" ht="16" customHeight="1">
      <c r="A342" s="906"/>
      <c r="B342" s="906"/>
      <c r="C342" s="906"/>
      <c r="D342" s="975" t="s">
        <v>295</v>
      </c>
      <c r="E342" s="1662" t="str">
        <f>項目一覧②!$F$529</f>
        <v/>
      </c>
      <c r="F342" s="1662"/>
      <c r="G342" s="975" t="s">
        <v>294</v>
      </c>
      <c r="H342" s="906"/>
      <c r="I342" s="975" t="s">
        <v>295</v>
      </c>
      <c r="J342" s="1687" t="str">
        <f>項目一覧②!$F$536</f>
        <v/>
      </c>
      <c r="K342" s="1687"/>
      <c r="L342" s="1687"/>
      <c r="M342" s="1687"/>
      <c r="N342" s="975" t="s">
        <v>294</v>
      </c>
      <c r="O342" s="975" t="s">
        <v>295</v>
      </c>
      <c r="P342" s="1687" t="str">
        <f>項目一覧②!$F$543</f>
        <v/>
      </c>
      <c r="Q342" s="1687"/>
      <c r="R342" s="1687"/>
      <c r="S342" s="1687"/>
      <c r="T342" s="975" t="s">
        <v>294</v>
      </c>
      <c r="U342" s="975" t="s">
        <v>295</v>
      </c>
      <c r="V342" s="1687" t="str">
        <f>項目一覧②!$F$550</f>
        <v/>
      </c>
      <c r="W342" s="1687"/>
      <c r="X342" s="1687"/>
      <c r="Y342" s="1687"/>
      <c r="Z342" s="906" t="s">
        <v>278</v>
      </c>
      <c r="AA342" s="906"/>
    </row>
    <row r="343" spans="1:28" ht="16" customHeight="1">
      <c r="A343" s="906"/>
      <c r="B343" s="906"/>
      <c r="C343" s="906"/>
      <c r="D343" s="975" t="s">
        <v>295</v>
      </c>
      <c r="E343" s="1662" t="str">
        <f>項目一覧②!$F$530</f>
        <v/>
      </c>
      <c r="F343" s="1662"/>
      <c r="G343" s="975" t="s">
        <v>294</v>
      </c>
      <c r="H343" s="906"/>
      <c r="I343" s="975" t="s">
        <v>295</v>
      </c>
      <c r="J343" s="1687" t="str">
        <f>項目一覧②!$F$537</f>
        <v/>
      </c>
      <c r="K343" s="1687"/>
      <c r="L343" s="1687"/>
      <c r="M343" s="1687"/>
      <c r="N343" s="975" t="s">
        <v>294</v>
      </c>
      <c r="O343" s="975" t="s">
        <v>295</v>
      </c>
      <c r="P343" s="1687" t="str">
        <f>項目一覧②!$F$544</f>
        <v/>
      </c>
      <c r="Q343" s="1687"/>
      <c r="R343" s="1687"/>
      <c r="S343" s="1687"/>
      <c r="T343" s="975" t="s">
        <v>294</v>
      </c>
      <c r="U343" s="975" t="s">
        <v>295</v>
      </c>
      <c r="V343" s="1687" t="str">
        <f>項目一覧②!$F$551</f>
        <v/>
      </c>
      <c r="W343" s="1687"/>
      <c r="X343" s="1687"/>
      <c r="Y343" s="1687"/>
      <c r="Z343" s="906" t="s">
        <v>278</v>
      </c>
      <c r="AA343" s="906"/>
    </row>
    <row r="344" spans="1:28" ht="16" customHeight="1">
      <c r="A344" s="906"/>
      <c r="B344" s="906"/>
      <c r="C344" s="906"/>
      <c r="D344" s="975" t="s">
        <v>139</v>
      </c>
      <c r="E344" s="1662" t="str">
        <f>項目一覧②!$F$892</f>
        <v/>
      </c>
      <c r="F344" s="1662"/>
      <c r="G344" s="975" t="s">
        <v>67</v>
      </c>
      <c r="H344" s="906"/>
      <c r="I344" s="975" t="s">
        <v>139</v>
      </c>
      <c r="J344" s="1687" t="str">
        <f>項目一覧②!$F$893</f>
        <v/>
      </c>
      <c r="K344" s="1687"/>
      <c r="L344" s="1687"/>
      <c r="M344" s="1687"/>
      <c r="N344" s="975" t="s">
        <v>67</v>
      </c>
      <c r="O344" s="975" t="s">
        <v>139</v>
      </c>
      <c r="P344" s="1687" t="str">
        <f>項目一覧②!$F$894</f>
        <v/>
      </c>
      <c r="Q344" s="1687"/>
      <c r="R344" s="1687"/>
      <c r="S344" s="1687"/>
      <c r="T344" s="975" t="s">
        <v>67</v>
      </c>
      <c r="U344" s="975" t="s">
        <v>139</v>
      </c>
      <c r="V344" s="1687" t="str">
        <f>項目一覧②!$F$895</f>
        <v/>
      </c>
      <c r="W344" s="1687"/>
      <c r="X344" s="1687"/>
      <c r="Y344" s="1687"/>
      <c r="Z344" s="906" t="s">
        <v>252</v>
      </c>
      <c r="AA344" s="906"/>
    </row>
    <row r="345" spans="1:28" ht="15.75" customHeight="1">
      <c r="A345" s="906"/>
      <c r="B345" s="956" t="s">
        <v>296</v>
      </c>
      <c r="C345" s="906"/>
      <c r="D345" s="906"/>
      <c r="E345" s="906"/>
      <c r="F345" s="906"/>
      <c r="G345" s="906"/>
      <c r="H345" s="906"/>
      <c r="I345" s="975" t="s">
        <v>295</v>
      </c>
      <c r="J345" s="1765" t="str">
        <f>項目一覧②!$F$553</f>
        <v/>
      </c>
      <c r="K345" s="1765"/>
      <c r="L345" s="1765"/>
      <c r="M345" s="1765"/>
      <c r="N345" s="975" t="s">
        <v>294</v>
      </c>
      <c r="O345" s="975" t="s">
        <v>295</v>
      </c>
      <c r="P345" s="1687" t="str">
        <f>項目一覧②!$F$554</f>
        <v/>
      </c>
      <c r="Q345" s="1687"/>
      <c r="R345" s="1687"/>
      <c r="S345" s="1687"/>
      <c r="T345" s="975" t="s">
        <v>294</v>
      </c>
      <c r="U345" s="975" t="s">
        <v>293</v>
      </c>
      <c r="V345" s="1687" t="str">
        <f>項目一覧②!$F$555</f>
        <v/>
      </c>
      <c r="W345" s="1687"/>
      <c r="X345" s="1687"/>
      <c r="Y345" s="1687"/>
      <c r="Z345" s="906" t="s">
        <v>292</v>
      </c>
      <c r="AA345" s="906"/>
      <c r="AB345" s="906"/>
    </row>
    <row r="346" spans="1:28" ht="22" customHeight="1">
      <c r="A346" s="972" t="s">
        <v>275</v>
      </c>
      <c r="B346" s="973" t="s">
        <v>2880</v>
      </c>
      <c r="C346" s="973"/>
      <c r="D346" s="973"/>
      <c r="E346" s="973"/>
      <c r="F346" s="1762" t="str">
        <f>項目一覧②!$F$556</f>
        <v/>
      </c>
      <c r="G346" s="1762"/>
      <c r="H346" s="1762"/>
      <c r="I346" s="1762"/>
      <c r="J346" s="1762"/>
      <c r="K346" s="1762"/>
      <c r="L346" s="1762"/>
      <c r="M346" s="1762"/>
      <c r="N346" s="1762"/>
      <c r="O346" s="1762"/>
      <c r="P346" s="1762"/>
      <c r="Q346" s="1762"/>
      <c r="R346" s="1762"/>
      <c r="S346" s="1762"/>
      <c r="T346" s="1762"/>
      <c r="U346" s="1762"/>
      <c r="V346" s="1762"/>
      <c r="W346" s="1762"/>
      <c r="X346" s="1762"/>
      <c r="Y346" s="1762"/>
      <c r="Z346" s="1762"/>
      <c r="AA346" s="1762"/>
      <c r="AB346" s="906"/>
    </row>
    <row r="347" spans="1:28" ht="22" customHeight="1">
      <c r="A347" s="972" t="s">
        <v>275</v>
      </c>
      <c r="B347" s="973" t="s">
        <v>2881</v>
      </c>
      <c r="C347" s="973"/>
      <c r="D347" s="973"/>
      <c r="E347" s="973"/>
      <c r="F347" s="1762" t="str">
        <f>項目一覧②!$F$557</f>
        <v/>
      </c>
      <c r="G347" s="1762"/>
      <c r="H347" s="1762"/>
      <c r="I347" s="1762"/>
      <c r="J347" s="1762"/>
      <c r="K347" s="1762"/>
      <c r="L347" s="1762"/>
      <c r="M347" s="1762"/>
      <c r="N347" s="1762"/>
      <c r="O347" s="1762"/>
      <c r="P347" s="1762"/>
      <c r="Q347" s="1762"/>
      <c r="R347" s="1762"/>
      <c r="S347" s="1762"/>
      <c r="T347" s="1762"/>
      <c r="U347" s="1762"/>
      <c r="V347" s="1762"/>
      <c r="W347" s="1762"/>
      <c r="X347" s="1762"/>
      <c r="Y347" s="1762"/>
      <c r="Z347" s="1762"/>
      <c r="AA347" s="1762"/>
      <c r="AB347" s="906"/>
    </row>
    <row r="348" spans="1:28" ht="22" customHeight="1">
      <c r="A348" s="972" t="s">
        <v>275</v>
      </c>
      <c r="B348" s="973" t="s">
        <v>2882</v>
      </c>
      <c r="C348" s="973"/>
      <c r="D348" s="973"/>
      <c r="E348" s="973"/>
      <c r="F348" s="1762" t="str">
        <f>項目一覧②!$F$558</f>
        <v/>
      </c>
      <c r="G348" s="1762"/>
      <c r="H348" s="1762"/>
      <c r="I348" s="1762"/>
      <c r="J348" s="1762"/>
      <c r="K348" s="1762"/>
      <c r="L348" s="1762"/>
      <c r="M348" s="1762"/>
      <c r="N348" s="1762"/>
      <c r="O348" s="1762"/>
      <c r="P348" s="1762"/>
      <c r="Q348" s="1762"/>
      <c r="R348" s="1762"/>
      <c r="S348" s="1762"/>
      <c r="T348" s="1762"/>
      <c r="U348" s="1762"/>
      <c r="V348" s="1762"/>
      <c r="W348" s="1762"/>
      <c r="X348" s="1762"/>
      <c r="Y348" s="1762"/>
      <c r="Z348" s="1762"/>
      <c r="AA348" s="1762"/>
      <c r="AB348" s="906"/>
    </row>
    <row r="349" spans="1:28" ht="22" customHeight="1">
      <c r="A349" s="972" t="s">
        <v>275</v>
      </c>
      <c r="B349" s="973" t="s">
        <v>2883</v>
      </c>
      <c r="C349" s="973"/>
      <c r="D349" s="973"/>
      <c r="E349" s="973"/>
      <c r="F349" s="973"/>
      <c r="G349" s="973"/>
      <c r="H349" s="973"/>
      <c r="I349" s="973"/>
      <c r="J349" s="1672" t="str">
        <f>項目一覧②!$F$559</f>
        <v/>
      </c>
      <c r="K349" s="1672"/>
      <c r="L349" s="1672"/>
      <c r="M349" s="1672"/>
      <c r="N349" s="1672"/>
      <c r="O349" s="984" t="s">
        <v>291</v>
      </c>
      <c r="P349" s="973"/>
      <c r="Q349" s="973"/>
      <c r="R349" s="973"/>
      <c r="S349" s="973"/>
      <c r="T349" s="973"/>
      <c r="U349" s="973"/>
      <c r="V349" s="973"/>
      <c r="W349" s="973"/>
      <c r="X349" s="973"/>
      <c r="Y349" s="973"/>
      <c r="Z349" s="973"/>
      <c r="AA349" s="973"/>
      <c r="AB349" s="906"/>
    </row>
    <row r="350" spans="1:28" ht="22" customHeight="1">
      <c r="A350" s="972" t="s">
        <v>275</v>
      </c>
      <c r="B350" s="973" t="s">
        <v>2884</v>
      </c>
      <c r="C350" s="973"/>
      <c r="D350" s="973"/>
      <c r="E350" s="973"/>
      <c r="F350" s="973"/>
      <c r="G350" s="973"/>
      <c r="H350" s="973"/>
      <c r="I350" s="996"/>
      <c r="J350" s="973"/>
      <c r="K350" s="973"/>
      <c r="L350" s="1678" t="str">
        <f>項目一覧②!$F$560</f>
        <v/>
      </c>
      <c r="M350" s="1678"/>
      <c r="N350" s="1678"/>
      <c r="O350" s="1678"/>
      <c r="P350" s="1678"/>
      <c r="Q350" s="1678"/>
      <c r="R350" s="973"/>
      <c r="S350" s="973"/>
      <c r="T350" s="973"/>
      <c r="U350" s="973"/>
      <c r="V350" s="973"/>
      <c r="W350" s="973"/>
      <c r="X350" s="973"/>
      <c r="Y350" s="973"/>
      <c r="Z350" s="973"/>
      <c r="AA350" s="973"/>
      <c r="AB350" s="906"/>
    </row>
    <row r="351" spans="1:28" ht="17.149999999999999" customHeight="1">
      <c r="A351" s="959" t="s">
        <v>275</v>
      </c>
      <c r="B351" s="937" t="s">
        <v>2885</v>
      </c>
      <c r="C351" s="937"/>
      <c r="D351" s="937"/>
      <c r="E351" s="937"/>
      <c r="F351" s="937"/>
      <c r="G351" s="937"/>
      <c r="H351" s="937"/>
      <c r="I351" s="1664" t="str">
        <f>項目一覧②!$F$561</f>
        <v/>
      </c>
      <c r="J351" s="1664"/>
      <c r="K351" s="1664"/>
      <c r="L351" s="1664"/>
      <c r="M351" s="1664"/>
      <c r="N351" s="1664"/>
      <c r="O351" s="1664"/>
      <c r="P351" s="1664"/>
      <c r="Q351" s="1664"/>
      <c r="R351" s="1664"/>
      <c r="S351" s="1664"/>
      <c r="T351" s="1664"/>
      <c r="U351" s="1664"/>
      <c r="V351" s="1664"/>
      <c r="W351" s="1664"/>
      <c r="X351" s="1664"/>
      <c r="Y351" s="1664"/>
      <c r="Z351" s="1664"/>
      <c r="AA351" s="1664"/>
    </row>
    <row r="352" spans="1:28" ht="17.149999999999999" customHeight="1">
      <c r="A352" s="974"/>
      <c r="B352" s="974"/>
      <c r="C352" s="974"/>
      <c r="D352" s="974"/>
      <c r="E352" s="974"/>
      <c r="F352" s="974"/>
      <c r="G352" s="974"/>
      <c r="H352" s="974"/>
      <c r="I352" s="1679"/>
      <c r="J352" s="1679"/>
      <c r="K352" s="1679"/>
      <c r="L352" s="1679"/>
      <c r="M352" s="1679"/>
      <c r="N352" s="1679"/>
      <c r="O352" s="1679"/>
      <c r="P352" s="1679"/>
      <c r="Q352" s="1679"/>
      <c r="R352" s="1679"/>
      <c r="S352" s="1679"/>
      <c r="T352" s="1679"/>
      <c r="U352" s="1679"/>
      <c r="V352" s="1679"/>
      <c r="W352" s="1679"/>
      <c r="X352" s="1679"/>
      <c r="Y352" s="1679"/>
      <c r="Z352" s="1679"/>
      <c r="AA352" s="1679"/>
      <c r="AB352" s="906"/>
    </row>
    <row r="353" spans="1:28" ht="17.149999999999999" customHeight="1">
      <c r="A353" s="959" t="s">
        <v>275</v>
      </c>
      <c r="B353" s="937" t="s">
        <v>2886</v>
      </c>
      <c r="C353" s="937"/>
      <c r="D353" s="937"/>
      <c r="E353" s="937"/>
      <c r="F353" s="1664" t="str">
        <f>項目一覧②!$F$562</f>
        <v/>
      </c>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row>
    <row r="354" spans="1:28" ht="17.149999999999999" customHeight="1">
      <c r="A354" s="935"/>
      <c r="B354" s="935"/>
      <c r="C354" s="935"/>
      <c r="D354" s="935"/>
      <c r="E354" s="935"/>
      <c r="F354" s="1665"/>
      <c r="G354" s="1665"/>
      <c r="H354" s="1665"/>
      <c r="I354" s="1665"/>
      <c r="J354" s="1665"/>
      <c r="K354" s="1665"/>
      <c r="L354" s="1665"/>
      <c r="M354" s="1665"/>
      <c r="N354" s="1665"/>
      <c r="O354" s="1665"/>
      <c r="P354" s="1665"/>
      <c r="Q354" s="1665"/>
      <c r="R354" s="1665"/>
      <c r="S354" s="1665"/>
      <c r="T354" s="1665"/>
      <c r="U354" s="1665"/>
      <c r="V354" s="1665"/>
      <c r="W354" s="1665"/>
      <c r="X354" s="1665"/>
      <c r="Y354" s="1665"/>
      <c r="Z354" s="1665"/>
      <c r="AA354" s="1665"/>
      <c r="AB354" s="906"/>
    </row>
    <row r="355" spans="1:28" ht="17.149999999999999" customHeight="1">
      <c r="A355" s="906"/>
      <c r="B355" s="906"/>
      <c r="C355" s="906"/>
      <c r="D355" s="906"/>
      <c r="E355" s="906"/>
      <c r="F355" s="909"/>
      <c r="G355" s="909"/>
      <c r="H355" s="909"/>
      <c r="I355" s="909"/>
      <c r="J355" s="909"/>
      <c r="K355" s="909"/>
      <c r="L355" s="909"/>
      <c r="M355" s="909"/>
      <c r="N355" s="909"/>
      <c r="O355" s="909"/>
      <c r="P355" s="909"/>
      <c r="Q355" s="909"/>
      <c r="R355" s="909"/>
      <c r="S355" s="909"/>
      <c r="T355" s="909"/>
      <c r="U355" s="909"/>
      <c r="V355" s="909"/>
      <c r="W355" s="909"/>
      <c r="X355" s="909"/>
      <c r="Y355" s="909"/>
      <c r="Z355" s="909"/>
      <c r="AA355" s="909"/>
    </row>
    <row r="356" spans="1:28" ht="17.149999999999999" customHeight="1">
      <c r="A356" s="1669" t="s">
        <v>277</v>
      </c>
      <c r="B356" s="1669"/>
      <c r="C356" s="1669"/>
      <c r="D356" s="1669"/>
      <c r="E356" s="1669"/>
      <c r="F356" s="1669"/>
      <c r="G356" s="1669"/>
      <c r="H356" s="1669"/>
      <c r="I356" s="1669"/>
      <c r="J356" s="1669"/>
      <c r="K356" s="1669"/>
      <c r="L356" s="1669"/>
      <c r="M356" s="1669"/>
      <c r="N356" s="1669"/>
      <c r="O356" s="1669"/>
      <c r="P356" s="1669"/>
      <c r="Q356" s="1669"/>
      <c r="R356" s="1669"/>
      <c r="S356" s="1669"/>
      <c r="T356" s="1669"/>
      <c r="U356" s="1669"/>
      <c r="V356" s="1669"/>
      <c r="W356" s="1669"/>
      <c r="X356" s="1669"/>
      <c r="Y356" s="1669"/>
      <c r="Z356" s="1669"/>
      <c r="AA356" s="1669"/>
      <c r="AB356" s="903"/>
    </row>
    <row r="357" spans="1:28" ht="17.149999999999999" customHeight="1">
      <c r="A357" s="935"/>
      <c r="B357" s="935" t="s">
        <v>276</v>
      </c>
      <c r="C357" s="935"/>
      <c r="D357" s="935"/>
      <c r="E357" s="935"/>
      <c r="F357" s="935"/>
      <c r="G357" s="935"/>
      <c r="H357" s="935"/>
      <c r="I357" s="935"/>
      <c r="J357" s="935"/>
      <c r="K357" s="935"/>
      <c r="L357" s="935"/>
      <c r="M357" s="935"/>
      <c r="N357" s="935"/>
      <c r="O357" s="935"/>
      <c r="P357" s="935"/>
      <c r="Q357" s="935"/>
      <c r="R357" s="935"/>
      <c r="S357" s="935"/>
      <c r="T357" s="935"/>
      <c r="U357" s="935"/>
      <c r="V357" s="935"/>
      <c r="W357" s="935"/>
      <c r="X357" s="935"/>
      <c r="Y357" s="935"/>
      <c r="Z357" s="935"/>
      <c r="AA357" s="935"/>
      <c r="AB357" s="906"/>
    </row>
    <row r="358" spans="1:28" ht="22" customHeight="1">
      <c r="A358" s="972" t="s">
        <v>275</v>
      </c>
      <c r="B358" s="973" t="s">
        <v>132</v>
      </c>
      <c r="C358" s="973"/>
      <c r="D358" s="973"/>
      <c r="E358" s="973"/>
      <c r="F358" s="973"/>
      <c r="G358" s="922"/>
      <c r="H358" s="973"/>
      <c r="I358" s="973"/>
      <c r="J358" s="973"/>
      <c r="K358" s="973"/>
      <c r="L358" s="1685">
        <f>項目一覧②!$F$563</f>
        <v>3</v>
      </c>
      <c r="M358" s="1685"/>
      <c r="N358" s="973"/>
      <c r="O358" s="973"/>
      <c r="P358" s="973"/>
      <c r="Q358" s="973"/>
      <c r="R358" s="973"/>
      <c r="S358" s="973"/>
      <c r="T358" s="973"/>
      <c r="U358" s="973"/>
      <c r="V358" s="973"/>
      <c r="W358" s="973"/>
      <c r="X358" s="973"/>
      <c r="Y358" s="973"/>
      <c r="Z358" s="973"/>
      <c r="AA358" s="973"/>
      <c r="AB358" s="906"/>
    </row>
    <row r="359" spans="1:28" ht="22" customHeight="1">
      <c r="A359" s="972" t="s">
        <v>275</v>
      </c>
      <c r="B359" s="973" t="s">
        <v>274</v>
      </c>
      <c r="C359" s="973"/>
      <c r="D359" s="973"/>
      <c r="E359" s="973"/>
      <c r="F359" s="973"/>
      <c r="G359" s="903"/>
      <c r="H359" s="903"/>
      <c r="I359" s="973"/>
      <c r="J359" s="1673" t="str">
        <f>項目一覧②!$F$564</f>
        <v/>
      </c>
      <c r="K359" s="1673"/>
      <c r="L359" s="1673"/>
      <c r="M359" s="1673"/>
      <c r="N359" s="984" t="s">
        <v>273</v>
      </c>
      <c r="O359" s="973"/>
      <c r="P359" s="973"/>
      <c r="Q359" s="973"/>
      <c r="R359" s="973"/>
      <c r="S359" s="973"/>
      <c r="T359" s="973"/>
      <c r="U359" s="973"/>
      <c r="V359" s="973"/>
      <c r="W359" s="973"/>
      <c r="X359" s="973"/>
      <c r="Y359" s="973"/>
      <c r="Z359" s="973"/>
      <c r="AA359" s="973"/>
      <c r="AB359" s="906"/>
    </row>
    <row r="360" spans="1:28" ht="22" customHeight="1">
      <c r="A360" s="972" t="s">
        <v>110</v>
      </c>
      <c r="B360" s="973" t="s">
        <v>272</v>
      </c>
      <c r="C360" s="973"/>
      <c r="D360" s="973"/>
      <c r="E360" s="973"/>
      <c r="F360" s="973"/>
      <c r="G360" s="973"/>
      <c r="H360" s="973"/>
      <c r="I360" s="973"/>
      <c r="J360" s="1672" t="str">
        <f>項目一覧②!$F$565</f>
        <v/>
      </c>
      <c r="K360" s="1672"/>
      <c r="L360" s="1672"/>
      <c r="M360" s="1672"/>
      <c r="N360" s="999" t="s">
        <v>92</v>
      </c>
      <c r="O360" s="973"/>
      <c r="P360" s="973"/>
      <c r="Q360" s="973"/>
      <c r="R360" s="973"/>
      <c r="S360" s="973"/>
      <c r="T360" s="973"/>
      <c r="U360" s="973"/>
      <c r="V360" s="973"/>
      <c r="W360" s="973"/>
      <c r="X360" s="973"/>
      <c r="Y360" s="973"/>
      <c r="Z360" s="973"/>
      <c r="AA360" s="973"/>
      <c r="AB360" s="906"/>
    </row>
    <row r="361" spans="1:28" ht="22" customHeight="1">
      <c r="A361" s="972" t="s">
        <v>110</v>
      </c>
      <c r="B361" s="973" t="s">
        <v>271</v>
      </c>
      <c r="C361" s="973"/>
      <c r="D361" s="973"/>
      <c r="E361" s="973"/>
      <c r="F361" s="973"/>
      <c r="G361" s="973"/>
      <c r="H361" s="973"/>
      <c r="I361" s="973"/>
      <c r="J361" s="1672" t="str">
        <f>項目一覧②!$F$566</f>
        <v/>
      </c>
      <c r="K361" s="1672"/>
      <c r="L361" s="1672"/>
      <c r="M361" s="1672"/>
      <c r="N361" s="1000" t="s">
        <v>92</v>
      </c>
      <c r="O361" s="973"/>
      <c r="P361" s="973"/>
      <c r="Q361" s="973"/>
      <c r="R361" s="973"/>
      <c r="S361" s="973"/>
      <c r="T361" s="973"/>
      <c r="U361" s="973"/>
      <c r="V361" s="973"/>
      <c r="W361" s="973"/>
      <c r="X361" s="973"/>
      <c r="Y361" s="973"/>
      <c r="Z361" s="973"/>
      <c r="AA361" s="973"/>
      <c r="AB361" s="906"/>
    </row>
    <row r="362" spans="1:28" ht="22" customHeight="1">
      <c r="A362" s="972" t="s">
        <v>110</v>
      </c>
      <c r="B362" s="973" t="s">
        <v>270</v>
      </c>
      <c r="C362" s="973"/>
      <c r="D362" s="973"/>
      <c r="E362" s="973"/>
      <c r="F362" s="973"/>
      <c r="G362" s="973"/>
      <c r="H362" s="973"/>
      <c r="I362" s="973"/>
      <c r="J362" s="1672" t="str">
        <f>項目一覧②!$F$567</f>
        <v/>
      </c>
      <c r="K362" s="1672"/>
      <c r="L362" s="1672"/>
      <c r="M362" s="1672"/>
      <c r="N362" s="999" t="s">
        <v>92</v>
      </c>
      <c r="O362" s="973"/>
      <c r="P362" s="973"/>
      <c r="Q362" s="973"/>
      <c r="R362" s="973"/>
      <c r="S362" s="973"/>
      <c r="T362" s="973"/>
      <c r="U362" s="973"/>
      <c r="V362" s="973"/>
      <c r="W362" s="973"/>
      <c r="X362" s="973"/>
      <c r="Y362" s="973"/>
      <c r="Z362" s="973"/>
      <c r="AA362" s="973"/>
      <c r="AB362" s="906"/>
    </row>
    <row r="363" spans="1:28" ht="17.149999999999999" customHeight="1">
      <c r="A363" s="959" t="s">
        <v>110</v>
      </c>
      <c r="B363" s="937" t="s">
        <v>268</v>
      </c>
      <c r="C363" s="937"/>
      <c r="D363" s="937"/>
      <c r="E363" s="937"/>
      <c r="F363" s="937"/>
      <c r="G363" s="937"/>
      <c r="H363" s="937"/>
      <c r="I363" s="937"/>
      <c r="O363" s="937"/>
      <c r="P363" s="937"/>
      <c r="Q363" s="937"/>
      <c r="R363" s="937"/>
      <c r="S363" s="937"/>
      <c r="T363" s="937"/>
      <c r="U363" s="937"/>
      <c r="V363" s="937"/>
      <c r="W363" s="937"/>
      <c r="X363" s="937"/>
      <c r="Y363" s="937"/>
      <c r="Z363" s="937"/>
      <c r="AA363" s="937"/>
      <c r="AB363" s="903"/>
    </row>
    <row r="364" spans="1:28" ht="17.149999999999999" customHeight="1">
      <c r="A364" s="936"/>
      <c r="B364" s="906"/>
      <c r="C364" s="906" t="s">
        <v>2269</v>
      </c>
      <c r="D364" s="906" t="s">
        <v>2270</v>
      </c>
      <c r="E364" s="906"/>
      <c r="F364" s="906"/>
      <c r="G364" s="906"/>
      <c r="H364" s="906"/>
      <c r="I364" s="906"/>
      <c r="J364" s="1670" t="str">
        <f>項目一覧②!$F$568</f>
        <v/>
      </c>
      <c r="K364" s="1670"/>
      <c r="L364" s="1670"/>
      <c r="M364" s="1670"/>
      <c r="N364" s="1000" t="s">
        <v>92</v>
      </c>
      <c r="O364" s="906"/>
      <c r="P364" s="906"/>
      <c r="Q364" s="906"/>
      <c r="R364" s="906"/>
      <c r="S364" s="906"/>
      <c r="T364" s="906"/>
      <c r="U364" s="906"/>
      <c r="V364" s="906"/>
      <c r="W364" s="906"/>
      <c r="X364" s="906"/>
      <c r="Y364" s="906"/>
      <c r="Z364" s="906"/>
      <c r="AA364" s="906"/>
      <c r="AB364" s="903"/>
    </row>
    <row r="365" spans="1:28" ht="17.149999999999999" customHeight="1">
      <c r="A365" s="936"/>
      <c r="B365" s="906"/>
      <c r="C365" s="906" t="s">
        <v>2271</v>
      </c>
      <c r="D365" s="906" t="s">
        <v>2272</v>
      </c>
      <c r="E365" s="906"/>
      <c r="F365" s="906"/>
      <c r="G365" s="906"/>
      <c r="H365" s="906"/>
      <c r="I365" s="906"/>
      <c r="J365" s="1001"/>
      <c r="K365" s="1001"/>
      <c r="L365" s="1001"/>
      <c r="M365" s="1001"/>
      <c r="N365" s="1000"/>
      <c r="O365" s="906"/>
      <c r="P365" s="906"/>
      <c r="Q365" s="906" t="str">
        <f>IF(項目一覧②!$G$569=TRUE,"■","□")</f>
        <v>□</v>
      </c>
      <c r="R365" s="906" t="s">
        <v>84</v>
      </c>
      <c r="S365" s="906"/>
      <c r="T365" s="906" t="str">
        <f>IF(項目一覧②!$H$569=TRUE,"■","□")</f>
        <v>□</v>
      </c>
      <c r="U365" s="906" t="s">
        <v>454</v>
      </c>
      <c r="V365" s="906"/>
      <c r="W365" s="906"/>
      <c r="X365" s="906"/>
      <c r="Y365" s="906"/>
      <c r="Z365" s="906"/>
      <c r="AA365" s="906"/>
      <c r="AB365" s="906"/>
    </row>
    <row r="366" spans="1:28" ht="17.149999999999999" customHeight="1">
      <c r="A366" s="959" t="s">
        <v>275</v>
      </c>
      <c r="B366" s="937" t="s">
        <v>264</v>
      </c>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03"/>
    </row>
    <row r="367" spans="1:28" ht="17.149999999999999" customHeight="1">
      <c r="A367" s="906"/>
      <c r="B367" s="906"/>
      <c r="C367" s="906"/>
      <c r="D367" s="1669" t="s">
        <v>263</v>
      </c>
      <c r="E367" s="1669"/>
      <c r="F367" s="1669"/>
      <c r="G367" s="1669"/>
      <c r="H367" s="975"/>
      <c r="I367" s="1669" t="s">
        <v>262</v>
      </c>
      <c r="J367" s="1669"/>
      <c r="K367" s="1669"/>
      <c r="L367" s="1669"/>
      <c r="M367" s="1669"/>
      <c r="N367" s="1669"/>
      <c r="O367" s="1669"/>
      <c r="P367" s="1669"/>
      <c r="Q367" s="1669"/>
      <c r="R367" s="1669"/>
      <c r="S367" s="1669"/>
      <c r="T367" s="1669"/>
      <c r="U367" s="1669"/>
      <c r="V367" s="975"/>
      <c r="W367" s="975" t="s">
        <v>279</v>
      </c>
      <c r="X367" s="1669" t="s">
        <v>289</v>
      </c>
      <c r="Y367" s="1669"/>
      <c r="Z367" s="1669"/>
      <c r="AA367" s="906" t="s">
        <v>288</v>
      </c>
      <c r="AB367" s="903"/>
    </row>
    <row r="368" spans="1:28" ht="17.149999999999999" customHeight="1">
      <c r="A368" s="906"/>
      <c r="B368" s="906" t="s">
        <v>287</v>
      </c>
      <c r="C368" s="906"/>
      <c r="D368" s="975" t="s">
        <v>281</v>
      </c>
      <c r="E368" s="1667" t="str">
        <f>項目一覧②!$F$570</f>
        <v/>
      </c>
      <c r="F368" s="1667"/>
      <c r="G368" s="960" t="s">
        <v>280</v>
      </c>
      <c r="H368" s="938" t="str">
        <f>項目一覧②!$F$576</f>
        <v/>
      </c>
      <c r="J368" s="906"/>
      <c r="K368" s="906"/>
      <c r="L368" s="903"/>
      <c r="M368" s="906"/>
      <c r="N368" s="906"/>
      <c r="O368" s="906"/>
      <c r="P368" s="906"/>
      <c r="Q368" s="906"/>
      <c r="R368" s="903"/>
      <c r="S368" s="903"/>
      <c r="T368" s="903"/>
      <c r="U368" s="903"/>
      <c r="V368" s="975"/>
      <c r="W368" s="975" t="s">
        <v>279</v>
      </c>
      <c r="X368" s="1668" t="str">
        <f>項目一覧②!$F$582</f>
        <v/>
      </c>
      <c r="Y368" s="1668"/>
      <c r="Z368" s="1668"/>
      <c r="AA368" s="906" t="s">
        <v>278</v>
      </c>
      <c r="AB368" s="903"/>
    </row>
    <row r="369" spans="1:28" ht="17.149999999999999" customHeight="1">
      <c r="A369" s="906"/>
      <c r="B369" s="906" t="s">
        <v>286</v>
      </c>
      <c r="C369" s="906"/>
      <c r="D369" s="975" t="s">
        <v>281</v>
      </c>
      <c r="E369" s="1667" t="str">
        <f>項目一覧②!$F$571</f>
        <v/>
      </c>
      <c r="F369" s="1667"/>
      <c r="G369" s="960" t="s">
        <v>280</v>
      </c>
      <c r="H369" s="938" t="str">
        <f>項目一覧②!$F$577</f>
        <v/>
      </c>
      <c r="J369" s="906"/>
      <c r="K369" s="906"/>
      <c r="L369" s="903"/>
      <c r="M369" s="906"/>
      <c r="N369" s="906"/>
      <c r="O369" s="906"/>
      <c r="P369" s="906"/>
      <c r="Q369" s="906"/>
      <c r="R369" s="903"/>
      <c r="S369" s="903"/>
      <c r="T369" s="903"/>
      <c r="U369" s="903"/>
      <c r="V369" s="975"/>
      <c r="W369" s="975" t="s">
        <v>279</v>
      </c>
      <c r="X369" s="1668" t="str">
        <f>項目一覧②!$F$583</f>
        <v/>
      </c>
      <c r="Y369" s="1668"/>
      <c r="Z369" s="1668"/>
      <c r="AA369" s="906" t="s">
        <v>278</v>
      </c>
      <c r="AB369" s="903"/>
    </row>
    <row r="370" spans="1:28" ht="17.149999999999999" customHeight="1">
      <c r="A370" s="906"/>
      <c r="B370" s="906" t="s">
        <v>285</v>
      </c>
      <c r="C370" s="906"/>
      <c r="D370" s="975" t="s">
        <v>281</v>
      </c>
      <c r="E370" s="1667" t="str">
        <f>項目一覧②!$F$572</f>
        <v/>
      </c>
      <c r="F370" s="1667"/>
      <c r="G370" s="960" t="s">
        <v>280</v>
      </c>
      <c r="H370" s="938" t="str">
        <f>項目一覧②!$F$578</f>
        <v/>
      </c>
      <c r="J370" s="906"/>
      <c r="K370" s="906"/>
      <c r="L370" s="903"/>
      <c r="M370" s="906"/>
      <c r="N370" s="906"/>
      <c r="O370" s="906"/>
      <c r="P370" s="906"/>
      <c r="Q370" s="906"/>
      <c r="R370" s="903"/>
      <c r="S370" s="903"/>
      <c r="T370" s="903"/>
      <c r="U370" s="903"/>
      <c r="V370" s="975"/>
      <c r="W370" s="975" t="s">
        <v>279</v>
      </c>
      <c r="X370" s="1668" t="str">
        <f>項目一覧②!$F$584</f>
        <v/>
      </c>
      <c r="Y370" s="1668"/>
      <c r="Z370" s="1668"/>
      <c r="AA370" s="906" t="s">
        <v>278</v>
      </c>
      <c r="AB370" s="903"/>
    </row>
    <row r="371" spans="1:28" ht="17.149999999999999" customHeight="1">
      <c r="A371" s="906"/>
      <c r="B371" s="906" t="s">
        <v>284</v>
      </c>
      <c r="C371" s="906"/>
      <c r="D371" s="975" t="s">
        <v>281</v>
      </c>
      <c r="E371" s="1667" t="str">
        <f>項目一覧②!$F$573</f>
        <v/>
      </c>
      <c r="F371" s="1667"/>
      <c r="G371" s="960" t="s">
        <v>280</v>
      </c>
      <c r="H371" s="938" t="str">
        <f>項目一覧②!$F$579</f>
        <v/>
      </c>
      <c r="J371" s="906"/>
      <c r="K371" s="906"/>
      <c r="L371" s="903"/>
      <c r="M371" s="906"/>
      <c r="N371" s="906"/>
      <c r="O371" s="906"/>
      <c r="P371" s="906"/>
      <c r="Q371" s="906"/>
      <c r="R371" s="903"/>
      <c r="S371" s="903"/>
      <c r="T371" s="903"/>
      <c r="U371" s="903"/>
      <c r="V371" s="975"/>
      <c r="W371" s="975" t="s">
        <v>279</v>
      </c>
      <c r="X371" s="1668" t="str">
        <f>項目一覧②!$F$585</f>
        <v/>
      </c>
      <c r="Y371" s="1668"/>
      <c r="Z371" s="1668"/>
      <c r="AA371" s="906" t="s">
        <v>278</v>
      </c>
      <c r="AB371" s="903"/>
    </row>
    <row r="372" spans="1:28" ht="17.149999999999999" customHeight="1">
      <c r="A372" s="906"/>
      <c r="B372" s="906" t="s">
        <v>283</v>
      </c>
      <c r="C372" s="906"/>
      <c r="D372" s="975" t="s">
        <v>281</v>
      </c>
      <c r="E372" s="1667" t="str">
        <f>項目一覧②!$F$574</f>
        <v/>
      </c>
      <c r="F372" s="1667"/>
      <c r="G372" s="960" t="s">
        <v>280</v>
      </c>
      <c r="H372" s="938" t="str">
        <f>項目一覧②!$F$580</f>
        <v/>
      </c>
      <c r="J372" s="906"/>
      <c r="K372" s="906"/>
      <c r="L372" s="903"/>
      <c r="M372" s="906"/>
      <c r="N372" s="906"/>
      <c r="O372" s="906"/>
      <c r="P372" s="906"/>
      <c r="Q372" s="906"/>
      <c r="R372" s="903"/>
      <c r="S372" s="903"/>
      <c r="T372" s="903"/>
      <c r="U372" s="903"/>
      <c r="V372" s="975"/>
      <c r="W372" s="975" t="s">
        <v>279</v>
      </c>
      <c r="X372" s="1668" t="str">
        <f>項目一覧②!$F$586</f>
        <v/>
      </c>
      <c r="Y372" s="1668"/>
      <c r="Z372" s="1668"/>
      <c r="AA372" s="906" t="s">
        <v>278</v>
      </c>
      <c r="AB372" s="903"/>
    </row>
    <row r="373" spans="1:28" ht="17.149999999999999" customHeight="1">
      <c r="A373" s="935"/>
      <c r="B373" s="935" t="s">
        <v>282</v>
      </c>
      <c r="C373" s="935"/>
      <c r="D373" s="975" t="s">
        <v>281</v>
      </c>
      <c r="E373" s="1667" t="str">
        <f>項目一覧②!$F$575</f>
        <v/>
      </c>
      <c r="F373" s="1667"/>
      <c r="G373" s="960" t="s">
        <v>280</v>
      </c>
      <c r="H373" s="938" t="str">
        <f>項目一覧②!$F$581</f>
        <v/>
      </c>
      <c r="J373" s="935"/>
      <c r="K373" s="935"/>
      <c r="L373" s="903"/>
      <c r="M373" s="935"/>
      <c r="N373" s="935"/>
      <c r="O373" s="935"/>
      <c r="P373" s="935"/>
      <c r="Q373" s="935"/>
      <c r="R373" s="903"/>
      <c r="S373" s="903"/>
      <c r="T373" s="903"/>
      <c r="U373" s="903"/>
      <c r="V373" s="975"/>
      <c r="W373" s="975" t="s">
        <v>279</v>
      </c>
      <c r="X373" s="1671" t="str">
        <f>項目一覧②!$F$587</f>
        <v/>
      </c>
      <c r="Y373" s="1671"/>
      <c r="Z373" s="1671"/>
      <c r="AA373" s="906" t="s">
        <v>278</v>
      </c>
      <c r="AB373" s="906"/>
    </row>
    <row r="374" spans="1:28" ht="17.149999999999999" customHeight="1">
      <c r="A374" s="959" t="s">
        <v>275</v>
      </c>
      <c r="B374" s="937" t="s">
        <v>251</v>
      </c>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03"/>
    </row>
    <row r="375" spans="1:28" ht="17.149999999999999" customHeight="1">
      <c r="A375" s="936"/>
      <c r="B375" s="906"/>
      <c r="C375" s="906"/>
      <c r="D375" s="906"/>
      <c r="E375" s="906"/>
      <c r="F375" s="1675" t="str">
        <f>項目一覧②!$F$588</f>
        <v/>
      </c>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903"/>
    </row>
    <row r="376" spans="1:28" ht="17.149999999999999" customHeight="1">
      <c r="A376" s="935"/>
      <c r="B376" s="935"/>
      <c r="C376" s="935"/>
      <c r="D376" s="935"/>
      <c r="E376" s="93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906"/>
    </row>
    <row r="377" spans="1:28" ht="17.149999999999999" customHeight="1">
      <c r="A377" s="936" t="s">
        <v>275</v>
      </c>
      <c r="B377" s="906" t="s">
        <v>250</v>
      </c>
      <c r="C377" s="906"/>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c r="AB377" s="903"/>
    </row>
    <row r="378" spans="1:28" ht="17.149999999999999" customHeight="1">
      <c r="A378" s="906"/>
      <c r="B378" s="906"/>
      <c r="C378" s="906"/>
      <c r="D378" s="906"/>
      <c r="E378" s="906"/>
      <c r="F378" s="1675" t="str">
        <f>項目一覧②!$F$589</f>
        <v/>
      </c>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903"/>
    </row>
    <row r="379" spans="1:28" ht="17.149999999999999" customHeight="1">
      <c r="A379" s="935"/>
      <c r="B379" s="935"/>
      <c r="C379" s="935"/>
      <c r="D379" s="935"/>
      <c r="E379" s="935"/>
      <c r="F379" s="1676"/>
      <c r="G379" s="1676"/>
      <c r="H379" s="1676"/>
      <c r="I379" s="1676"/>
      <c r="J379" s="1676"/>
      <c r="K379" s="1676"/>
      <c r="L379" s="1676"/>
      <c r="M379" s="1676"/>
      <c r="N379" s="1676"/>
      <c r="O379" s="1676"/>
      <c r="P379" s="1676"/>
      <c r="Q379" s="1676"/>
      <c r="R379" s="1676"/>
      <c r="S379" s="1676"/>
      <c r="T379" s="1676"/>
      <c r="U379" s="1676"/>
      <c r="V379" s="1676"/>
      <c r="W379" s="1676"/>
      <c r="X379" s="1676"/>
      <c r="Y379" s="1676"/>
      <c r="Z379" s="1676"/>
      <c r="AA379" s="1676"/>
      <c r="AB379" s="906"/>
    </row>
    <row r="380" spans="1:28" ht="17.149999999999999" customHeight="1">
      <c r="A380" s="906"/>
      <c r="B380" s="906"/>
      <c r="C380" s="906"/>
      <c r="D380" s="906"/>
      <c r="E380" s="906"/>
      <c r="F380" s="906"/>
      <c r="G380" s="906"/>
      <c r="H380" s="906"/>
      <c r="I380" s="906"/>
      <c r="J380" s="906"/>
      <c r="K380" s="906"/>
      <c r="L380" s="906"/>
      <c r="M380" s="906"/>
      <c r="N380" s="906"/>
      <c r="O380" s="906"/>
      <c r="P380" s="906"/>
      <c r="Q380" s="906"/>
      <c r="R380" s="906"/>
      <c r="S380" s="906"/>
      <c r="T380" s="906"/>
      <c r="U380" s="906"/>
      <c r="V380" s="906"/>
      <c r="W380" s="906"/>
      <c r="X380" s="906"/>
      <c r="Y380" s="906"/>
      <c r="Z380" s="906"/>
      <c r="AA380" s="906"/>
      <c r="AB380" s="903"/>
    </row>
    <row r="381" spans="1:28" ht="17.149999999999999" customHeight="1">
      <c r="A381" s="1669" t="s">
        <v>277</v>
      </c>
      <c r="B381" s="1669"/>
      <c r="C381" s="1669"/>
      <c r="D381" s="1669"/>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903"/>
    </row>
    <row r="382" spans="1:28" ht="17.149999999999999" customHeight="1">
      <c r="A382" s="935"/>
      <c r="B382" s="935" t="s">
        <v>276</v>
      </c>
      <c r="C382" s="935"/>
      <c r="D382" s="935"/>
      <c r="E382" s="935"/>
      <c r="F382" s="935"/>
      <c r="G382" s="935"/>
      <c r="H382" s="935"/>
      <c r="I382" s="935"/>
      <c r="J382" s="935"/>
      <c r="K382" s="935"/>
      <c r="L382" s="935"/>
      <c r="M382" s="935"/>
      <c r="N382" s="935"/>
      <c r="O382" s="935"/>
      <c r="P382" s="935"/>
      <c r="Q382" s="935"/>
      <c r="R382" s="935"/>
      <c r="S382" s="935"/>
      <c r="T382" s="935"/>
      <c r="U382" s="935"/>
      <c r="V382" s="935"/>
      <c r="W382" s="935"/>
      <c r="X382" s="935"/>
      <c r="Y382" s="935"/>
      <c r="Z382" s="935"/>
      <c r="AA382" s="935"/>
      <c r="AB382" s="906"/>
    </row>
    <row r="383" spans="1:28" ht="22" customHeight="1">
      <c r="A383" s="972" t="s">
        <v>275</v>
      </c>
      <c r="B383" s="973" t="s">
        <v>132</v>
      </c>
      <c r="C383" s="973"/>
      <c r="D383" s="973"/>
      <c r="E383" s="973"/>
      <c r="F383" s="973"/>
      <c r="G383" s="922"/>
      <c r="H383" s="973"/>
      <c r="I383" s="973"/>
      <c r="J383" s="973"/>
      <c r="K383" s="973"/>
      <c r="L383" s="1685">
        <f>項目一覧②!$F$590</f>
        <v>3</v>
      </c>
      <c r="M383" s="1685"/>
      <c r="N383" s="973"/>
      <c r="O383" s="973"/>
      <c r="P383" s="973"/>
      <c r="Q383" s="973"/>
      <c r="R383" s="973"/>
      <c r="S383" s="973"/>
      <c r="T383" s="973"/>
      <c r="U383" s="973"/>
      <c r="V383" s="973"/>
      <c r="W383" s="973"/>
      <c r="X383" s="973"/>
      <c r="Y383" s="973"/>
      <c r="Z383" s="973"/>
      <c r="AA383" s="973"/>
      <c r="AB383" s="906"/>
    </row>
    <row r="384" spans="1:28" ht="22" customHeight="1">
      <c r="A384" s="972" t="s">
        <v>275</v>
      </c>
      <c r="B384" s="973" t="s">
        <v>274</v>
      </c>
      <c r="C384" s="973"/>
      <c r="D384" s="973"/>
      <c r="E384" s="973"/>
      <c r="F384" s="973"/>
      <c r="G384" s="903"/>
      <c r="H384" s="903"/>
      <c r="I384" s="973"/>
      <c r="J384" s="1673" t="str">
        <f>項目一覧②!$F$591</f>
        <v/>
      </c>
      <c r="K384" s="1673"/>
      <c r="L384" s="1673"/>
      <c r="M384" s="1673"/>
      <c r="N384" s="984" t="s">
        <v>273</v>
      </c>
      <c r="O384" s="973"/>
      <c r="P384" s="973"/>
      <c r="Q384" s="973"/>
      <c r="R384" s="973"/>
      <c r="S384" s="973"/>
      <c r="T384" s="973"/>
      <c r="U384" s="973"/>
      <c r="V384" s="973"/>
      <c r="W384" s="973"/>
      <c r="X384" s="973"/>
      <c r="Y384" s="973"/>
      <c r="Z384" s="973"/>
      <c r="AA384" s="973"/>
      <c r="AB384" s="906"/>
    </row>
    <row r="385" spans="1:28" ht="22" customHeight="1">
      <c r="A385" s="972" t="s">
        <v>110</v>
      </c>
      <c r="B385" s="973" t="s">
        <v>272</v>
      </c>
      <c r="C385" s="973"/>
      <c r="D385" s="973"/>
      <c r="E385" s="973"/>
      <c r="F385" s="973"/>
      <c r="G385" s="973"/>
      <c r="H385" s="973"/>
      <c r="I385" s="973"/>
      <c r="J385" s="1672" t="str">
        <f>項目一覧②!$F$592</f>
        <v/>
      </c>
      <c r="K385" s="1672"/>
      <c r="L385" s="1672"/>
      <c r="M385" s="1672"/>
      <c r="N385" s="999" t="s">
        <v>92</v>
      </c>
      <c r="O385" s="973"/>
      <c r="P385" s="973"/>
      <c r="Q385" s="973"/>
      <c r="R385" s="973"/>
      <c r="S385" s="973"/>
      <c r="T385" s="973"/>
      <c r="U385" s="973"/>
      <c r="V385" s="973"/>
      <c r="W385" s="973"/>
      <c r="X385" s="973"/>
      <c r="Y385" s="973"/>
      <c r="Z385" s="973"/>
      <c r="AA385" s="973"/>
      <c r="AB385" s="906"/>
    </row>
    <row r="386" spans="1:28" ht="22" customHeight="1">
      <c r="A386" s="972" t="s">
        <v>110</v>
      </c>
      <c r="B386" s="973" t="s">
        <v>271</v>
      </c>
      <c r="C386" s="973"/>
      <c r="D386" s="973"/>
      <c r="E386" s="973"/>
      <c r="F386" s="973"/>
      <c r="G386" s="973"/>
      <c r="H386" s="973"/>
      <c r="I386" s="973"/>
      <c r="J386" s="1672" t="str">
        <f>項目一覧②!$F$593</f>
        <v/>
      </c>
      <c r="K386" s="1672"/>
      <c r="L386" s="1672"/>
      <c r="M386" s="1672"/>
      <c r="N386" s="1000" t="s">
        <v>92</v>
      </c>
      <c r="O386" s="973"/>
      <c r="P386" s="973"/>
      <c r="Q386" s="973"/>
      <c r="R386" s="973"/>
      <c r="S386" s="973"/>
      <c r="T386" s="973"/>
      <c r="U386" s="973"/>
      <c r="V386" s="973"/>
      <c r="W386" s="973"/>
      <c r="X386" s="973"/>
      <c r="Y386" s="973"/>
      <c r="Z386" s="973"/>
      <c r="AA386" s="973"/>
      <c r="AB386" s="906"/>
    </row>
    <row r="387" spans="1:28" ht="22" customHeight="1">
      <c r="A387" s="972" t="s">
        <v>110</v>
      </c>
      <c r="B387" s="973" t="s">
        <v>270</v>
      </c>
      <c r="C387" s="973"/>
      <c r="D387" s="973"/>
      <c r="E387" s="973"/>
      <c r="F387" s="973"/>
      <c r="G387" s="973"/>
      <c r="H387" s="973"/>
      <c r="I387" s="973"/>
      <c r="J387" s="1672" t="str">
        <f>項目一覧②!$F$594</f>
        <v/>
      </c>
      <c r="K387" s="1672"/>
      <c r="L387" s="1672"/>
      <c r="M387" s="1672"/>
      <c r="N387" s="999" t="s">
        <v>92</v>
      </c>
      <c r="O387" s="973"/>
      <c r="P387" s="973"/>
      <c r="Q387" s="973"/>
      <c r="R387" s="973"/>
      <c r="S387" s="973"/>
      <c r="T387" s="973"/>
      <c r="U387" s="973"/>
      <c r="V387" s="973"/>
      <c r="W387" s="973"/>
      <c r="X387" s="973"/>
      <c r="Y387" s="973"/>
      <c r="Z387" s="973"/>
      <c r="AA387" s="973"/>
      <c r="AB387" s="906"/>
    </row>
    <row r="388" spans="1:28" ht="17.149999999999999" customHeight="1">
      <c r="A388" s="959" t="s">
        <v>110</v>
      </c>
      <c r="B388" s="937" t="s">
        <v>268</v>
      </c>
      <c r="C388" s="937"/>
      <c r="D388" s="937"/>
      <c r="E388" s="937"/>
      <c r="F388" s="937"/>
      <c r="G388" s="937"/>
      <c r="H388" s="937"/>
      <c r="I388" s="937"/>
      <c r="O388" s="937"/>
      <c r="P388" s="937"/>
      <c r="Q388" s="937"/>
      <c r="R388" s="937"/>
      <c r="S388" s="937"/>
      <c r="T388" s="937"/>
      <c r="U388" s="937"/>
      <c r="V388" s="937"/>
      <c r="W388" s="937"/>
      <c r="X388" s="937"/>
      <c r="Y388" s="937"/>
      <c r="Z388" s="937"/>
      <c r="AA388" s="937"/>
      <c r="AB388" s="903"/>
    </row>
    <row r="389" spans="1:28" ht="17.149999999999999" customHeight="1">
      <c r="A389" s="936"/>
      <c r="B389" s="906"/>
      <c r="C389" s="906" t="s">
        <v>2269</v>
      </c>
      <c r="D389" s="906" t="s">
        <v>2270</v>
      </c>
      <c r="E389" s="906"/>
      <c r="F389" s="906"/>
      <c r="G389" s="906"/>
      <c r="H389" s="906"/>
      <c r="I389" s="906"/>
      <c r="J389" s="1670" t="str">
        <f>項目一覧②!$F$595</f>
        <v/>
      </c>
      <c r="K389" s="1670"/>
      <c r="L389" s="1670"/>
      <c r="M389" s="1670"/>
      <c r="N389" s="1000" t="s">
        <v>92</v>
      </c>
      <c r="O389" s="906"/>
      <c r="P389" s="906"/>
      <c r="Q389" s="906"/>
      <c r="R389" s="906"/>
      <c r="S389" s="906"/>
      <c r="T389" s="906"/>
      <c r="U389" s="906"/>
      <c r="V389" s="906"/>
      <c r="W389" s="906"/>
      <c r="X389" s="906"/>
      <c r="Y389" s="906"/>
      <c r="Z389" s="906"/>
      <c r="AA389" s="906"/>
      <c r="AB389" s="903"/>
    </row>
    <row r="390" spans="1:28" ht="17.149999999999999" customHeight="1">
      <c r="A390" s="936"/>
      <c r="B390" s="906"/>
      <c r="C390" s="906" t="s">
        <v>2271</v>
      </c>
      <c r="D390" s="906" t="s">
        <v>2272</v>
      </c>
      <c r="E390" s="906"/>
      <c r="F390" s="906"/>
      <c r="G390" s="906"/>
      <c r="H390" s="906"/>
      <c r="I390" s="906"/>
      <c r="J390" s="1001"/>
      <c r="K390" s="1001"/>
      <c r="L390" s="1001"/>
      <c r="M390" s="1001"/>
      <c r="N390" s="1000"/>
      <c r="O390" s="906"/>
      <c r="P390" s="906"/>
      <c r="Q390" s="906" t="str">
        <f>IF(項目一覧②!$G$596=TRUE,"■","□")</f>
        <v>□</v>
      </c>
      <c r="R390" s="906" t="s">
        <v>84</v>
      </c>
      <c r="S390" s="906"/>
      <c r="T390" s="906" t="str">
        <f>IF(項目一覧②!$H$596=TRUE,"■","□")</f>
        <v>□</v>
      </c>
      <c r="U390" s="906" t="s">
        <v>454</v>
      </c>
      <c r="V390" s="906"/>
      <c r="W390" s="906"/>
      <c r="X390" s="906"/>
      <c r="Y390" s="906"/>
      <c r="Z390" s="906"/>
      <c r="AA390" s="906"/>
      <c r="AB390" s="906"/>
    </row>
    <row r="391" spans="1:28" ht="17.149999999999999" customHeight="1">
      <c r="A391" s="959" t="s">
        <v>275</v>
      </c>
      <c r="B391" s="937" t="s">
        <v>264</v>
      </c>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03"/>
    </row>
    <row r="392" spans="1:28" ht="17.149999999999999" customHeight="1">
      <c r="A392" s="906"/>
      <c r="B392" s="906"/>
      <c r="C392" s="906"/>
      <c r="D392" s="1669" t="s">
        <v>263</v>
      </c>
      <c r="E392" s="1669"/>
      <c r="F392" s="1669"/>
      <c r="G392" s="1669"/>
      <c r="H392" s="975"/>
      <c r="I392" s="1669" t="s">
        <v>262</v>
      </c>
      <c r="J392" s="1669"/>
      <c r="K392" s="1669"/>
      <c r="L392" s="1669"/>
      <c r="M392" s="1669"/>
      <c r="N392" s="1669"/>
      <c r="O392" s="1669"/>
      <c r="P392" s="1669"/>
      <c r="Q392" s="1669"/>
      <c r="R392" s="1669"/>
      <c r="S392" s="1669"/>
      <c r="T392" s="1669"/>
      <c r="U392" s="1669"/>
      <c r="V392" s="975"/>
      <c r="W392" s="975" t="s">
        <v>279</v>
      </c>
      <c r="X392" s="1669" t="s">
        <v>289</v>
      </c>
      <c r="Y392" s="1669"/>
      <c r="Z392" s="1669"/>
      <c r="AA392" s="906" t="s">
        <v>288</v>
      </c>
      <c r="AB392" s="903"/>
    </row>
    <row r="393" spans="1:28" ht="17.149999999999999" customHeight="1">
      <c r="A393" s="906"/>
      <c r="B393" s="906" t="s">
        <v>287</v>
      </c>
      <c r="C393" s="906"/>
      <c r="D393" s="975" t="s">
        <v>281</v>
      </c>
      <c r="E393" s="1667" t="str">
        <f>項目一覧②!$F$597</f>
        <v/>
      </c>
      <c r="F393" s="1667"/>
      <c r="G393" s="960" t="s">
        <v>280</v>
      </c>
      <c r="H393" s="938" t="str">
        <f>項目一覧②!$F$603</f>
        <v/>
      </c>
      <c r="J393" s="906"/>
      <c r="K393" s="906"/>
      <c r="L393" s="903"/>
      <c r="M393" s="906"/>
      <c r="N393" s="906"/>
      <c r="O393" s="906"/>
      <c r="P393" s="906"/>
      <c r="Q393" s="906"/>
      <c r="R393" s="903"/>
      <c r="S393" s="903"/>
      <c r="T393" s="903"/>
      <c r="U393" s="903"/>
      <c r="V393" s="975"/>
      <c r="W393" s="975" t="s">
        <v>279</v>
      </c>
      <c r="X393" s="1668" t="str">
        <f>項目一覧②!$F$609</f>
        <v/>
      </c>
      <c r="Y393" s="1668"/>
      <c r="Z393" s="1668"/>
      <c r="AA393" s="906" t="s">
        <v>278</v>
      </c>
      <c r="AB393" s="903"/>
    </row>
    <row r="394" spans="1:28" ht="17.149999999999999" customHeight="1">
      <c r="A394" s="906"/>
      <c r="B394" s="906" t="s">
        <v>286</v>
      </c>
      <c r="C394" s="906"/>
      <c r="D394" s="975" t="s">
        <v>281</v>
      </c>
      <c r="E394" s="1667" t="str">
        <f>項目一覧②!$F$598</f>
        <v/>
      </c>
      <c r="F394" s="1667"/>
      <c r="G394" s="960" t="s">
        <v>280</v>
      </c>
      <c r="H394" s="938" t="str">
        <f>項目一覧②!$F$604</f>
        <v/>
      </c>
      <c r="J394" s="906"/>
      <c r="K394" s="906"/>
      <c r="L394" s="903"/>
      <c r="M394" s="906"/>
      <c r="N394" s="906"/>
      <c r="O394" s="906"/>
      <c r="P394" s="906"/>
      <c r="Q394" s="906"/>
      <c r="R394" s="903"/>
      <c r="S394" s="903"/>
      <c r="T394" s="903"/>
      <c r="U394" s="903"/>
      <c r="V394" s="975"/>
      <c r="W394" s="975" t="s">
        <v>279</v>
      </c>
      <c r="X394" s="1668" t="str">
        <f>項目一覧②!$F$610</f>
        <v/>
      </c>
      <c r="Y394" s="1668"/>
      <c r="Z394" s="1668"/>
      <c r="AA394" s="906" t="s">
        <v>278</v>
      </c>
      <c r="AB394" s="903"/>
    </row>
    <row r="395" spans="1:28" ht="17.149999999999999" customHeight="1">
      <c r="A395" s="906"/>
      <c r="B395" s="906" t="s">
        <v>285</v>
      </c>
      <c r="C395" s="906"/>
      <c r="D395" s="975" t="s">
        <v>281</v>
      </c>
      <c r="E395" s="1667" t="str">
        <f>項目一覧②!$F$599</f>
        <v/>
      </c>
      <c r="F395" s="1667"/>
      <c r="G395" s="960" t="s">
        <v>280</v>
      </c>
      <c r="H395" s="938" t="str">
        <f>項目一覧②!$F$605</f>
        <v/>
      </c>
      <c r="J395" s="906"/>
      <c r="K395" s="906"/>
      <c r="L395" s="903"/>
      <c r="M395" s="906"/>
      <c r="N395" s="906"/>
      <c r="O395" s="906"/>
      <c r="P395" s="906"/>
      <c r="Q395" s="906"/>
      <c r="R395" s="903"/>
      <c r="S395" s="903"/>
      <c r="T395" s="903"/>
      <c r="U395" s="903"/>
      <c r="V395" s="975"/>
      <c r="W395" s="975" t="s">
        <v>279</v>
      </c>
      <c r="X395" s="1668" t="str">
        <f>項目一覧②!$F$611</f>
        <v/>
      </c>
      <c r="Y395" s="1668"/>
      <c r="Z395" s="1668"/>
      <c r="AA395" s="906" t="s">
        <v>278</v>
      </c>
      <c r="AB395" s="903"/>
    </row>
    <row r="396" spans="1:28" ht="17.149999999999999" customHeight="1">
      <c r="A396" s="906"/>
      <c r="B396" s="906" t="s">
        <v>284</v>
      </c>
      <c r="C396" s="906"/>
      <c r="D396" s="975" t="s">
        <v>281</v>
      </c>
      <c r="E396" s="1667" t="str">
        <f>項目一覧②!$F$600</f>
        <v/>
      </c>
      <c r="F396" s="1667"/>
      <c r="G396" s="960" t="s">
        <v>280</v>
      </c>
      <c r="H396" s="938" t="str">
        <f>項目一覧②!$F$606</f>
        <v/>
      </c>
      <c r="J396" s="906"/>
      <c r="K396" s="906"/>
      <c r="L396" s="903"/>
      <c r="M396" s="906"/>
      <c r="N396" s="906"/>
      <c r="O396" s="906"/>
      <c r="P396" s="906"/>
      <c r="Q396" s="906"/>
      <c r="R396" s="903"/>
      <c r="S396" s="903"/>
      <c r="T396" s="903"/>
      <c r="U396" s="903"/>
      <c r="V396" s="975"/>
      <c r="W396" s="975" t="s">
        <v>279</v>
      </c>
      <c r="X396" s="1668" t="str">
        <f>項目一覧②!$F$612</f>
        <v/>
      </c>
      <c r="Y396" s="1668"/>
      <c r="Z396" s="1668"/>
      <c r="AA396" s="906" t="s">
        <v>278</v>
      </c>
      <c r="AB396" s="903"/>
    </row>
    <row r="397" spans="1:28" ht="17.149999999999999" customHeight="1">
      <c r="A397" s="906"/>
      <c r="B397" s="906" t="s">
        <v>283</v>
      </c>
      <c r="C397" s="906"/>
      <c r="D397" s="975" t="s">
        <v>281</v>
      </c>
      <c r="E397" s="1667" t="str">
        <f>項目一覧②!$F$601</f>
        <v/>
      </c>
      <c r="F397" s="1667"/>
      <c r="G397" s="960" t="s">
        <v>280</v>
      </c>
      <c r="H397" s="938" t="str">
        <f>項目一覧②!$F$607</f>
        <v/>
      </c>
      <c r="J397" s="906"/>
      <c r="K397" s="906"/>
      <c r="L397" s="903"/>
      <c r="M397" s="906"/>
      <c r="N397" s="906"/>
      <c r="O397" s="906"/>
      <c r="P397" s="906"/>
      <c r="Q397" s="906"/>
      <c r="R397" s="903"/>
      <c r="S397" s="903"/>
      <c r="T397" s="903"/>
      <c r="U397" s="903"/>
      <c r="V397" s="975"/>
      <c r="W397" s="975" t="s">
        <v>279</v>
      </c>
      <c r="X397" s="1668" t="str">
        <f>項目一覧②!$F$613</f>
        <v/>
      </c>
      <c r="Y397" s="1668"/>
      <c r="Z397" s="1668"/>
      <c r="AA397" s="906" t="s">
        <v>278</v>
      </c>
      <c r="AB397" s="903"/>
    </row>
    <row r="398" spans="1:28" ht="17.149999999999999" customHeight="1">
      <c r="A398" s="935"/>
      <c r="B398" s="935" t="s">
        <v>282</v>
      </c>
      <c r="C398" s="935"/>
      <c r="D398" s="975" t="s">
        <v>281</v>
      </c>
      <c r="E398" s="1667" t="str">
        <f>項目一覧②!$F$602</f>
        <v/>
      </c>
      <c r="F398" s="1667"/>
      <c r="G398" s="960" t="s">
        <v>280</v>
      </c>
      <c r="H398" s="938" t="str">
        <f>項目一覧②!$F$608</f>
        <v/>
      </c>
      <c r="J398" s="935"/>
      <c r="K398" s="935"/>
      <c r="L398" s="903"/>
      <c r="M398" s="935"/>
      <c r="N398" s="935"/>
      <c r="O398" s="935"/>
      <c r="P398" s="935"/>
      <c r="Q398" s="935"/>
      <c r="R398" s="903"/>
      <c r="S398" s="903"/>
      <c r="T398" s="903"/>
      <c r="U398" s="903"/>
      <c r="V398" s="975"/>
      <c r="W398" s="975" t="s">
        <v>279</v>
      </c>
      <c r="X398" s="1671" t="str">
        <f>項目一覧②!$F$614</f>
        <v/>
      </c>
      <c r="Y398" s="1671"/>
      <c r="Z398" s="1671"/>
      <c r="AA398" s="906" t="s">
        <v>278</v>
      </c>
      <c r="AB398" s="906"/>
    </row>
    <row r="399" spans="1:28" ht="17.149999999999999" customHeight="1">
      <c r="A399" s="959" t="s">
        <v>275</v>
      </c>
      <c r="B399" s="937" t="s">
        <v>251</v>
      </c>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03"/>
    </row>
    <row r="400" spans="1:28" ht="17.149999999999999" customHeight="1">
      <c r="A400" s="936"/>
      <c r="B400" s="906"/>
      <c r="C400" s="906"/>
      <c r="D400" s="906"/>
      <c r="E400" s="906"/>
      <c r="F400" s="1675" t="str">
        <f>項目一覧②!$F$615</f>
        <v/>
      </c>
      <c r="G400" s="1675"/>
      <c r="H400" s="1675"/>
      <c r="I400" s="1675"/>
      <c r="J400" s="1675"/>
      <c r="K400" s="1675"/>
      <c r="L400" s="1675"/>
      <c r="M400" s="1675"/>
      <c r="N400" s="1675"/>
      <c r="O400" s="1675"/>
      <c r="P400" s="1675"/>
      <c r="Q400" s="1675"/>
      <c r="R400" s="1675"/>
      <c r="S400" s="1675"/>
      <c r="T400" s="1675"/>
      <c r="U400" s="1675"/>
      <c r="V400" s="1675"/>
      <c r="W400" s="1675"/>
      <c r="X400" s="1675"/>
      <c r="Y400" s="1675"/>
      <c r="Z400" s="1675"/>
      <c r="AA400" s="1675"/>
      <c r="AB400" s="903"/>
    </row>
    <row r="401" spans="1:28" ht="17.149999999999999" customHeight="1">
      <c r="A401" s="935"/>
      <c r="B401" s="935"/>
      <c r="C401" s="935"/>
      <c r="D401" s="935"/>
      <c r="E401" s="935"/>
      <c r="F401" s="1676"/>
      <c r="G401" s="1676"/>
      <c r="H401" s="1676"/>
      <c r="I401" s="1676"/>
      <c r="J401" s="1676"/>
      <c r="K401" s="1676"/>
      <c r="L401" s="1676"/>
      <c r="M401" s="1676"/>
      <c r="N401" s="1676"/>
      <c r="O401" s="1676"/>
      <c r="P401" s="1676"/>
      <c r="Q401" s="1676"/>
      <c r="R401" s="1676"/>
      <c r="S401" s="1676"/>
      <c r="T401" s="1676"/>
      <c r="U401" s="1676"/>
      <c r="V401" s="1676"/>
      <c r="W401" s="1676"/>
      <c r="X401" s="1676"/>
      <c r="Y401" s="1676"/>
      <c r="Z401" s="1676"/>
      <c r="AA401" s="1676"/>
      <c r="AB401" s="906"/>
    </row>
    <row r="402" spans="1:28" ht="17.149999999999999" customHeight="1">
      <c r="A402" s="936" t="s">
        <v>275</v>
      </c>
      <c r="B402" s="906" t="s">
        <v>250</v>
      </c>
      <c r="C402" s="906"/>
      <c r="D402" s="906"/>
      <c r="E402" s="906"/>
      <c r="F402" s="938"/>
      <c r="G402" s="938"/>
      <c r="H402" s="938"/>
      <c r="I402" s="938"/>
      <c r="J402" s="938"/>
      <c r="K402" s="938"/>
      <c r="L402" s="938"/>
      <c r="M402" s="938"/>
      <c r="N402" s="938"/>
      <c r="O402" s="938"/>
      <c r="P402" s="938"/>
      <c r="Q402" s="938"/>
      <c r="R402" s="938"/>
      <c r="S402" s="938"/>
      <c r="T402" s="938"/>
      <c r="U402" s="938"/>
      <c r="V402" s="938"/>
      <c r="W402" s="938"/>
      <c r="X402" s="938"/>
      <c r="Y402" s="938"/>
      <c r="Z402" s="938"/>
      <c r="AA402" s="938"/>
      <c r="AB402" s="903"/>
    </row>
    <row r="403" spans="1:28" ht="17.149999999999999" customHeight="1">
      <c r="A403" s="906"/>
      <c r="B403" s="906"/>
      <c r="C403" s="906"/>
      <c r="D403" s="906"/>
      <c r="E403" s="906"/>
      <c r="F403" s="1675" t="str">
        <f>項目一覧②!$F$616</f>
        <v/>
      </c>
      <c r="G403" s="1675"/>
      <c r="H403" s="1675"/>
      <c r="I403" s="1675"/>
      <c r="J403" s="1675"/>
      <c r="K403" s="1675"/>
      <c r="L403" s="1675"/>
      <c r="M403" s="1675"/>
      <c r="N403" s="1675"/>
      <c r="O403" s="1675"/>
      <c r="P403" s="1675"/>
      <c r="Q403" s="1675"/>
      <c r="R403" s="1675"/>
      <c r="S403" s="1675"/>
      <c r="T403" s="1675"/>
      <c r="U403" s="1675"/>
      <c r="V403" s="1675"/>
      <c r="W403" s="1675"/>
      <c r="X403" s="1675"/>
      <c r="Y403" s="1675"/>
      <c r="Z403" s="1675"/>
      <c r="AA403" s="1675"/>
      <c r="AB403" s="903"/>
    </row>
    <row r="404" spans="1:28" ht="17.149999999999999" customHeight="1">
      <c r="A404" s="935"/>
      <c r="B404" s="935"/>
      <c r="C404" s="935"/>
      <c r="D404" s="935"/>
      <c r="E404" s="935"/>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906"/>
    </row>
    <row r="405" spans="1:28" ht="17.149999999999999" customHeight="1">
      <c r="A405" s="906"/>
      <c r="B405" s="906"/>
      <c r="C405" s="906"/>
      <c r="D405" s="906"/>
      <c r="E405" s="906"/>
      <c r="F405" s="906"/>
      <c r="G405" s="906"/>
      <c r="H405" s="906"/>
      <c r="I405" s="906"/>
      <c r="J405" s="906"/>
      <c r="K405" s="906"/>
      <c r="L405" s="906"/>
      <c r="M405" s="906"/>
      <c r="N405" s="906"/>
      <c r="O405" s="906"/>
      <c r="P405" s="906"/>
      <c r="Q405" s="906"/>
      <c r="R405" s="906"/>
      <c r="S405" s="906"/>
      <c r="T405" s="906"/>
      <c r="U405" s="906"/>
      <c r="V405" s="906"/>
      <c r="W405" s="906"/>
      <c r="X405" s="906"/>
      <c r="Y405" s="906"/>
      <c r="Z405" s="906"/>
      <c r="AA405" s="906"/>
      <c r="AB405" s="903"/>
    </row>
    <row r="406" spans="1:28" ht="17.149999999999999" customHeight="1">
      <c r="A406" s="1669" t="s">
        <v>277</v>
      </c>
      <c r="B406" s="1669"/>
      <c r="C406" s="1669"/>
      <c r="D406" s="1669"/>
      <c r="E406" s="1669"/>
      <c r="F406" s="1669"/>
      <c r="G406" s="1669"/>
      <c r="H406" s="1669"/>
      <c r="I406" s="1669"/>
      <c r="J406" s="1669"/>
      <c r="K406" s="1669"/>
      <c r="L406" s="1669"/>
      <c r="M406" s="1669"/>
      <c r="N406" s="1669"/>
      <c r="O406" s="1669"/>
      <c r="P406" s="1669"/>
      <c r="Q406" s="1669"/>
      <c r="R406" s="1669"/>
      <c r="S406" s="1669"/>
      <c r="T406" s="1669"/>
      <c r="U406" s="1669"/>
      <c r="V406" s="1669"/>
      <c r="W406" s="1669"/>
      <c r="X406" s="1669"/>
      <c r="Y406" s="1669"/>
      <c r="Z406" s="1669"/>
      <c r="AA406" s="1669"/>
      <c r="AB406" s="903"/>
    </row>
    <row r="407" spans="1:28" ht="17.149999999999999" customHeight="1">
      <c r="A407" s="935"/>
      <c r="B407" s="935" t="s">
        <v>276</v>
      </c>
      <c r="C407" s="935"/>
      <c r="D407" s="935"/>
      <c r="E407" s="935"/>
      <c r="F407" s="935"/>
      <c r="G407" s="935"/>
      <c r="H407" s="935"/>
      <c r="I407" s="935"/>
      <c r="J407" s="935"/>
      <c r="K407" s="935"/>
      <c r="L407" s="935"/>
      <c r="M407" s="935"/>
      <c r="N407" s="935"/>
      <c r="O407" s="935"/>
      <c r="P407" s="935"/>
      <c r="Q407" s="935"/>
      <c r="R407" s="935"/>
      <c r="S407" s="935"/>
      <c r="T407" s="935"/>
      <c r="U407" s="935"/>
      <c r="V407" s="935"/>
      <c r="W407" s="935"/>
      <c r="X407" s="935"/>
      <c r="Y407" s="935"/>
      <c r="Z407" s="935"/>
      <c r="AA407" s="935"/>
      <c r="AB407" s="906"/>
    </row>
    <row r="408" spans="1:28" ht="22" customHeight="1">
      <c r="A408" s="972" t="s">
        <v>275</v>
      </c>
      <c r="B408" s="973" t="s">
        <v>132</v>
      </c>
      <c r="C408" s="973"/>
      <c r="D408" s="973"/>
      <c r="E408" s="973"/>
      <c r="F408" s="973"/>
      <c r="G408" s="922"/>
      <c r="H408" s="973"/>
      <c r="I408" s="973"/>
      <c r="J408" s="973"/>
      <c r="K408" s="973"/>
      <c r="L408" s="1685">
        <f>項目一覧②!$F$617</f>
        <v>3</v>
      </c>
      <c r="M408" s="1685"/>
      <c r="N408" s="973"/>
      <c r="O408" s="973"/>
      <c r="P408" s="973"/>
      <c r="Q408" s="973"/>
      <c r="R408" s="973"/>
      <c r="S408" s="973"/>
      <c r="T408" s="973"/>
      <c r="U408" s="973"/>
      <c r="V408" s="973"/>
      <c r="W408" s="973"/>
      <c r="X408" s="973"/>
      <c r="Y408" s="973"/>
      <c r="Z408" s="973"/>
      <c r="AA408" s="973"/>
      <c r="AB408" s="906"/>
    </row>
    <row r="409" spans="1:28" ht="22" customHeight="1">
      <c r="A409" s="972" t="s">
        <v>275</v>
      </c>
      <c r="B409" s="973" t="s">
        <v>274</v>
      </c>
      <c r="C409" s="973"/>
      <c r="D409" s="973"/>
      <c r="E409" s="973"/>
      <c r="F409" s="973"/>
      <c r="G409" s="903"/>
      <c r="H409" s="903"/>
      <c r="I409" s="973"/>
      <c r="J409" s="973"/>
      <c r="K409" s="973"/>
      <c r="L409" s="903"/>
      <c r="M409" s="973" t="str">
        <f>項目一覧②!$F$618</f>
        <v/>
      </c>
      <c r="N409" s="973" t="s">
        <v>273</v>
      </c>
      <c r="O409" s="973"/>
      <c r="P409" s="973"/>
      <c r="Q409" s="973"/>
      <c r="R409" s="973"/>
      <c r="S409" s="973"/>
      <c r="T409" s="973"/>
      <c r="U409" s="973"/>
      <c r="V409" s="973"/>
      <c r="W409" s="973"/>
      <c r="X409" s="973"/>
      <c r="Y409" s="973"/>
      <c r="Z409" s="973"/>
      <c r="AA409" s="973"/>
      <c r="AB409" s="906"/>
    </row>
    <row r="410" spans="1:28" ht="22" customHeight="1">
      <c r="A410" s="972" t="s">
        <v>110</v>
      </c>
      <c r="B410" s="973" t="s">
        <v>272</v>
      </c>
      <c r="C410" s="973"/>
      <c r="D410" s="973"/>
      <c r="E410" s="973"/>
      <c r="F410" s="973"/>
      <c r="G410" s="973"/>
      <c r="H410" s="973"/>
      <c r="I410" s="973"/>
      <c r="J410" s="1759" t="str">
        <f>項目一覧②!$F$619</f>
        <v/>
      </c>
      <c r="K410" s="1759"/>
      <c r="L410" s="1759"/>
      <c r="M410" s="1759"/>
      <c r="N410" s="999" t="s">
        <v>92</v>
      </c>
      <c r="O410" s="973"/>
      <c r="P410" s="973"/>
      <c r="Q410" s="973"/>
      <c r="R410" s="973"/>
      <c r="S410" s="973"/>
      <c r="T410" s="973"/>
      <c r="U410" s="973"/>
      <c r="V410" s="973"/>
      <c r="W410" s="973"/>
      <c r="X410" s="973"/>
      <c r="Y410" s="973"/>
      <c r="Z410" s="973"/>
      <c r="AA410" s="973"/>
      <c r="AB410" s="906"/>
    </row>
    <row r="411" spans="1:28" ht="22" customHeight="1">
      <c r="A411" s="972" t="s">
        <v>110</v>
      </c>
      <c r="B411" s="973" t="s">
        <v>271</v>
      </c>
      <c r="C411" s="973"/>
      <c r="D411" s="973"/>
      <c r="E411" s="973"/>
      <c r="F411" s="973"/>
      <c r="G411" s="973"/>
      <c r="H411" s="973"/>
      <c r="I411" s="973"/>
      <c r="J411" s="1759" t="str">
        <f>項目一覧②!$F$620</f>
        <v/>
      </c>
      <c r="K411" s="1759"/>
      <c r="L411" s="1759"/>
      <c r="M411" s="1759"/>
      <c r="N411" s="1000" t="s">
        <v>92</v>
      </c>
      <c r="O411" s="973"/>
      <c r="P411" s="973"/>
      <c r="Q411" s="973"/>
      <c r="R411" s="973"/>
      <c r="S411" s="973"/>
      <c r="T411" s="973"/>
      <c r="U411" s="973"/>
      <c r="V411" s="973"/>
      <c r="W411" s="973"/>
      <c r="X411" s="973"/>
      <c r="Y411" s="973"/>
      <c r="Z411" s="973"/>
      <c r="AA411" s="973"/>
      <c r="AB411" s="906"/>
    </row>
    <row r="412" spans="1:28" ht="22" customHeight="1">
      <c r="A412" s="972" t="s">
        <v>110</v>
      </c>
      <c r="B412" s="973" t="s">
        <v>270</v>
      </c>
      <c r="C412" s="973"/>
      <c r="D412" s="973"/>
      <c r="E412" s="973"/>
      <c r="F412" s="973"/>
      <c r="G412" s="973"/>
      <c r="H412" s="973"/>
      <c r="I412" s="973"/>
      <c r="J412" s="1759" t="str">
        <f>項目一覧②!$F$621</f>
        <v/>
      </c>
      <c r="K412" s="1759"/>
      <c r="L412" s="1759"/>
      <c r="M412" s="1759"/>
      <c r="N412" s="999" t="s">
        <v>92</v>
      </c>
      <c r="O412" s="973"/>
      <c r="P412" s="973"/>
      <c r="Q412" s="973"/>
      <c r="R412" s="973"/>
      <c r="S412" s="973"/>
      <c r="T412" s="973"/>
      <c r="U412" s="973"/>
      <c r="V412" s="973"/>
      <c r="W412" s="973"/>
      <c r="X412" s="973"/>
      <c r="Y412" s="973"/>
      <c r="Z412" s="973"/>
      <c r="AA412" s="973"/>
      <c r="AB412" s="906"/>
    </row>
    <row r="413" spans="1:28" ht="17.149999999999999" customHeight="1">
      <c r="A413" s="959" t="s">
        <v>110</v>
      </c>
      <c r="B413" s="937" t="s">
        <v>268</v>
      </c>
      <c r="C413" s="937"/>
      <c r="D413" s="937"/>
      <c r="E413" s="937"/>
      <c r="F413" s="937"/>
      <c r="G413" s="937"/>
      <c r="H413" s="937"/>
      <c r="I413" s="937"/>
      <c r="O413" s="937"/>
      <c r="P413" s="937"/>
      <c r="Q413" s="937"/>
      <c r="R413" s="937"/>
      <c r="S413" s="937"/>
      <c r="T413" s="937"/>
      <c r="U413" s="937"/>
      <c r="V413" s="937"/>
      <c r="W413" s="937"/>
      <c r="X413" s="937"/>
      <c r="Y413" s="937"/>
      <c r="Z413" s="937"/>
      <c r="AA413" s="937"/>
      <c r="AB413" s="903"/>
    </row>
    <row r="414" spans="1:28" ht="17.149999999999999" customHeight="1">
      <c r="A414" s="936"/>
      <c r="B414" s="906"/>
      <c r="C414" s="906" t="s">
        <v>2269</v>
      </c>
      <c r="D414" s="906" t="s">
        <v>2270</v>
      </c>
      <c r="E414" s="906"/>
      <c r="F414" s="906"/>
      <c r="G414" s="906"/>
      <c r="H414" s="906"/>
      <c r="I414" s="906"/>
      <c r="J414" s="1764" t="str">
        <f>項目一覧②!$F$622</f>
        <v/>
      </c>
      <c r="K414" s="1764"/>
      <c r="L414" s="1764"/>
      <c r="M414" s="1764"/>
      <c r="N414" s="1000" t="s">
        <v>92</v>
      </c>
      <c r="O414" s="906"/>
      <c r="P414" s="906"/>
      <c r="Q414" s="906"/>
      <c r="R414" s="906"/>
      <c r="S414" s="906"/>
      <c r="T414" s="906"/>
      <c r="U414" s="906"/>
      <c r="V414" s="906"/>
      <c r="W414" s="906"/>
      <c r="X414" s="906"/>
      <c r="Y414" s="906"/>
      <c r="Z414" s="906"/>
      <c r="AA414" s="906"/>
      <c r="AB414" s="903"/>
    </row>
    <row r="415" spans="1:28" ht="17.149999999999999" customHeight="1">
      <c r="A415" s="936"/>
      <c r="B415" s="906"/>
      <c r="C415" s="906" t="s">
        <v>2271</v>
      </c>
      <c r="D415" s="906" t="s">
        <v>2272</v>
      </c>
      <c r="E415" s="906"/>
      <c r="F415" s="906"/>
      <c r="G415" s="906"/>
      <c r="H415" s="906"/>
      <c r="I415" s="906"/>
      <c r="J415" s="1001"/>
      <c r="K415" s="1001"/>
      <c r="L415" s="1001"/>
      <c r="M415" s="1001"/>
      <c r="N415" s="1000"/>
      <c r="O415" s="906"/>
      <c r="P415" s="906"/>
      <c r="Q415" s="906" t="str">
        <f>IF(項目一覧②!$G$623=TRUE,"■","□")</f>
        <v>□</v>
      </c>
      <c r="R415" s="906" t="s">
        <v>84</v>
      </c>
      <c r="S415" s="906"/>
      <c r="T415" s="906" t="str">
        <f>IF(項目一覧②!$H$623=TRUE,"■","□")</f>
        <v>□</v>
      </c>
      <c r="U415" s="906" t="s">
        <v>454</v>
      </c>
      <c r="V415" s="906"/>
      <c r="W415" s="906"/>
      <c r="X415" s="906"/>
      <c r="Y415" s="906"/>
      <c r="Z415" s="906"/>
      <c r="AA415" s="906"/>
      <c r="AB415" s="906"/>
    </row>
    <row r="416" spans="1:28" ht="17.149999999999999" customHeight="1">
      <c r="A416" s="959" t="s">
        <v>275</v>
      </c>
      <c r="B416" s="937" t="s">
        <v>264</v>
      </c>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03"/>
    </row>
    <row r="417" spans="1:28" ht="17.149999999999999" customHeight="1">
      <c r="A417" s="906"/>
      <c r="B417" s="906"/>
      <c r="C417" s="906"/>
      <c r="D417" s="1669" t="s">
        <v>263</v>
      </c>
      <c r="E417" s="1669"/>
      <c r="F417" s="1669"/>
      <c r="G417" s="1669"/>
      <c r="H417" s="975"/>
      <c r="I417" s="1669" t="s">
        <v>262</v>
      </c>
      <c r="J417" s="1669"/>
      <c r="K417" s="1669"/>
      <c r="L417" s="1669"/>
      <c r="M417" s="1669"/>
      <c r="N417" s="1669"/>
      <c r="O417" s="1669"/>
      <c r="P417" s="1669"/>
      <c r="Q417" s="1669"/>
      <c r="R417" s="1669"/>
      <c r="S417" s="1669"/>
      <c r="T417" s="1669"/>
      <c r="U417" s="1669"/>
      <c r="V417" s="975"/>
      <c r="W417" s="975" t="s">
        <v>279</v>
      </c>
      <c r="X417" s="1669" t="s">
        <v>289</v>
      </c>
      <c r="Y417" s="1669"/>
      <c r="Z417" s="1669"/>
      <c r="AA417" s="906" t="s">
        <v>288</v>
      </c>
      <c r="AB417" s="903"/>
    </row>
    <row r="418" spans="1:28" ht="17.149999999999999" customHeight="1">
      <c r="A418" s="906"/>
      <c r="B418" s="906" t="s">
        <v>287</v>
      </c>
      <c r="C418" s="906"/>
      <c r="D418" s="975" t="s">
        <v>281</v>
      </c>
      <c r="E418" s="1667" t="str">
        <f>項目一覧②!$F$624</f>
        <v/>
      </c>
      <c r="F418" s="1667"/>
      <c r="G418" s="960" t="s">
        <v>280</v>
      </c>
      <c r="H418" s="938" t="str">
        <f>項目一覧②!$F$630</f>
        <v/>
      </c>
      <c r="J418" s="906"/>
      <c r="K418" s="906"/>
      <c r="L418" s="903"/>
      <c r="M418" s="906"/>
      <c r="N418" s="906"/>
      <c r="O418" s="906"/>
      <c r="P418" s="906"/>
      <c r="Q418" s="906"/>
      <c r="R418" s="903"/>
      <c r="S418" s="903"/>
      <c r="T418" s="903"/>
      <c r="U418" s="903"/>
      <c r="V418" s="975"/>
      <c r="W418" s="975" t="s">
        <v>279</v>
      </c>
      <c r="X418" s="1760" t="str">
        <f>項目一覧②!$F$636</f>
        <v/>
      </c>
      <c r="Y418" s="1760"/>
      <c r="Z418" s="1760"/>
      <c r="AA418" s="906" t="s">
        <v>278</v>
      </c>
      <c r="AB418" s="903"/>
    </row>
    <row r="419" spans="1:28" ht="17.149999999999999" customHeight="1">
      <c r="A419" s="906"/>
      <c r="B419" s="906" t="s">
        <v>286</v>
      </c>
      <c r="C419" s="906"/>
      <c r="D419" s="975" t="s">
        <v>281</v>
      </c>
      <c r="E419" s="1667" t="str">
        <f>項目一覧②!$F$625</f>
        <v/>
      </c>
      <c r="F419" s="1667"/>
      <c r="G419" s="960" t="s">
        <v>280</v>
      </c>
      <c r="H419" s="938" t="str">
        <f>項目一覧②!$F$631</f>
        <v/>
      </c>
      <c r="J419" s="906"/>
      <c r="K419" s="906"/>
      <c r="L419" s="903"/>
      <c r="M419" s="906"/>
      <c r="N419" s="906"/>
      <c r="O419" s="906"/>
      <c r="P419" s="906"/>
      <c r="Q419" s="906"/>
      <c r="R419" s="903"/>
      <c r="S419" s="903"/>
      <c r="T419" s="903"/>
      <c r="U419" s="903"/>
      <c r="V419" s="975"/>
      <c r="W419" s="975" t="s">
        <v>279</v>
      </c>
      <c r="X419" s="1760" t="str">
        <f>項目一覧②!$F$637</f>
        <v/>
      </c>
      <c r="Y419" s="1760"/>
      <c r="Z419" s="1760"/>
      <c r="AA419" s="906" t="s">
        <v>278</v>
      </c>
      <c r="AB419" s="903"/>
    </row>
    <row r="420" spans="1:28" ht="17.149999999999999" customHeight="1">
      <c r="A420" s="906"/>
      <c r="B420" s="906" t="s">
        <v>285</v>
      </c>
      <c r="C420" s="906"/>
      <c r="D420" s="975" t="s">
        <v>281</v>
      </c>
      <c r="E420" s="1667" t="str">
        <f>項目一覧②!$F$626</f>
        <v/>
      </c>
      <c r="F420" s="1667"/>
      <c r="G420" s="960" t="s">
        <v>280</v>
      </c>
      <c r="H420" s="938" t="str">
        <f>項目一覧②!$F$632</f>
        <v/>
      </c>
      <c r="J420" s="906"/>
      <c r="K420" s="906"/>
      <c r="L420" s="903"/>
      <c r="M420" s="906"/>
      <c r="N420" s="906"/>
      <c r="O420" s="906"/>
      <c r="P420" s="906"/>
      <c r="Q420" s="906"/>
      <c r="R420" s="903"/>
      <c r="S420" s="903"/>
      <c r="T420" s="903"/>
      <c r="U420" s="903"/>
      <c r="V420" s="975"/>
      <c r="W420" s="975" t="s">
        <v>279</v>
      </c>
      <c r="X420" s="1760" t="str">
        <f>項目一覧②!$F$638</f>
        <v/>
      </c>
      <c r="Y420" s="1760"/>
      <c r="Z420" s="1760"/>
      <c r="AA420" s="906" t="s">
        <v>278</v>
      </c>
      <c r="AB420" s="903"/>
    </row>
    <row r="421" spans="1:28" ht="17.149999999999999" customHeight="1">
      <c r="A421" s="906"/>
      <c r="B421" s="906" t="s">
        <v>284</v>
      </c>
      <c r="C421" s="906"/>
      <c r="D421" s="975" t="s">
        <v>281</v>
      </c>
      <c r="E421" s="1667" t="str">
        <f>項目一覧②!$F$627</f>
        <v/>
      </c>
      <c r="F421" s="1667"/>
      <c r="G421" s="960" t="s">
        <v>280</v>
      </c>
      <c r="H421" s="938" t="str">
        <f>項目一覧②!$F$633</f>
        <v/>
      </c>
      <c r="J421" s="906"/>
      <c r="K421" s="906"/>
      <c r="L421" s="903"/>
      <c r="M421" s="906"/>
      <c r="N421" s="906"/>
      <c r="O421" s="906"/>
      <c r="P421" s="906"/>
      <c r="Q421" s="906"/>
      <c r="R421" s="903"/>
      <c r="S421" s="903"/>
      <c r="T421" s="903"/>
      <c r="U421" s="903"/>
      <c r="V421" s="975"/>
      <c r="W421" s="975" t="s">
        <v>279</v>
      </c>
      <c r="X421" s="1760" t="str">
        <f>項目一覧②!$F$639</f>
        <v/>
      </c>
      <c r="Y421" s="1760"/>
      <c r="Z421" s="1760"/>
      <c r="AA421" s="906" t="s">
        <v>278</v>
      </c>
      <c r="AB421" s="903"/>
    </row>
    <row r="422" spans="1:28" ht="17.149999999999999" customHeight="1">
      <c r="A422" s="906"/>
      <c r="B422" s="906" t="s">
        <v>283</v>
      </c>
      <c r="C422" s="906"/>
      <c r="D422" s="975" t="s">
        <v>281</v>
      </c>
      <c r="E422" s="1667" t="str">
        <f>項目一覧②!$F$628</f>
        <v/>
      </c>
      <c r="F422" s="1667"/>
      <c r="G422" s="960" t="s">
        <v>280</v>
      </c>
      <c r="H422" s="938" t="str">
        <f>項目一覧②!$F$634</f>
        <v/>
      </c>
      <c r="J422" s="906"/>
      <c r="K422" s="906"/>
      <c r="L422" s="903"/>
      <c r="M422" s="906"/>
      <c r="N422" s="906"/>
      <c r="O422" s="906"/>
      <c r="P422" s="906"/>
      <c r="Q422" s="906"/>
      <c r="R422" s="903"/>
      <c r="S422" s="903"/>
      <c r="T422" s="903"/>
      <c r="U422" s="903"/>
      <c r="V422" s="975"/>
      <c r="W422" s="975" t="s">
        <v>279</v>
      </c>
      <c r="X422" s="1760" t="str">
        <f>項目一覧②!$F$640</f>
        <v/>
      </c>
      <c r="Y422" s="1760"/>
      <c r="Z422" s="1760"/>
      <c r="AA422" s="906" t="s">
        <v>278</v>
      </c>
      <c r="AB422" s="903"/>
    </row>
    <row r="423" spans="1:28" ht="17.149999999999999" customHeight="1">
      <c r="A423" s="935"/>
      <c r="B423" s="935" t="s">
        <v>282</v>
      </c>
      <c r="C423" s="935"/>
      <c r="D423" s="975" t="s">
        <v>281</v>
      </c>
      <c r="E423" s="1667" t="str">
        <f>項目一覧②!$F$629</f>
        <v/>
      </c>
      <c r="F423" s="1667"/>
      <c r="G423" s="960" t="s">
        <v>280</v>
      </c>
      <c r="H423" s="938" t="str">
        <f>項目一覧②!$F$635</f>
        <v/>
      </c>
      <c r="J423" s="935"/>
      <c r="K423" s="935"/>
      <c r="L423" s="903"/>
      <c r="M423" s="935"/>
      <c r="N423" s="935"/>
      <c r="O423" s="935"/>
      <c r="P423" s="935"/>
      <c r="Q423" s="935"/>
      <c r="R423" s="903"/>
      <c r="S423" s="903"/>
      <c r="T423" s="903"/>
      <c r="U423" s="903"/>
      <c r="V423" s="975"/>
      <c r="W423" s="975" t="s">
        <v>279</v>
      </c>
      <c r="X423" s="1761" t="str">
        <f>項目一覧②!$F$641</f>
        <v/>
      </c>
      <c r="Y423" s="1761"/>
      <c r="Z423" s="1761"/>
      <c r="AA423" s="906" t="s">
        <v>278</v>
      </c>
      <c r="AB423" s="906"/>
    </row>
    <row r="424" spans="1:28" ht="17.149999999999999" customHeight="1">
      <c r="A424" s="959" t="s">
        <v>275</v>
      </c>
      <c r="B424" s="937" t="s">
        <v>251</v>
      </c>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03"/>
    </row>
    <row r="425" spans="1:28" ht="17.149999999999999" customHeight="1">
      <c r="A425" s="936"/>
      <c r="B425" s="906"/>
      <c r="C425" s="906"/>
      <c r="D425" s="906"/>
      <c r="E425" s="906"/>
      <c r="F425" s="1675" t="str">
        <f>項目一覧②!$F$642</f>
        <v/>
      </c>
      <c r="G425" s="1675"/>
      <c r="H425" s="1675"/>
      <c r="I425" s="1675"/>
      <c r="J425" s="1675"/>
      <c r="K425" s="1675"/>
      <c r="L425" s="1675"/>
      <c r="M425" s="1675"/>
      <c r="N425" s="1675"/>
      <c r="O425" s="1675"/>
      <c r="P425" s="1675"/>
      <c r="Q425" s="1675"/>
      <c r="R425" s="1675"/>
      <c r="S425" s="1675"/>
      <c r="T425" s="1675"/>
      <c r="U425" s="1675"/>
      <c r="V425" s="1675"/>
      <c r="W425" s="1675"/>
      <c r="X425" s="1675"/>
      <c r="Y425" s="1675"/>
      <c r="Z425" s="1675"/>
      <c r="AA425" s="1675"/>
      <c r="AB425" s="903"/>
    </row>
    <row r="426" spans="1:28" ht="17.149999999999999" customHeight="1">
      <c r="A426" s="935"/>
      <c r="B426" s="935"/>
      <c r="C426" s="935"/>
      <c r="D426" s="935"/>
      <c r="E426" s="935"/>
      <c r="F426" s="1676"/>
      <c r="G426" s="1676"/>
      <c r="H426" s="1676"/>
      <c r="I426" s="1676"/>
      <c r="J426" s="1676"/>
      <c r="K426" s="1676"/>
      <c r="L426" s="1676"/>
      <c r="M426" s="1676"/>
      <c r="N426" s="1676"/>
      <c r="O426" s="1676"/>
      <c r="P426" s="1676"/>
      <c r="Q426" s="1676"/>
      <c r="R426" s="1676"/>
      <c r="S426" s="1676"/>
      <c r="T426" s="1676"/>
      <c r="U426" s="1676"/>
      <c r="V426" s="1676"/>
      <c r="W426" s="1676"/>
      <c r="X426" s="1676"/>
      <c r="Y426" s="1676"/>
      <c r="Z426" s="1676"/>
      <c r="AA426" s="1676"/>
      <c r="AB426" s="906"/>
    </row>
    <row r="427" spans="1:28" ht="17.149999999999999" customHeight="1">
      <c r="A427" s="936" t="s">
        <v>275</v>
      </c>
      <c r="B427" s="906" t="s">
        <v>250</v>
      </c>
      <c r="C427" s="906"/>
      <c r="D427" s="906"/>
      <c r="E427" s="906"/>
      <c r="F427" s="906"/>
      <c r="G427" s="906"/>
      <c r="H427" s="906"/>
      <c r="I427" s="906"/>
      <c r="J427" s="906"/>
      <c r="K427" s="906"/>
      <c r="L427" s="906"/>
      <c r="M427" s="906"/>
      <c r="N427" s="906"/>
      <c r="O427" s="906"/>
      <c r="P427" s="906"/>
      <c r="Q427" s="906"/>
      <c r="R427" s="906"/>
      <c r="S427" s="906"/>
      <c r="T427" s="906"/>
      <c r="U427" s="906"/>
      <c r="V427" s="906"/>
      <c r="W427" s="906"/>
      <c r="X427" s="906"/>
      <c r="Y427" s="906"/>
      <c r="Z427" s="906"/>
      <c r="AA427" s="906"/>
      <c r="AB427" s="903"/>
    </row>
    <row r="428" spans="1:28" ht="17.149999999999999" customHeight="1">
      <c r="A428" s="906"/>
      <c r="B428" s="906"/>
      <c r="C428" s="906"/>
      <c r="D428" s="906"/>
      <c r="E428" s="906"/>
      <c r="F428" s="1675" t="str">
        <f>項目一覧②!$F$643</f>
        <v/>
      </c>
      <c r="G428" s="1675"/>
      <c r="H428" s="1675"/>
      <c r="I428" s="1675"/>
      <c r="J428" s="1675"/>
      <c r="K428" s="1675"/>
      <c r="L428" s="1675"/>
      <c r="M428" s="1675"/>
      <c r="N428" s="1675"/>
      <c r="O428" s="1675"/>
      <c r="P428" s="1675"/>
      <c r="Q428" s="1675"/>
      <c r="R428" s="1675"/>
      <c r="S428" s="1675"/>
      <c r="T428" s="1675"/>
      <c r="U428" s="1675"/>
      <c r="V428" s="1675"/>
      <c r="W428" s="1675"/>
      <c r="X428" s="1675"/>
      <c r="Y428" s="1675"/>
      <c r="Z428" s="1675"/>
      <c r="AA428" s="1675"/>
      <c r="AB428" s="903"/>
    </row>
    <row r="429" spans="1:28" ht="17.149999999999999" customHeight="1">
      <c r="A429" s="935"/>
      <c r="B429" s="935"/>
      <c r="C429" s="935"/>
      <c r="D429" s="935"/>
      <c r="E429" s="935"/>
      <c r="F429" s="1676"/>
      <c r="G429" s="1676"/>
      <c r="H429" s="1676"/>
      <c r="I429" s="1676"/>
      <c r="J429" s="1676"/>
      <c r="K429" s="1676"/>
      <c r="L429" s="1676"/>
      <c r="M429" s="1676"/>
      <c r="N429" s="1676"/>
      <c r="O429" s="1676"/>
      <c r="P429" s="1676"/>
      <c r="Q429" s="1676"/>
      <c r="R429" s="1676"/>
      <c r="S429" s="1676"/>
      <c r="T429" s="1676"/>
      <c r="U429" s="1676"/>
      <c r="V429" s="1676"/>
      <c r="W429" s="1676"/>
      <c r="X429" s="1676"/>
      <c r="Y429" s="1676"/>
      <c r="Z429" s="1676"/>
      <c r="AA429" s="1676"/>
      <c r="AB429" s="906"/>
    </row>
    <row r="430" spans="1:28" ht="17.149999999999999" customHeight="1">
      <c r="A430" s="906"/>
      <c r="B430" s="906"/>
      <c r="C430" s="906"/>
      <c r="D430" s="906"/>
      <c r="E430" s="906"/>
      <c r="F430" s="906"/>
      <c r="G430" s="906"/>
      <c r="H430" s="906"/>
      <c r="I430" s="906"/>
      <c r="J430" s="906"/>
      <c r="K430" s="906"/>
      <c r="L430" s="906"/>
      <c r="M430" s="906"/>
      <c r="N430" s="906"/>
      <c r="O430" s="906"/>
      <c r="P430" s="906"/>
      <c r="Q430" s="906"/>
      <c r="R430" s="906"/>
      <c r="S430" s="906"/>
      <c r="T430" s="906"/>
      <c r="U430" s="906"/>
      <c r="V430" s="906"/>
      <c r="W430" s="906"/>
      <c r="X430" s="906"/>
      <c r="Y430" s="906"/>
      <c r="Z430" s="906"/>
      <c r="AA430" s="906"/>
      <c r="AB430" s="903"/>
    </row>
    <row r="431" spans="1:28" ht="17.149999999999999" customHeight="1">
      <c r="A431" s="1669" t="s">
        <v>277</v>
      </c>
      <c r="B431" s="1669"/>
      <c r="C431" s="1669"/>
      <c r="D431" s="1669"/>
      <c r="E431" s="1669"/>
      <c r="F431" s="1669"/>
      <c r="G431" s="1669"/>
      <c r="H431" s="1669"/>
      <c r="I431" s="1669"/>
      <c r="J431" s="1669"/>
      <c r="K431" s="1669"/>
      <c r="L431" s="1669"/>
      <c r="M431" s="1669"/>
      <c r="N431" s="1669"/>
      <c r="O431" s="1669"/>
      <c r="P431" s="1669"/>
      <c r="Q431" s="1669"/>
      <c r="R431" s="1669"/>
      <c r="S431" s="1669"/>
      <c r="T431" s="1669"/>
      <c r="U431" s="1669"/>
      <c r="V431" s="1669"/>
      <c r="W431" s="1669"/>
      <c r="X431" s="1669"/>
      <c r="Y431" s="1669"/>
      <c r="Z431" s="1669"/>
      <c r="AA431" s="1669"/>
      <c r="AB431" s="903"/>
    </row>
    <row r="432" spans="1:28" ht="17.149999999999999" customHeight="1">
      <c r="A432" s="935"/>
      <c r="B432" s="935" t="s">
        <v>276</v>
      </c>
      <c r="C432" s="935"/>
      <c r="D432" s="935"/>
      <c r="E432" s="935"/>
      <c r="F432" s="935"/>
      <c r="G432" s="935"/>
      <c r="H432" s="935"/>
      <c r="I432" s="935"/>
      <c r="J432" s="935"/>
      <c r="K432" s="935"/>
      <c r="L432" s="935"/>
      <c r="M432" s="935"/>
      <c r="N432" s="935"/>
      <c r="O432" s="935"/>
      <c r="P432" s="935"/>
      <c r="Q432" s="935"/>
      <c r="R432" s="935"/>
      <c r="S432" s="935"/>
      <c r="T432" s="935"/>
      <c r="U432" s="935"/>
      <c r="V432" s="935"/>
      <c r="W432" s="935"/>
      <c r="X432" s="935"/>
      <c r="Y432" s="935"/>
      <c r="Z432" s="935"/>
      <c r="AA432" s="935"/>
      <c r="AB432" s="906"/>
    </row>
    <row r="433" spans="1:28" ht="22" customHeight="1">
      <c r="A433" s="972" t="s">
        <v>275</v>
      </c>
      <c r="B433" s="973" t="s">
        <v>132</v>
      </c>
      <c r="C433" s="973"/>
      <c r="D433" s="973"/>
      <c r="E433" s="973"/>
      <c r="F433" s="973"/>
      <c r="G433" s="922"/>
      <c r="H433" s="973"/>
      <c r="I433" s="973"/>
      <c r="J433" s="973"/>
      <c r="K433" s="973"/>
      <c r="L433" s="1685">
        <f>項目一覧②!$F$644</f>
        <v>3</v>
      </c>
      <c r="M433" s="1685"/>
      <c r="N433" s="973"/>
      <c r="O433" s="973"/>
      <c r="P433" s="973"/>
      <c r="Q433" s="973"/>
      <c r="R433" s="973"/>
      <c r="S433" s="973"/>
      <c r="T433" s="973"/>
      <c r="U433" s="973"/>
      <c r="V433" s="973"/>
      <c r="W433" s="973"/>
      <c r="X433" s="973"/>
      <c r="Y433" s="973"/>
      <c r="Z433" s="973"/>
      <c r="AA433" s="973"/>
      <c r="AB433" s="906"/>
    </row>
    <row r="434" spans="1:28" ht="22" customHeight="1">
      <c r="A434" s="972" t="s">
        <v>275</v>
      </c>
      <c r="B434" s="973" t="s">
        <v>274</v>
      </c>
      <c r="C434" s="973"/>
      <c r="D434" s="973"/>
      <c r="E434" s="973"/>
      <c r="F434" s="973"/>
      <c r="G434" s="903"/>
      <c r="H434" s="903"/>
      <c r="I434" s="973"/>
      <c r="J434" s="973"/>
      <c r="K434" s="1673" t="str">
        <f>項目一覧②!$F$645</f>
        <v/>
      </c>
      <c r="L434" s="1673"/>
      <c r="M434" s="1673"/>
      <c r="N434" s="973" t="s">
        <v>273</v>
      </c>
      <c r="O434" s="973"/>
      <c r="P434" s="973"/>
      <c r="Q434" s="973"/>
      <c r="R434" s="973"/>
      <c r="S434" s="973"/>
      <c r="T434" s="973"/>
      <c r="U434" s="973"/>
      <c r="V434" s="973"/>
      <c r="W434" s="973"/>
      <c r="X434" s="973"/>
      <c r="Y434" s="973"/>
      <c r="Z434" s="973"/>
      <c r="AA434" s="973"/>
      <c r="AB434" s="906"/>
    </row>
    <row r="435" spans="1:28" ht="22" customHeight="1">
      <c r="A435" s="972" t="s">
        <v>110</v>
      </c>
      <c r="B435" s="973" t="s">
        <v>272</v>
      </c>
      <c r="C435" s="973"/>
      <c r="D435" s="973"/>
      <c r="E435" s="973"/>
      <c r="F435" s="973"/>
      <c r="G435" s="973"/>
      <c r="H435" s="973"/>
      <c r="I435" s="973"/>
      <c r="J435" s="1759" t="str">
        <f>項目一覧②!$F$646</f>
        <v/>
      </c>
      <c r="K435" s="1759"/>
      <c r="L435" s="1759"/>
      <c r="M435" s="1759"/>
      <c r="N435" s="1004" t="s">
        <v>92</v>
      </c>
      <c r="O435" s="973"/>
      <c r="P435" s="973"/>
      <c r="Q435" s="973"/>
      <c r="R435" s="973"/>
      <c r="S435" s="973"/>
      <c r="T435" s="973"/>
      <c r="U435" s="973"/>
      <c r="V435" s="973"/>
      <c r="W435" s="973"/>
      <c r="X435" s="973"/>
      <c r="Y435" s="973"/>
      <c r="Z435" s="973"/>
      <c r="AA435" s="973"/>
      <c r="AB435" s="906"/>
    </row>
    <row r="436" spans="1:28" ht="22" customHeight="1">
      <c r="A436" s="972" t="s">
        <v>110</v>
      </c>
      <c r="B436" s="973" t="s">
        <v>271</v>
      </c>
      <c r="C436" s="973"/>
      <c r="D436" s="973"/>
      <c r="E436" s="973"/>
      <c r="F436" s="973"/>
      <c r="G436" s="973"/>
      <c r="H436" s="973"/>
      <c r="I436" s="973"/>
      <c r="J436" s="1759" t="str">
        <f>項目一覧②!$F$647</f>
        <v/>
      </c>
      <c r="K436" s="1759"/>
      <c r="L436" s="1759"/>
      <c r="M436" s="1759"/>
      <c r="N436" s="1005" t="s">
        <v>92</v>
      </c>
      <c r="O436" s="973"/>
      <c r="P436" s="973"/>
      <c r="Q436" s="973"/>
      <c r="R436" s="973"/>
      <c r="S436" s="973"/>
      <c r="T436" s="973"/>
      <c r="U436" s="973"/>
      <c r="V436" s="973"/>
      <c r="W436" s="973"/>
      <c r="X436" s="973"/>
      <c r="Y436" s="973"/>
      <c r="Z436" s="973"/>
      <c r="AA436" s="973"/>
      <c r="AB436" s="906"/>
    </row>
    <row r="437" spans="1:28" ht="22" customHeight="1">
      <c r="A437" s="972" t="s">
        <v>110</v>
      </c>
      <c r="B437" s="973" t="s">
        <v>270</v>
      </c>
      <c r="C437" s="973"/>
      <c r="D437" s="973"/>
      <c r="E437" s="973"/>
      <c r="F437" s="973"/>
      <c r="G437" s="973"/>
      <c r="H437" s="973"/>
      <c r="I437" s="973"/>
      <c r="J437" s="1759" t="str">
        <f>項目一覧②!$F$648</f>
        <v/>
      </c>
      <c r="K437" s="1759"/>
      <c r="L437" s="1759"/>
      <c r="M437" s="1759"/>
      <c r="N437" s="1004" t="s">
        <v>92</v>
      </c>
      <c r="O437" s="973"/>
      <c r="P437" s="973"/>
      <c r="Q437" s="973"/>
      <c r="R437" s="973"/>
      <c r="S437" s="973"/>
      <c r="T437" s="973"/>
      <c r="U437" s="973"/>
      <c r="V437" s="973"/>
      <c r="W437" s="973"/>
      <c r="X437" s="973"/>
      <c r="Y437" s="973"/>
      <c r="Z437" s="973"/>
      <c r="AA437" s="973"/>
      <c r="AB437" s="906"/>
    </row>
    <row r="438" spans="1:28" ht="17.149999999999999" customHeight="1">
      <c r="A438" s="959" t="s">
        <v>110</v>
      </c>
      <c r="B438" s="937" t="s">
        <v>268</v>
      </c>
      <c r="C438" s="937"/>
      <c r="D438" s="937"/>
      <c r="E438" s="937"/>
      <c r="F438" s="937"/>
      <c r="G438" s="937"/>
      <c r="H438" s="937"/>
      <c r="I438" s="937"/>
      <c r="O438" s="937"/>
      <c r="P438" s="937"/>
      <c r="Q438" s="937"/>
      <c r="R438" s="937"/>
      <c r="S438" s="937"/>
      <c r="T438" s="937"/>
      <c r="U438" s="937"/>
      <c r="V438" s="937"/>
      <c r="W438" s="937"/>
      <c r="X438" s="937"/>
      <c r="Y438" s="937"/>
      <c r="Z438" s="937"/>
      <c r="AA438" s="937"/>
      <c r="AB438" s="903"/>
    </row>
    <row r="439" spans="1:28" ht="17.149999999999999" customHeight="1">
      <c r="A439" s="936"/>
      <c r="B439" s="906"/>
      <c r="C439" s="906" t="s">
        <v>2269</v>
      </c>
      <c r="D439" s="906" t="s">
        <v>2270</v>
      </c>
      <c r="E439" s="906"/>
      <c r="F439" s="906"/>
      <c r="G439" s="906"/>
      <c r="H439" s="906"/>
      <c r="I439" s="906"/>
      <c r="J439" s="1764" t="str">
        <f>項目一覧②!$F$649</f>
        <v/>
      </c>
      <c r="K439" s="1764"/>
      <c r="L439" s="1764"/>
      <c r="M439" s="1764"/>
      <c r="N439" s="1005" t="s">
        <v>92</v>
      </c>
      <c r="O439" s="906"/>
      <c r="P439" s="906"/>
      <c r="Q439" s="906"/>
      <c r="R439" s="906"/>
      <c r="S439" s="906"/>
      <c r="T439" s="906"/>
      <c r="U439" s="906"/>
      <c r="V439" s="906"/>
      <c r="W439" s="906"/>
      <c r="X439" s="906"/>
      <c r="Y439" s="906"/>
      <c r="Z439" s="906"/>
      <c r="AA439" s="906"/>
      <c r="AB439" s="903"/>
    </row>
    <row r="440" spans="1:28" ht="17.149999999999999" customHeight="1">
      <c r="A440" s="936"/>
      <c r="B440" s="906"/>
      <c r="C440" s="906" t="s">
        <v>2271</v>
      </c>
      <c r="D440" s="906" t="s">
        <v>2272</v>
      </c>
      <c r="E440" s="906"/>
      <c r="F440" s="906"/>
      <c r="G440" s="906"/>
      <c r="H440" s="906"/>
      <c r="I440" s="906"/>
      <c r="J440" s="1001"/>
      <c r="K440" s="1001"/>
      <c r="L440" s="1001"/>
      <c r="M440" s="1001"/>
      <c r="N440" s="1005"/>
      <c r="O440" s="906"/>
      <c r="P440" s="906"/>
      <c r="Q440" s="906" t="str">
        <f>IF(項目一覧②!$G$650=TRUE,"■","□")</f>
        <v>□</v>
      </c>
      <c r="R440" s="906" t="s">
        <v>84</v>
      </c>
      <c r="S440" s="906"/>
      <c r="T440" s="906" t="str">
        <f>IF(項目一覧②!$H$650=TRUE,"■","□")</f>
        <v>□</v>
      </c>
      <c r="U440" s="906" t="s">
        <v>454</v>
      </c>
      <c r="V440" s="906"/>
      <c r="W440" s="906"/>
      <c r="X440" s="906"/>
      <c r="Y440" s="906"/>
      <c r="Z440" s="906"/>
      <c r="AA440" s="906"/>
      <c r="AB440" s="906"/>
    </row>
    <row r="441" spans="1:28" ht="17.149999999999999" customHeight="1">
      <c r="A441" s="959" t="s">
        <v>275</v>
      </c>
      <c r="B441" s="937" t="s">
        <v>264</v>
      </c>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03"/>
    </row>
    <row r="442" spans="1:28" ht="17.149999999999999" customHeight="1">
      <c r="A442" s="906"/>
      <c r="B442" s="906"/>
      <c r="C442" s="906"/>
      <c r="D442" s="1669" t="s">
        <v>263</v>
      </c>
      <c r="E442" s="1669"/>
      <c r="F442" s="1669"/>
      <c r="G442" s="1669"/>
      <c r="H442" s="975"/>
      <c r="I442" s="1669" t="s">
        <v>262</v>
      </c>
      <c r="J442" s="1669"/>
      <c r="K442" s="1669"/>
      <c r="L442" s="1669"/>
      <c r="M442" s="1669"/>
      <c r="N442" s="1669"/>
      <c r="O442" s="1669"/>
      <c r="P442" s="1669"/>
      <c r="Q442" s="1669"/>
      <c r="R442" s="1669"/>
      <c r="S442" s="1669"/>
      <c r="T442" s="1669"/>
      <c r="U442" s="1669"/>
      <c r="V442" s="975"/>
      <c r="W442" s="975" t="s">
        <v>279</v>
      </c>
      <c r="X442" s="1669" t="s">
        <v>289</v>
      </c>
      <c r="Y442" s="1669"/>
      <c r="Z442" s="1669"/>
      <c r="AA442" s="906" t="s">
        <v>288</v>
      </c>
      <c r="AB442" s="903"/>
    </row>
    <row r="443" spans="1:28" ht="17.149999999999999" customHeight="1">
      <c r="A443" s="906"/>
      <c r="B443" s="906" t="s">
        <v>287</v>
      </c>
      <c r="C443" s="906"/>
      <c r="D443" s="975" t="s">
        <v>281</v>
      </c>
      <c r="E443" s="1667" t="str">
        <f>項目一覧②!$F$651</f>
        <v/>
      </c>
      <c r="F443" s="1667"/>
      <c r="G443" s="960" t="s">
        <v>280</v>
      </c>
      <c r="H443" s="938" t="str">
        <f>項目一覧②!$F$657</f>
        <v/>
      </c>
      <c r="J443" s="906"/>
      <c r="K443" s="906"/>
      <c r="L443" s="903"/>
      <c r="M443" s="906"/>
      <c r="N443" s="906"/>
      <c r="O443" s="906"/>
      <c r="P443" s="906"/>
      <c r="Q443" s="906"/>
      <c r="R443" s="903"/>
      <c r="S443" s="903"/>
      <c r="T443" s="903"/>
      <c r="U443" s="903"/>
      <c r="V443" s="975"/>
      <c r="W443" s="975" t="s">
        <v>279</v>
      </c>
      <c r="X443" s="1760" t="str">
        <f>項目一覧②!$F$663</f>
        <v/>
      </c>
      <c r="Y443" s="1760"/>
      <c r="Z443" s="1760"/>
      <c r="AA443" s="906" t="s">
        <v>278</v>
      </c>
      <c r="AB443" s="903"/>
    </row>
    <row r="444" spans="1:28" ht="17.149999999999999" customHeight="1">
      <c r="A444" s="906"/>
      <c r="B444" s="906" t="s">
        <v>286</v>
      </c>
      <c r="C444" s="906"/>
      <c r="D444" s="975" t="s">
        <v>281</v>
      </c>
      <c r="E444" s="1667" t="str">
        <f>項目一覧②!$F$652</f>
        <v/>
      </c>
      <c r="F444" s="1667"/>
      <c r="G444" s="960" t="s">
        <v>280</v>
      </c>
      <c r="H444" s="938" t="str">
        <f>項目一覧②!$F$658</f>
        <v/>
      </c>
      <c r="J444" s="906"/>
      <c r="K444" s="906"/>
      <c r="L444" s="903"/>
      <c r="M444" s="906"/>
      <c r="N444" s="906"/>
      <c r="O444" s="906"/>
      <c r="P444" s="906"/>
      <c r="Q444" s="906"/>
      <c r="R444" s="903"/>
      <c r="S444" s="903"/>
      <c r="T444" s="903"/>
      <c r="U444" s="903"/>
      <c r="V444" s="975"/>
      <c r="W444" s="975" t="s">
        <v>279</v>
      </c>
      <c r="X444" s="1760" t="str">
        <f>項目一覧②!$F$664</f>
        <v/>
      </c>
      <c r="Y444" s="1760"/>
      <c r="Z444" s="1760"/>
      <c r="AA444" s="906" t="s">
        <v>278</v>
      </c>
      <c r="AB444" s="903"/>
    </row>
    <row r="445" spans="1:28" ht="17.149999999999999" customHeight="1">
      <c r="A445" s="906"/>
      <c r="B445" s="906" t="s">
        <v>285</v>
      </c>
      <c r="C445" s="906"/>
      <c r="D445" s="975" t="s">
        <v>281</v>
      </c>
      <c r="E445" s="1667" t="str">
        <f>項目一覧②!$F$653</f>
        <v/>
      </c>
      <c r="F445" s="1667"/>
      <c r="G445" s="960" t="s">
        <v>280</v>
      </c>
      <c r="H445" s="938" t="str">
        <f>項目一覧②!$F$659</f>
        <v/>
      </c>
      <c r="J445" s="906"/>
      <c r="K445" s="906"/>
      <c r="L445" s="903"/>
      <c r="M445" s="906"/>
      <c r="N445" s="906"/>
      <c r="O445" s="906"/>
      <c r="P445" s="906"/>
      <c r="Q445" s="906"/>
      <c r="R445" s="903"/>
      <c r="S445" s="903"/>
      <c r="T445" s="903"/>
      <c r="U445" s="903"/>
      <c r="V445" s="975"/>
      <c r="W445" s="975" t="s">
        <v>279</v>
      </c>
      <c r="X445" s="1760" t="str">
        <f>項目一覧②!$F$665</f>
        <v/>
      </c>
      <c r="Y445" s="1760"/>
      <c r="Z445" s="1760"/>
      <c r="AA445" s="906" t="s">
        <v>278</v>
      </c>
      <c r="AB445" s="903"/>
    </row>
    <row r="446" spans="1:28" ht="17.149999999999999" customHeight="1">
      <c r="A446" s="906"/>
      <c r="B446" s="906" t="s">
        <v>284</v>
      </c>
      <c r="C446" s="906"/>
      <c r="D446" s="975" t="s">
        <v>281</v>
      </c>
      <c r="E446" s="1667" t="str">
        <f>項目一覧②!$F$654</f>
        <v/>
      </c>
      <c r="F446" s="1667"/>
      <c r="G446" s="960" t="s">
        <v>280</v>
      </c>
      <c r="H446" s="938" t="str">
        <f>項目一覧②!$F$660</f>
        <v/>
      </c>
      <c r="J446" s="906"/>
      <c r="K446" s="906"/>
      <c r="L446" s="903"/>
      <c r="M446" s="906"/>
      <c r="N446" s="906"/>
      <c r="O446" s="906"/>
      <c r="P446" s="906"/>
      <c r="Q446" s="906"/>
      <c r="R446" s="903"/>
      <c r="S446" s="903"/>
      <c r="T446" s="903"/>
      <c r="U446" s="903"/>
      <c r="V446" s="975"/>
      <c r="W446" s="975" t="s">
        <v>279</v>
      </c>
      <c r="X446" s="1760" t="str">
        <f>項目一覧②!$F$666</f>
        <v/>
      </c>
      <c r="Y446" s="1760"/>
      <c r="Z446" s="1760"/>
      <c r="AA446" s="906" t="s">
        <v>278</v>
      </c>
      <c r="AB446" s="903"/>
    </row>
    <row r="447" spans="1:28" ht="17.149999999999999" customHeight="1">
      <c r="A447" s="906"/>
      <c r="B447" s="906" t="s">
        <v>283</v>
      </c>
      <c r="C447" s="906"/>
      <c r="D447" s="975" t="s">
        <v>281</v>
      </c>
      <c r="E447" s="1667" t="str">
        <f>項目一覧②!$F$655</f>
        <v/>
      </c>
      <c r="F447" s="1667"/>
      <c r="G447" s="960" t="s">
        <v>280</v>
      </c>
      <c r="H447" s="938" t="str">
        <f>項目一覧②!$F$661</f>
        <v/>
      </c>
      <c r="J447" s="906"/>
      <c r="K447" s="906"/>
      <c r="L447" s="903"/>
      <c r="M447" s="906"/>
      <c r="N447" s="906"/>
      <c r="O447" s="906"/>
      <c r="P447" s="906"/>
      <c r="Q447" s="906"/>
      <c r="R447" s="903"/>
      <c r="S447" s="903"/>
      <c r="T447" s="903"/>
      <c r="U447" s="903"/>
      <c r="V447" s="975"/>
      <c r="W447" s="975" t="s">
        <v>279</v>
      </c>
      <c r="X447" s="1760" t="str">
        <f>項目一覧②!$F$667</f>
        <v/>
      </c>
      <c r="Y447" s="1760"/>
      <c r="Z447" s="1760"/>
      <c r="AA447" s="906" t="s">
        <v>278</v>
      </c>
      <c r="AB447" s="903"/>
    </row>
    <row r="448" spans="1:28" ht="17.149999999999999" customHeight="1">
      <c r="A448" s="935"/>
      <c r="B448" s="935" t="s">
        <v>282</v>
      </c>
      <c r="C448" s="935"/>
      <c r="D448" s="975" t="s">
        <v>281</v>
      </c>
      <c r="E448" s="1667" t="str">
        <f>項目一覧②!$F$656</f>
        <v/>
      </c>
      <c r="F448" s="1667"/>
      <c r="G448" s="960" t="s">
        <v>280</v>
      </c>
      <c r="H448" s="938" t="str">
        <f>項目一覧②!$F$662</f>
        <v/>
      </c>
      <c r="J448" s="935"/>
      <c r="K448" s="935"/>
      <c r="L448" s="903"/>
      <c r="M448" s="935"/>
      <c r="N448" s="935"/>
      <c r="O448" s="935"/>
      <c r="P448" s="935"/>
      <c r="Q448" s="935"/>
      <c r="R448" s="903"/>
      <c r="S448" s="903"/>
      <c r="T448" s="903"/>
      <c r="U448" s="903"/>
      <c r="V448" s="975"/>
      <c r="W448" s="975" t="s">
        <v>279</v>
      </c>
      <c r="X448" s="1761" t="str">
        <f>項目一覧②!$F$668</f>
        <v/>
      </c>
      <c r="Y448" s="1761"/>
      <c r="Z448" s="1761"/>
      <c r="AA448" s="906" t="s">
        <v>278</v>
      </c>
      <c r="AB448" s="906"/>
    </row>
    <row r="449" spans="1:28" ht="17.149999999999999" customHeight="1">
      <c r="A449" s="959" t="s">
        <v>275</v>
      </c>
      <c r="B449" s="937" t="s">
        <v>251</v>
      </c>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03"/>
    </row>
    <row r="450" spans="1:28" ht="17.149999999999999" customHeight="1">
      <c r="A450" s="936"/>
      <c r="B450" s="906"/>
      <c r="C450" s="906"/>
      <c r="D450" s="906"/>
      <c r="E450" s="906"/>
      <c r="F450" s="1675" t="str">
        <f>項目一覧②!$F$669</f>
        <v/>
      </c>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903"/>
    </row>
    <row r="451" spans="1:28" ht="17.149999999999999" customHeight="1">
      <c r="A451" s="935"/>
      <c r="B451" s="935"/>
      <c r="C451" s="935"/>
      <c r="D451" s="935"/>
      <c r="E451" s="935"/>
      <c r="F451" s="1676"/>
      <c r="G451" s="1676"/>
      <c r="H451" s="1676"/>
      <c r="I451" s="1676"/>
      <c r="J451" s="1676"/>
      <c r="K451" s="1676"/>
      <c r="L451" s="1676"/>
      <c r="M451" s="1676"/>
      <c r="N451" s="1676"/>
      <c r="O451" s="1676"/>
      <c r="P451" s="1676"/>
      <c r="Q451" s="1676"/>
      <c r="R451" s="1676"/>
      <c r="S451" s="1676"/>
      <c r="T451" s="1676"/>
      <c r="U451" s="1676"/>
      <c r="V451" s="1676"/>
      <c r="W451" s="1676"/>
      <c r="X451" s="1676"/>
      <c r="Y451" s="1676"/>
      <c r="Z451" s="1676"/>
      <c r="AA451" s="1676"/>
      <c r="AB451" s="906"/>
    </row>
    <row r="452" spans="1:28" ht="17.149999999999999" customHeight="1">
      <c r="A452" s="936" t="s">
        <v>275</v>
      </c>
      <c r="B452" s="906" t="s">
        <v>250</v>
      </c>
      <c r="C452" s="906"/>
      <c r="D452" s="906"/>
      <c r="E452" s="906"/>
      <c r="F452" s="938"/>
      <c r="G452" s="938"/>
      <c r="H452" s="938"/>
      <c r="I452" s="938"/>
      <c r="J452" s="938"/>
      <c r="K452" s="938"/>
      <c r="L452" s="938"/>
      <c r="M452" s="938"/>
      <c r="N452" s="938"/>
      <c r="O452" s="938"/>
      <c r="P452" s="938"/>
      <c r="Q452" s="938"/>
      <c r="R452" s="938"/>
      <c r="S452" s="938"/>
      <c r="T452" s="938"/>
      <c r="U452" s="938"/>
      <c r="V452" s="938"/>
      <c r="W452" s="938"/>
      <c r="X452" s="938"/>
      <c r="Y452" s="938"/>
      <c r="Z452" s="938"/>
      <c r="AA452" s="938"/>
      <c r="AB452" s="903"/>
    </row>
    <row r="453" spans="1:28" ht="17.149999999999999" customHeight="1">
      <c r="A453" s="906"/>
      <c r="B453" s="906"/>
      <c r="C453" s="906"/>
      <c r="D453" s="906"/>
      <c r="E453" s="906"/>
      <c r="F453" s="1675" t="str">
        <f>項目一覧②!$F$670</f>
        <v/>
      </c>
      <c r="G453" s="1675"/>
      <c r="H453" s="1675"/>
      <c r="I453" s="1675"/>
      <c r="J453" s="1675"/>
      <c r="K453" s="1675"/>
      <c r="L453" s="1675"/>
      <c r="M453" s="1675"/>
      <c r="N453" s="1675"/>
      <c r="O453" s="1675"/>
      <c r="P453" s="1675"/>
      <c r="Q453" s="1675"/>
      <c r="R453" s="1675"/>
      <c r="S453" s="1675"/>
      <c r="T453" s="1675"/>
      <c r="U453" s="1675"/>
      <c r="V453" s="1675"/>
      <c r="W453" s="1675"/>
      <c r="X453" s="1675"/>
      <c r="Y453" s="1675"/>
      <c r="Z453" s="1675"/>
      <c r="AA453" s="1675"/>
      <c r="AB453" s="903"/>
    </row>
    <row r="454" spans="1:28" ht="17.149999999999999" customHeight="1">
      <c r="A454" s="935"/>
      <c r="B454" s="935"/>
      <c r="C454" s="935"/>
      <c r="D454" s="935"/>
      <c r="E454" s="935"/>
      <c r="F454" s="1676"/>
      <c r="G454" s="1676"/>
      <c r="H454" s="1676"/>
      <c r="I454" s="1676"/>
      <c r="J454" s="1676"/>
      <c r="K454" s="1676"/>
      <c r="L454" s="1676"/>
      <c r="M454" s="1676"/>
      <c r="N454" s="1676"/>
      <c r="O454" s="1676"/>
      <c r="P454" s="1676"/>
      <c r="Q454" s="1676"/>
      <c r="R454" s="1676"/>
      <c r="S454" s="1676"/>
      <c r="T454" s="1676"/>
      <c r="U454" s="1676"/>
      <c r="V454" s="1676"/>
      <c r="W454" s="1676"/>
      <c r="X454" s="1676"/>
      <c r="Y454" s="1676"/>
      <c r="Z454" s="1676"/>
      <c r="AA454" s="1676"/>
      <c r="AB454" s="906"/>
    </row>
    <row r="455" spans="1:28" ht="17.149999999999999" customHeight="1">
      <c r="A455" s="906"/>
      <c r="B455" s="906"/>
      <c r="C455" s="906"/>
      <c r="D455" s="906"/>
      <c r="E455" s="906"/>
      <c r="F455" s="906"/>
      <c r="G455" s="906"/>
      <c r="H455" s="906"/>
      <c r="I455" s="906"/>
      <c r="J455" s="906"/>
      <c r="K455" s="906"/>
      <c r="L455" s="906"/>
      <c r="M455" s="906"/>
      <c r="N455" s="906"/>
      <c r="O455" s="906"/>
      <c r="P455" s="906"/>
      <c r="Q455" s="906"/>
      <c r="R455" s="906"/>
      <c r="S455" s="906"/>
      <c r="T455" s="906"/>
      <c r="U455" s="906"/>
      <c r="V455" s="906"/>
      <c r="W455" s="906"/>
      <c r="X455" s="906"/>
      <c r="Y455" s="906"/>
      <c r="Z455" s="906"/>
      <c r="AA455" s="906"/>
      <c r="AB455" s="903"/>
    </row>
    <row r="456" spans="1:28" ht="17.149999999999999" customHeight="1">
      <c r="A456" s="1669" t="s">
        <v>277</v>
      </c>
      <c r="B456" s="1669"/>
      <c r="C456" s="1669"/>
      <c r="D456" s="1669"/>
      <c r="E456" s="1669"/>
      <c r="F456" s="1669"/>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903"/>
    </row>
    <row r="457" spans="1:28" ht="17.149999999999999" customHeight="1">
      <c r="A457" s="935"/>
      <c r="B457" s="935" t="s">
        <v>276</v>
      </c>
      <c r="C457" s="935"/>
      <c r="D457" s="935"/>
      <c r="E457" s="935"/>
      <c r="F457" s="935"/>
      <c r="G457" s="935"/>
      <c r="H457" s="935"/>
      <c r="I457" s="935"/>
      <c r="J457" s="935"/>
      <c r="K457" s="935"/>
      <c r="L457" s="935"/>
      <c r="M457" s="935"/>
      <c r="N457" s="935"/>
      <c r="O457" s="935"/>
      <c r="P457" s="935"/>
      <c r="Q457" s="935"/>
      <c r="R457" s="935"/>
      <c r="S457" s="935"/>
      <c r="T457" s="935"/>
      <c r="U457" s="935"/>
      <c r="V457" s="935"/>
      <c r="W457" s="935"/>
      <c r="X457" s="935"/>
      <c r="Y457" s="935"/>
      <c r="Z457" s="935"/>
      <c r="AA457" s="935"/>
      <c r="AB457" s="906"/>
    </row>
    <row r="458" spans="1:28" ht="22" customHeight="1">
      <c r="A458" s="972" t="s">
        <v>275</v>
      </c>
      <c r="B458" s="973" t="s">
        <v>132</v>
      </c>
      <c r="C458" s="973"/>
      <c r="D458" s="973"/>
      <c r="E458" s="973"/>
      <c r="F458" s="973"/>
      <c r="G458" s="922"/>
      <c r="H458" s="973"/>
      <c r="I458" s="973"/>
      <c r="J458" s="973"/>
      <c r="K458" s="973"/>
      <c r="L458" s="1748">
        <f>項目一覧②!$F$671</f>
        <v>3</v>
      </c>
      <c r="M458" s="1748"/>
      <c r="N458" s="973"/>
      <c r="O458" s="973"/>
      <c r="P458" s="973"/>
      <c r="Q458" s="973"/>
      <c r="R458" s="973"/>
      <c r="S458" s="973"/>
      <c r="T458" s="973"/>
      <c r="U458" s="973"/>
      <c r="V458" s="973"/>
      <c r="W458" s="973"/>
      <c r="X458" s="973"/>
      <c r="Y458" s="973"/>
      <c r="Z458" s="973"/>
      <c r="AA458" s="973"/>
      <c r="AB458" s="906"/>
    </row>
    <row r="459" spans="1:28" ht="22" customHeight="1">
      <c r="A459" s="972" t="s">
        <v>275</v>
      </c>
      <c r="B459" s="973" t="s">
        <v>274</v>
      </c>
      <c r="C459" s="973"/>
      <c r="D459" s="973"/>
      <c r="E459" s="973"/>
      <c r="F459" s="973"/>
      <c r="G459" s="903"/>
      <c r="H459" s="903"/>
      <c r="I459" s="973"/>
      <c r="J459" s="973"/>
      <c r="K459" s="1673" t="str">
        <f>項目一覧②!$F$672</f>
        <v/>
      </c>
      <c r="L459" s="1673"/>
      <c r="M459" s="1673"/>
      <c r="N459" s="973" t="s">
        <v>273</v>
      </c>
      <c r="O459" s="973"/>
      <c r="P459" s="973"/>
      <c r="Q459" s="973"/>
      <c r="R459" s="973"/>
      <c r="S459" s="973"/>
      <c r="T459" s="973"/>
      <c r="U459" s="973"/>
      <c r="V459" s="973"/>
      <c r="W459" s="973"/>
      <c r="X459" s="973"/>
      <c r="Y459" s="973"/>
      <c r="Z459" s="973"/>
      <c r="AA459" s="973"/>
      <c r="AB459" s="906"/>
    </row>
    <row r="460" spans="1:28" ht="22" customHeight="1">
      <c r="A460" s="972" t="s">
        <v>110</v>
      </c>
      <c r="B460" s="973" t="s">
        <v>272</v>
      </c>
      <c r="C460" s="973"/>
      <c r="D460" s="973"/>
      <c r="E460" s="973"/>
      <c r="F460" s="973"/>
      <c r="G460" s="973"/>
      <c r="H460" s="973"/>
      <c r="I460" s="973"/>
      <c r="J460" s="1759" t="str">
        <f>項目一覧②!$F$673</f>
        <v/>
      </c>
      <c r="K460" s="1759"/>
      <c r="L460" s="1759"/>
      <c r="M460" s="1759"/>
      <c r="N460" s="1004" t="s">
        <v>92</v>
      </c>
      <c r="O460" s="973"/>
      <c r="P460" s="973"/>
      <c r="Q460" s="973"/>
      <c r="R460" s="973"/>
      <c r="S460" s="973"/>
      <c r="T460" s="973"/>
      <c r="U460" s="973"/>
      <c r="V460" s="973"/>
      <c r="W460" s="973"/>
      <c r="X460" s="973"/>
      <c r="Y460" s="973"/>
      <c r="Z460" s="973"/>
      <c r="AA460" s="973"/>
      <c r="AB460" s="906"/>
    </row>
    <row r="461" spans="1:28" ht="22" customHeight="1">
      <c r="A461" s="972" t="s">
        <v>110</v>
      </c>
      <c r="B461" s="973" t="s">
        <v>271</v>
      </c>
      <c r="C461" s="973"/>
      <c r="D461" s="973"/>
      <c r="E461" s="973"/>
      <c r="F461" s="973"/>
      <c r="G461" s="973"/>
      <c r="H461" s="973"/>
      <c r="I461" s="973"/>
      <c r="J461" s="1759" t="str">
        <f>項目一覧②!$F$674</f>
        <v/>
      </c>
      <c r="K461" s="1759"/>
      <c r="L461" s="1759"/>
      <c r="M461" s="1759"/>
      <c r="N461" s="1005" t="s">
        <v>92</v>
      </c>
      <c r="O461" s="973"/>
      <c r="P461" s="973"/>
      <c r="Q461" s="973"/>
      <c r="R461" s="973"/>
      <c r="S461" s="973"/>
      <c r="T461" s="973"/>
      <c r="U461" s="973"/>
      <c r="V461" s="973"/>
      <c r="W461" s="973"/>
      <c r="X461" s="973"/>
      <c r="Y461" s="973"/>
      <c r="Z461" s="973"/>
      <c r="AA461" s="973"/>
      <c r="AB461" s="906"/>
    </row>
    <row r="462" spans="1:28" ht="22" customHeight="1">
      <c r="A462" s="972" t="s">
        <v>110</v>
      </c>
      <c r="B462" s="973" t="s">
        <v>270</v>
      </c>
      <c r="C462" s="973"/>
      <c r="D462" s="973"/>
      <c r="E462" s="973"/>
      <c r="F462" s="973"/>
      <c r="G462" s="973"/>
      <c r="H462" s="973"/>
      <c r="I462" s="973"/>
      <c r="J462" s="1759" t="str">
        <f>項目一覧②!$F$675</f>
        <v/>
      </c>
      <c r="K462" s="1759"/>
      <c r="L462" s="1759"/>
      <c r="M462" s="1759"/>
      <c r="N462" s="1004" t="s">
        <v>92</v>
      </c>
      <c r="O462" s="973"/>
      <c r="P462" s="973"/>
      <c r="Q462" s="973"/>
      <c r="R462" s="973"/>
      <c r="S462" s="973"/>
      <c r="T462" s="973"/>
      <c r="U462" s="973"/>
      <c r="V462" s="973"/>
      <c r="W462" s="973"/>
      <c r="X462" s="973"/>
      <c r="Y462" s="973"/>
      <c r="Z462" s="973"/>
      <c r="AA462" s="973"/>
      <c r="AB462" s="906"/>
    </row>
    <row r="463" spans="1:28" ht="17.149999999999999" customHeight="1">
      <c r="A463" s="959" t="s">
        <v>110</v>
      </c>
      <c r="B463" s="937" t="s">
        <v>268</v>
      </c>
      <c r="C463" s="937"/>
      <c r="D463" s="937"/>
      <c r="E463" s="937"/>
      <c r="F463" s="937"/>
      <c r="G463" s="937"/>
      <c r="H463" s="937"/>
      <c r="I463" s="937"/>
      <c r="O463" s="937"/>
      <c r="P463" s="937"/>
      <c r="Q463" s="937"/>
      <c r="R463" s="937"/>
      <c r="S463" s="937"/>
      <c r="T463" s="937"/>
      <c r="U463" s="937"/>
      <c r="V463" s="937"/>
      <c r="W463" s="937"/>
      <c r="X463" s="937"/>
      <c r="Y463" s="937"/>
      <c r="Z463" s="937"/>
      <c r="AA463" s="937"/>
      <c r="AB463" s="903"/>
    </row>
    <row r="464" spans="1:28" ht="17.149999999999999" customHeight="1">
      <c r="A464" s="936"/>
      <c r="B464" s="906"/>
      <c r="C464" s="906" t="s">
        <v>2269</v>
      </c>
      <c r="D464" s="906" t="s">
        <v>2270</v>
      </c>
      <c r="E464" s="906"/>
      <c r="F464" s="906"/>
      <c r="G464" s="906"/>
      <c r="H464" s="906"/>
      <c r="I464" s="906"/>
      <c r="J464" s="1764" t="str">
        <f>項目一覧②!$F$676</f>
        <v/>
      </c>
      <c r="K464" s="1764"/>
      <c r="L464" s="1764"/>
      <c r="M464" s="1764"/>
      <c r="N464" s="1000" t="s">
        <v>92</v>
      </c>
      <c r="O464" s="906"/>
      <c r="P464" s="906"/>
      <c r="Q464" s="906"/>
      <c r="R464" s="906"/>
      <c r="S464" s="906"/>
      <c r="T464" s="906"/>
      <c r="U464" s="906"/>
      <c r="V464" s="906"/>
      <c r="W464" s="906"/>
      <c r="X464" s="906"/>
      <c r="Y464" s="906"/>
      <c r="Z464" s="906"/>
      <c r="AA464" s="906"/>
      <c r="AB464" s="903"/>
    </row>
    <row r="465" spans="1:28" ht="17.149999999999999" customHeight="1">
      <c r="A465" s="936"/>
      <c r="B465" s="906"/>
      <c r="C465" s="906" t="s">
        <v>2271</v>
      </c>
      <c r="D465" s="906" t="s">
        <v>2272</v>
      </c>
      <c r="E465" s="906"/>
      <c r="F465" s="906"/>
      <c r="G465" s="906"/>
      <c r="H465" s="906"/>
      <c r="I465" s="906"/>
      <c r="J465" s="1001"/>
      <c r="K465" s="1001"/>
      <c r="L465" s="1001"/>
      <c r="M465" s="1001"/>
      <c r="N465" s="1000"/>
      <c r="O465" s="906"/>
      <c r="P465" s="906"/>
      <c r="Q465" s="906" t="str">
        <f>IF(項目一覧②!$G$677=TRUE,"■","□")</f>
        <v>□</v>
      </c>
      <c r="R465" s="906" t="s">
        <v>84</v>
      </c>
      <c r="S465" s="906"/>
      <c r="T465" s="906" t="str">
        <f>IF(項目一覧②!$H$677=TRUE,"■","□")</f>
        <v>□</v>
      </c>
      <c r="U465" s="906" t="s">
        <v>454</v>
      </c>
      <c r="V465" s="906"/>
      <c r="W465" s="906"/>
      <c r="X465" s="906"/>
      <c r="Y465" s="906"/>
      <c r="Z465" s="906"/>
      <c r="AA465" s="906"/>
      <c r="AB465" s="906"/>
    </row>
    <row r="466" spans="1:28" ht="17.149999999999999" customHeight="1">
      <c r="A466" s="959" t="s">
        <v>275</v>
      </c>
      <c r="B466" s="937" t="s">
        <v>264</v>
      </c>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03"/>
    </row>
    <row r="467" spans="1:28" ht="17.149999999999999" customHeight="1">
      <c r="A467" s="906"/>
      <c r="B467" s="906"/>
      <c r="C467" s="906"/>
      <c r="D467" s="1669" t="s">
        <v>263</v>
      </c>
      <c r="E467" s="1669"/>
      <c r="F467" s="1669"/>
      <c r="G467" s="1669"/>
      <c r="H467" s="975"/>
      <c r="I467" s="1669" t="s">
        <v>262</v>
      </c>
      <c r="J467" s="1669"/>
      <c r="K467" s="1669"/>
      <c r="L467" s="1669"/>
      <c r="M467" s="1669"/>
      <c r="N467" s="1669"/>
      <c r="O467" s="1669"/>
      <c r="P467" s="1669"/>
      <c r="Q467" s="1669"/>
      <c r="R467" s="1669"/>
      <c r="S467" s="1669"/>
      <c r="T467" s="1669"/>
      <c r="U467" s="1669"/>
      <c r="V467" s="975"/>
      <c r="W467" s="975" t="s">
        <v>279</v>
      </c>
      <c r="X467" s="1669" t="s">
        <v>289</v>
      </c>
      <c r="Y467" s="1669"/>
      <c r="Z467" s="1669"/>
      <c r="AA467" s="906" t="s">
        <v>288</v>
      </c>
      <c r="AB467" s="903"/>
    </row>
    <row r="468" spans="1:28" ht="17.149999999999999" customHeight="1">
      <c r="A468" s="906"/>
      <c r="B468" s="906" t="s">
        <v>287</v>
      </c>
      <c r="C468" s="906"/>
      <c r="D468" s="975" t="s">
        <v>281</v>
      </c>
      <c r="E468" s="1667" t="str">
        <f>項目一覧②!$F$678</f>
        <v/>
      </c>
      <c r="F468" s="1667"/>
      <c r="G468" s="960" t="s">
        <v>280</v>
      </c>
      <c r="H468" s="938" t="str">
        <f>項目一覧②!$F$684</f>
        <v/>
      </c>
      <c r="J468" s="906"/>
      <c r="K468" s="906"/>
      <c r="L468" s="903"/>
      <c r="M468" s="906"/>
      <c r="N468" s="906"/>
      <c r="O468" s="906"/>
      <c r="P468" s="906"/>
      <c r="Q468" s="906"/>
      <c r="R468" s="903"/>
      <c r="S468" s="903"/>
      <c r="T468" s="903"/>
      <c r="U468" s="903"/>
      <c r="V468" s="975"/>
      <c r="W468" s="975" t="s">
        <v>279</v>
      </c>
      <c r="X468" s="1760" t="str">
        <f>項目一覧②!$F$690</f>
        <v/>
      </c>
      <c r="Y468" s="1760"/>
      <c r="Z468" s="1760"/>
      <c r="AA468" s="906" t="s">
        <v>278</v>
      </c>
      <c r="AB468" s="903"/>
    </row>
    <row r="469" spans="1:28" ht="17.149999999999999" customHeight="1">
      <c r="A469" s="906"/>
      <c r="B469" s="906" t="s">
        <v>286</v>
      </c>
      <c r="C469" s="906"/>
      <c r="D469" s="975" t="s">
        <v>281</v>
      </c>
      <c r="E469" s="1667" t="str">
        <f>項目一覧②!$F$679</f>
        <v/>
      </c>
      <c r="F469" s="1667"/>
      <c r="G469" s="960" t="s">
        <v>280</v>
      </c>
      <c r="H469" s="938" t="str">
        <f>項目一覧②!$F$685</f>
        <v/>
      </c>
      <c r="J469" s="906"/>
      <c r="K469" s="906"/>
      <c r="L469" s="903"/>
      <c r="M469" s="906"/>
      <c r="N469" s="906"/>
      <c r="O469" s="906"/>
      <c r="P469" s="906"/>
      <c r="Q469" s="906"/>
      <c r="R469" s="903"/>
      <c r="S469" s="903"/>
      <c r="T469" s="903"/>
      <c r="U469" s="903"/>
      <c r="V469" s="975"/>
      <c r="W469" s="975" t="s">
        <v>279</v>
      </c>
      <c r="X469" s="1760" t="str">
        <f>項目一覧②!$F$691</f>
        <v/>
      </c>
      <c r="Y469" s="1760"/>
      <c r="Z469" s="1760"/>
      <c r="AA469" s="906" t="s">
        <v>278</v>
      </c>
      <c r="AB469" s="903"/>
    </row>
    <row r="470" spans="1:28" ht="17.149999999999999" customHeight="1">
      <c r="A470" s="906"/>
      <c r="B470" s="906" t="s">
        <v>285</v>
      </c>
      <c r="C470" s="906"/>
      <c r="D470" s="975" t="s">
        <v>281</v>
      </c>
      <c r="E470" s="1667" t="str">
        <f>項目一覧②!$F$680</f>
        <v/>
      </c>
      <c r="F470" s="1667"/>
      <c r="G470" s="960" t="s">
        <v>280</v>
      </c>
      <c r="H470" s="938" t="str">
        <f>項目一覧②!$F$686</f>
        <v/>
      </c>
      <c r="J470" s="906"/>
      <c r="K470" s="906"/>
      <c r="L470" s="903"/>
      <c r="M470" s="906"/>
      <c r="N470" s="906"/>
      <c r="O470" s="906"/>
      <c r="P470" s="906"/>
      <c r="Q470" s="906"/>
      <c r="R470" s="903"/>
      <c r="S470" s="903"/>
      <c r="T470" s="903"/>
      <c r="U470" s="903"/>
      <c r="V470" s="975"/>
      <c r="W470" s="975" t="s">
        <v>279</v>
      </c>
      <c r="X470" s="1760" t="str">
        <f>項目一覧②!$F$692</f>
        <v/>
      </c>
      <c r="Y470" s="1760"/>
      <c r="Z470" s="1760"/>
      <c r="AA470" s="906" t="s">
        <v>278</v>
      </c>
      <c r="AB470" s="903"/>
    </row>
    <row r="471" spans="1:28" ht="17.149999999999999" customHeight="1">
      <c r="A471" s="906"/>
      <c r="B471" s="906" t="s">
        <v>284</v>
      </c>
      <c r="C471" s="906"/>
      <c r="D471" s="975" t="s">
        <v>281</v>
      </c>
      <c r="E471" s="1667" t="str">
        <f>項目一覧②!$F$681</f>
        <v/>
      </c>
      <c r="F471" s="1667"/>
      <c r="G471" s="960" t="s">
        <v>280</v>
      </c>
      <c r="H471" s="938" t="str">
        <f>項目一覧②!$F$687</f>
        <v/>
      </c>
      <c r="J471" s="906"/>
      <c r="K471" s="906"/>
      <c r="L471" s="903"/>
      <c r="M471" s="906"/>
      <c r="N471" s="906"/>
      <c r="O471" s="906"/>
      <c r="P471" s="906"/>
      <c r="Q471" s="906"/>
      <c r="R471" s="903"/>
      <c r="S471" s="903"/>
      <c r="T471" s="903"/>
      <c r="U471" s="903"/>
      <c r="V471" s="975"/>
      <c r="W471" s="975" t="s">
        <v>279</v>
      </c>
      <c r="X471" s="1760" t="str">
        <f>項目一覧②!$F$693</f>
        <v/>
      </c>
      <c r="Y471" s="1760"/>
      <c r="Z471" s="1760"/>
      <c r="AA471" s="906" t="s">
        <v>278</v>
      </c>
      <c r="AB471" s="903"/>
    </row>
    <row r="472" spans="1:28" ht="17.149999999999999" customHeight="1">
      <c r="A472" s="906"/>
      <c r="B472" s="906" t="s">
        <v>283</v>
      </c>
      <c r="C472" s="906"/>
      <c r="D472" s="975" t="s">
        <v>281</v>
      </c>
      <c r="E472" s="1667" t="str">
        <f>項目一覧②!$F$682</f>
        <v/>
      </c>
      <c r="F472" s="1667"/>
      <c r="G472" s="960" t="s">
        <v>280</v>
      </c>
      <c r="H472" s="938" t="str">
        <f>項目一覧②!$F$688</f>
        <v/>
      </c>
      <c r="J472" s="906"/>
      <c r="K472" s="906"/>
      <c r="L472" s="903"/>
      <c r="M472" s="906"/>
      <c r="N472" s="906"/>
      <c r="O472" s="906"/>
      <c r="P472" s="906"/>
      <c r="Q472" s="906"/>
      <c r="R472" s="903"/>
      <c r="S472" s="903"/>
      <c r="T472" s="903"/>
      <c r="U472" s="903"/>
      <c r="V472" s="975"/>
      <c r="W472" s="975" t="s">
        <v>279</v>
      </c>
      <c r="X472" s="1760" t="str">
        <f>項目一覧②!$F$694</f>
        <v/>
      </c>
      <c r="Y472" s="1760"/>
      <c r="Z472" s="1760"/>
      <c r="AA472" s="906" t="s">
        <v>278</v>
      </c>
      <c r="AB472" s="903"/>
    </row>
    <row r="473" spans="1:28" ht="17.149999999999999" customHeight="1">
      <c r="A473" s="935"/>
      <c r="B473" s="935" t="s">
        <v>282</v>
      </c>
      <c r="C473" s="935"/>
      <c r="D473" s="975" t="s">
        <v>281</v>
      </c>
      <c r="E473" s="1667" t="str">
        <f>項目一覧②!$F$683</f>
        <v/>
      </c>
      <c r="F473" s="1667"/>
      <c r="G473" s="960" t="s">
        <v>280</v>
      </c>
      <c r="H473" s="938" t="str">
        <f>項目一覧②!$F$689</f>
        <v/>
      </c>
      <c r="J473" s="935"/>
      <c r="K473" s="935"/>
      <c r="L473" s="903"/>
      <c r="M473" s="935"/>
      <c r="N473" s="935"/>
      <c r="O473" s="935"/>
      <c r="P473" s="935"/>
      <c r="Q473" s="935"/>
      <c r="R473" s="903"/>
      <c r="S473" s="903"/>
      <c r="T473" s="903"/>
      <c r="U473" s="903"/>
      <c r="V473" s="975"/>
      <c r="W473" s="975" t="s">
        <v>279</v>
      </c>
      <c r="X473" s="1760" t="str">
        <f>項目一覧②!$F$695</f>
        <v/>
      </c>
      <c r="Y473" s="1760"/>
      <c r="Z473" s="1760"/>
      <c r="AA473" s="906" t="s">
        <v>278</v>
      </c>
      <c r="AB473" s="906"/>
    </row>
    <row r="474" spans="1:28" ht="17.149999999999999" customHeight="1">
      <c r="A474" s="959" t="s">
        <v>275</v>
      </c>
      <c r="B474" s="937" t="s">
        <v>251</v>
      </c>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03"/>
    </row>
    <row r="475" spans="1:28" ht="17.149999999999999" customHeight="1">
      <c r="A475" s="936"/>
      <c r="B475" s="906"/>
      <c r="C475" s="906"/>
      <c r="D475" s="906"/>
      <c r="E475" s="906"/>
      <c r="F475" s="1675" t="str">
        <f>項目一覧②!$F$696</f>
        <v/>
      </c>
      <c r="G475" s="1675"/>
      <c r="H475" s="1675"/>
      <c r="I475" s="1675"/>
      <c r="J475" s="1675"/>
      <c r="K475" s="1675"/>
      <c r="L475" s="1675"/>
      <c r="M475" s="1675"/>
      <c r="N475" s="1675"/>
      <c r="O475" s="1675"/>
      <c r="P475" s="1675"/>
      <c r="Q475" s="1675"/>
      <c r="R475" s="1675"/>
      <c r="S475" s="1675"/>
      <c r="T475" s="1675"/>
      <c r="U475" s="1675"/>
      <c r="V475" s="1675"/>
      <c r="W475" s="1675"/>
      <c r="X475" s="1675"/>
      <c r="Y475" s="1675"/>
      <c r="Z475" s="1675"/>
      <c r="AA475" s="1675"/>
      <c r="AB475" s="903"/>
    </row>
    <row r="476" spans="1:28" ht="17.149999999999999" customHeight="1">
      <c r="A476" s="935"/>
      <c r="B476" s="935"/>
      <c r="C476" s="935"/>
      <c r="D476" s="935"/>
      <c r="E476" s="935"/>
      <c r="F476" s="1676"/>
      <c r="G476" s="1676"/>
      <c r="H476" s="1676"/>
      <c r="I476" s="1676"/>
      <c r="J476" s="1676"/>
      <c r="K476" s="1676"/>
      <c r="L476" s="1676"/>
      <c r="M476" s="1676"/>
      <c r="N476" s="1676"/>
      <c r="O476" s="1676"/>
      <c r="P476" s="1676"/>
      <c r="Q476" s="1676"/>
      <c r="R476" s="1676"/>
      <c r="S476" s="1676"/>
      <c r="T476" s="1676"/>
      <c r="U476" s="1676"/>
      <c r="V476" s="1676"/>
      <c r="W476" s="1676"/>
      <c r="X476" s="1676"/>
      <c r="Y476" s="1676"/>
      <c r="Z476" s="1676"/>
      <c r="AA476" s="1676"/>
      <c r="AB476" s="906"/>
    </row>
    <row r="477" spans="1:28" ht="17.149999999999999" customHeight="1">
      <c r="A477" s="936" t="s">
        <v>275</v>
      </c>
      <c r="B477" s="906" t="s">
        <v>250</v>
      </c>
      <c r="C477" s="906"/>
      <c r="D477" s="906"/>
      <c r="E477" s="906"/>
      <c r="F477" s="906"/>
      <c r="G477" s="906"/>
      <c r="H477" s="906"/>
      <c r="I477" s="906"/>
      <c r="J477" s="906"/>
      <c r="K477" s="906"/>
      <c r="L477" s="906"/>
      <c r="M477" s="906"/>
      <c r="N477" s="906"/>
      <c r="O477" s="906"/>
      <c r="P477" s="906"/>
      <c r="Q477" s="906"/>
      <c r="R477" s="906"/>
      <c r="S477" s="906"/>
      <c r="T477" s="906"/>
      <c r="U477" s="906"/>
      <c r="V477" s="906"/>
      <c r="W477" s="906"/>
      <c r="X477" s="906"/>
      <c r="Y477" s="906"/>
      <c r="Z477" s="906"/>
      <c r="AA477" s="906"/>
      <c r="AB477" s="903"/>
    </row>
    <row r="478" spans="1:28" ht="17.149999999999999" customHeight="1">
      <c r="A478" s="906"/>
      <c r="B478" s="906"/>
      <c r="C478" s="906"/>
      <c r="D478" s="906"/>
      <c r="E478" s="906"/>
      <c r="F478" s="1675" t="str">
        <f>項目一覧②!$F$697</f>
        <v/>
      </c>
      <c r="G478" s="1675"/>
      <c r="H478" s="1675"/>
      <c r="I478" s="1675"/>
      <c r="J478" s="1675"/>
      <c r="K478" s="1675"/>
      <c r="L478" s="1675"/>
      <c r="M478" s="1675"/>
      <c r="N478" s="1675"/>
      <c r="O478" s="1675"/>
      <c r="P478" s="1675"/>
      <c r="Q478" s="1675"/>
      <c r="R478" s="1675"/>
      <c r="S478" s="1675"/>
      <c r="T478" s="1675"/>
      <c r="U478" s="1675"/>
      <c r="V478" s="1675"/>
      <c r="W478" s="1675"/>
      <c r="X478" s="1675"/>
      <c r="Y478" s="1675"/>
      <c r="Z478" s="1675"/>
      <c r="AA478" s="1675"/>
      <c r="AB478" s="903"/>
    </row>
    <row r="479" spans="1:28" ht="17.149999999999999" customHeight="1">
      <c r="A479" s="935"/>
      <c r="B479" s="935"/>
      <c r="C479" s="935"/>
      <c r="D479" s="935"/>
      <c r="E479" s="935"/>
      <c r="F479" s="1676"/>
      <c r="G479" s="1676"/>
      <c r="H479" s="1676"/>
      <c r="I479" s="1676"/>
      <c r="J479" s="1676"/>
      <c r="K479" s="1676"/>
      <c r="L479" s="1676"/>
      <c r="M479" s="1676"/>
      <c r="N479" s="1676"/>
      <c r="O479" s="1676"/>
      <c r="P479" s="1676"/>
      <c r="Q479" s="1676"/>
      <c r="R479" s="1676"/>
      <c r="S479" s="1676"/>
      <c r="T479" s="1676"/>
      <c r="U479" s="1676"/>
      <c r="V479" s="1676"/>
      <c r="W479" s="1676"/>
      <c r="X479" s="1676"/>
      <c r="Y479" s="1676"/>
      <c r="Z479" s="1676"/>
      <c r="AA479" s="1676"/>
      <c r="AB479" s="906"/>
    </row>
    <row r="480" spans="1:28" ht="17.149999999999999" customHeight="1">
      <c r="A480" s="906"/>
      <c r="B480" s="906"/>
      <c r="C480" s="906"/>
      <c r="D480" s="906"/>
      <c r="E480" s="906"/>
      <c r="F480" s="906"/>
      <c r="G480" s="906"/>
      <c r="H480" s="906"/>
      <c r="I480" s="906"/>
      <c r="J480" s="906"/>
      <c r="K480" s="906"/>
      <c r="L480" s="906"/>
      <c r="M480" s="906"/>
      <c r="N480" s="906"/>
      <c r="O480" s="906"/>
      <c r="P480" s="906"/>
      <c r="Q480" s="906"/>
      <c r="R480" s="906"/>
      <c r="S480" s="906"/>
      <c r="T480" s="906"/>
      <c r="U480" s="906"/>
      <c r="V480" s="906"/>
      <c r="W480" s="906"/>
      <c r="X480" s="906"/>
      <c r="Y480" s="906"/>
      <c r="Z480" s="906"/>
      <c r="AA480" s="906"/>
      <c r="AB480" s="903"/>
    </row>
    <row r="481" spans="1:28" ht="17.149999999999999" customHeight="1">
      <c r="A481" s="1669" t="s">
        <v>277</v>
      </c>
      <c r="B481" s="1669"/>
      <c r="C481" s="1669"/>
      <c r="D481" s="1669"/>
      <c r="E481" s="1669"/>
      <c r="F481" s="1669"/>
      <c r="G481" s="1669"/>
      <c r="H481" s="1669"/>
      <c r="I481" s="1669"/>
      <c r="J481" s="1669"/>
      <c r="K481" s="1669"/>
      <c r="L481" s="1669"/>
      <c r="M481" s="1669"/>
      <c r="N481" s="1669"/>
      <c r="O481" s="1669"/>
      <c r="P481" s="1669"/>
      <c r="Q481" s="1669"/>
      <c r="R481" s="1669"/>
      <c r="S481" s="1669"/>
      <c r="T481" s="1669"/>
      <c r="U481" s="1669"/>
      <c r="V481" s="1669"/>
      <c r="W481" s="1669"/>
      <c r="X481" s="1669"/>
      <c r="Y481" s="1669"/>
      <c r="Z481" s="1669"/>
      <c r="AA481" s="1669"/>
      <c r="AB481" s="903"/>
    </row>
    <row r="482" spans="1:28" ht="17.149999999999999" customHeight="1">
      <c r="A482" s="935"/>
      <c r="B482" s="935" t="s">
        <v>276</v>
      </c>
      <c r="C482" s="935"/>
      <c r="D482" s="935"/>
      <c r="E482" s="935"/>
      <c r="F482" s="935"/>
      <c r="G482" s="935"/>
      <c r="H482" s="935"/>
      <c r="I482" s="935"/>
      <c r="J482" s="935"/>
      <c r="K482" s="935"/>
      <c r="L482" s="935"/>
      <c r="M482" s="935"/>
      <c r="N482" s="935"/>
      <c r="O482" s="935"/>
      <c r="P482" s="935"/>
      <c r="Q482" s="935"/>
      <c r="R482" s="935"/>
      <c r="S482" s="935"/>
      <c r="T482" s="935"/>
      <c r="U482" s="935"/>
      <c r="V482" s="935"/>
      <c r="W482" s="935"/>
      <c r="X482" s="935"/>
      <c r="Y482" s="935"/>
      <c r="Z482" s="935"/>
      <c r="AA482" s="935"/>
      <c r="AB482" s="906"/>
    </row>
    <row r="483" spans="1:28" ht="22" customHeight="1">
      <c r="A483" s="972" t="s">
        <v>275</v>
      </c>
      <c r="B483" s="973" t="s">
        <v>132</v>
      </c>
      <c r="C483" s="973"/>
      <c r="D483" s="973"/>
      <c r="E483" s="973"/>
      <c r="F483" s="973"/>
      <c r="G483" s="922"/>
      <c r="H483" s="973"/>
      <c r="I483" s="973"/>
      <c r="J483" s="973"/>
      <c r="K483" s="973"/>
      <c r="L483" s="1685">
        <f>項目一覧②!$F$698</f>
        <v>3</v>
      </c>
      <c r="M483" s="1685"/>
      <c r="N483" s="973"/>
      <c r="O483" s="973"/>
      <c r="P483" s="973"/>
      <c r="Q483" s="973"/>
      <c r="R483" s="973"/>
      <c r="S483" s="973"/>
      <c r="T483" s="973"/>
      <c r="U483" s="973"/>
      <c r="V483" s="973"/>
      <c r="W483" s="973"/>
      <c r="X483" s="973"/>
      <c r="Y483" s="973"/>
      <c r="Z483" s="973"/>
      <c r="AA483" s="973"/>
      <c r="AB483" s="906"/>
    </row>
    <row r="484" spans="1:28" ht="22" customHeight="1">
      <c r="A484" s="972" t="s">
        <v>275</v>
      </c>
      <c r="B484" s="973" t="s">
        <v>274</v>
      </c>
      <c r="C484" s="973"/>
      <c r="D484" s="973"/>
      <c r="E484" s="973"/>
      <c r="F484" s="973"/>
      <c r="G484" s="903"/>
      <c r="H484" s="903"/>
      <c r="I484" s="973"/>
      <c r="J484" s="1748" t="str">
        <f>項目一覧②!$F$699</f>
        <v/>
      </c>
      <c r="K484" s="1748"/>
      <c r="L484" s="1748"/>
      <c r="M484" s="1748"/>
      <c r="N484" s="973" t="s">
        <v>273</v>
      </c>
      <c r="O484" s="973"/>
      <c r="P484" s="973"/>
      <c r="Q484" s="973"/>
      <c r="R484" s="973"/>
      <c r="S484" s="973"/>
      <c r="T484" s="973"/>
      <c r="U484" s="973"/>
      <c r="V484" s="973"/>
      <c r="W484" s="973"/>
      <c r="X484" s="973"/>
      <c r="Y484" s="973"/>
      <c r="Z484" s="973"/>
      <c r="AA484" s="973"/>
      <c r="AB484" s="906"/>
    </row>
    <row r="485" spans="1:28" ht="22" customHeight="1">
      <c r="A485" s="972" t="s">
        <v>110</v>
      </c>
      <c r="B485" s="973" t="s">
        <v>272</v>
      </c>
      <c r="C485" s="973"/>
      <c r="D485" s="973"/>
      <c r="E485" s="973"/>
      <c r="F485" s="973"/>
      <c r="G485" s="973"/>
      <c r="H485" s="973"/>
      <c r="I485" s="973"/>
      <c r="J485" s="1759" t="str">
        <f>項目一覧②!$F$700</f>
        <v/>
      </c>
      <c r="K485" s="1759"/>
      <c r="L485" s="1759"/>
      <c r="M485" s="1759"/>
      <c r="N485" s="1004" t="s">
        <v>92</v>
      </c>
      <c r="O485" s="973"/>
      <c r="P485" s="973"/>
      <c r="Q485" s="973"/>
      <c r="R485" s="973"/>
      <c r="S485" s="973"/>
      <c r="T485" s="973"/>
      <c r="U485" s="973"/>
      <c r="V485" s="973"/>
      <c r="W485" s="973"/>
      <c r="X485" s="973"/>
      <c r="Y485" s="973"/>
      <c r="Z485" s="973"/>
      <c r="AA485" s="973"/>
      <c r="AB485" s="906"/>
    </row>
    <row r="486" spans="1:28" ht="22" customHeight="1">
      <c r="A486" s="972" t="s">
        <v>110</v>
      </c>
      <c r="B486" s="973" t="s">
        <v>271</v>
      </c>
      <c r="C486" s="973"/>
      <c r="D486" s="973"/>
      <c r="E486" s="973"/>
      <c r="F486" s="973"/>
      <c r="G486" s="973"/>
      <c r="H486" s="973"/>
      <c r="I486" s="973"/>
      <c r="J486" s="1759" t="str">
        <f>項目一覧②!$F$701</f>
        <v/>
      </c>
      <c r="K486" s="1759"/>
      <c r="L486" s="1759"/>
      <c r="M486" s="1759"/>
      <c r="N486" s="1005" t="s">
        <v>92</v>
      </c>
      <c r="O486" s="973"/>
      <c r="P486" s="973"/>
      <c r="Q486" s="973"/>
      <c r="R486" s="973"/>
      <c r="S486" s="973"/>
      <c r="T486" s="973"/>
      <c r="U486" s="973"/>
      <c r="V486" s="973"/>
      <c r="W486" s="973"/>
      <c r="X486" s="973"/>
      <c r="Y486" s="973"/>
      <c r="Z486" s="973"/>
      <c r="AA486" s="973"/>
      <c r="AB486" s="906"/>
    </row>
    <row r="487" spans="1:28" ht="22" customHeight="1">
      <c r="A487" s="972" t="s">
        <v>110</v>
      </c>
      <c r="B487" s="973" t="s">
        <v>270</v>
      </c>
      <c r="C487" s="973"/>
      <c r="D487" s="973"/>
      <c r="E487" s="973"/>
      <c r="F487" s="973"/>
      <c r="G487" s="973"/>
      <c r="H487" s="973"/>
      <c r="I487" s="973"/>
      <c r="J487" s="1759" t="str">
        <f>項目一覧②!$F$702</f>
        <v/>
      </c>
      <c r="K487" s="1759"/>
      <c r="L487" s="1759"/>
      <c r="M487" s="1759"/>
      <c r="N487" s="1004" t="s">
        <v>92</v>
      </c>
      <c r="O487" s="973"/>
      <c r="P487" s="973"/>
      <c r="Q487" s="973"/>
      <c r="R487" s="973"/>
      <c r="S487" s="973"/>
      <c r="T487" s="973"/>
      <c r="U487" s="973"/>
      <c r="V487" s="973"/>
      <c r="W487" s="973"/>
      <c r="X487" s="973"/>
      <c r="Y487" s="973"/>
      <c r="Z487" s="973"/>
      <c r="AA487" s="973"/>
      <c r="AB487" s="906"/>
    </row>
    <row r="488" spans="1:28" ht="17.149999999999999" customHeight="1">
      <c r="A488" s="959" t="s">
        <v>110</v>
      </c>
      <c r="B488" s="937" t="s">
        <v>268</v>
      </c>
      <c r="C488" s="937"/>
      <c r="D488" s="937"/>
      <c r="E488" s="937"/>
      <c r="F488" s="937"/>
      <c r="G488" s="937"/>
      <c r="H488" s="937"/>
      <c r="I488" s="937"/>
      <c r="O488" s="937"/>
      <c r="P488" s="937"/>
      <c r="Q488" s="937"/>
      <c r="R488" s="937"/>
      <c r="S488" s="937"/>
      <c r="T488" s="937"/>
      <c r="U488" s="937"/>
      <c r="V488" s="937"/>
      <c r="W488" s="937"/>
      <c r="X488" s="937"/>
      <c r="Y488" s="937"/>
      <c r="Z488" s="937"/>
      <c r="AA488" s="937"/>
      <c r="AB488" s="906"/>
    </row>
    <row r="489" spans="1:28" ht="17.149999999999999" customHeight="1">
      <c r="A489" s="936"/>
      <c r="B489" s="906"/>
      <c r="C489" s="906" t="s">
        <v>2269</v>
      </c>
      <c r="D489" s="906" t="s">
        <v>2270</v>
      </c>
      <c r="E489" s="906"/>
      <c r="F489" s="906"/>
      <c r="G489" s="906"/>
      <c r="H489" s="906"/>
      <c r="I489" s="906"/>
      <c r="J489" s="1764" t="str">
        <f>項目一覧②!$F$703</f>
        <v/>
      </c>
      <c r="K489" s="1764"/>
      <c r="L489" s="1764"/>
      <c r="M489" s="1764"/>
      <c r="N489" s="1005" t="s">
        <v>92</v>
      </c>
      <c r="O489" s="906"/>
      <c r="P489" s="906"/>
      <c r="Q489" s="906"/>
      <c r="R489" s="906"/>
      <c r="S489" s="906"/>
      <c r="T489" s="906"/>
      <c r="U489" s="906"/>
      <c r="V489" s="906"/>
      <c r="W489" s="906"/>
      <c r="X489" s="906"/>
      <c r="Y489" s="906"/>
      <c r="Z489" s="906"/>
      <c r="AA489" s="906"/>
      <c r="AB489" s="903"/>
    </row>
    <row r="490" spans="1:28" ht="17.149999999999999" customHeight="1">
      <c r="A490" s="936"/>
      <c r="B490" s="906"/>
      <c r="C490" s="906" t="s">
        <v>2271</v>
      </c>
      <c r="D490" s="906" t="s">
        <v>2272</v>
      </c>
      <c r="E490" s="906"/>
      <c r="F490" s="906"/>
      <c r="G490" s="906"/>
      <c r="H490" s="906"/>
      <c r="I490" s="906"/>
      <c r="J490" s="1001"/>
      <c r="K490" s="1001"/>
      <c r="L490" s="1001"/>
      <c r="M490" s="1001"/>
      <c r="N490" s="1005"/>
      <c r="O490" s="906"/>
      <c r="P490" s="906"/>
      <c r="Q490" s="906" t="str">
        <f>IF(項目一覧②!$G$704=TRUE,"■","□")</f>
        <v>□</v>
      </c>
      <c r="R490" s="906" t="s">
        <v>84</v>
      </c>
      <c r="S490" s="906"/>
      <c r="T490" s="906" t="str">
        <f>IF(項目一覧②!$H$704=TRUE,"■","□")</f>
        <v>□</v>
      </c>
      <c r="U490" s="906" t="s">
        <v>454</v>
      </c>
      <c r="V490" s="906"/>
      <c r="W490" s="906"/>
      <c r="X490" s="906"/>
      <c r="Y490" s="906"/>
      <c r="Z490" s="906"/>
      <c r="AA490" s="906"/>
      <c r="AB490" s="906"/>
    </row>
    <row r="491" spans="1:28" ht="17.149999999999999" customHeight="1">
      <c r="A491" s="959" t="s">
        <v>441</v>
      </c>
      <c r="B491" s="937" t="s">
        <v>264</v>
      </c>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03"/>
    </row>
    <row r="492" spans="1:28" ht="17.149999999999999" customHeight="1">
      <c r="A492" s="906"/>
      <c r="B492" s="906"/>
      <c r="C492" s="906"/>
      <c r="D492" s="1669" t="s">
        <v>263</v>
      </c>
      <c r="E492" s="1669"/>
      <c r="F492" s="1669"/>
      <c r="G492" s="1669"/>
      <c r="H492" s="975"/>
      <c r="I492" s="1669" t="s">
        <v>262</v>
      </c>
      <c r="J492" s="1669"/>
      <c r="K492" s="1669"/>
      <c r="L492" s="1669"/>
      <c r="M492" s="1669"/>
      <c r="N492" s="1669"/>
      <c r="O492" s="1669"/>
      <c r="P492" s="1669"/>
      <c r="Q492" s="1669"/>
      <c r="R492" s="1669"/>
      <c r="S492" s="1669"/>
      <c r="T492" s="1669"/>
      <c r="U492" s="1669"/>
      <c r="V492" s="975"/>
      <c r="W492" s="975" t="s">
        <v>443</v>
      </c>
      <c r="X492" s="1669" t="s">
        <v>453</v>
      </c>
      <c r="Y492" s="1669"/>
      <c r="Z492" s="1669"/>
      <c r="AA492" s="906" t="s">
        <v>452</v>
      </c>
      <c r="AB492" s="903"/>
    </row>
    <row r="493" spans="1:28" ht="17.149999999999999" customHeight="1">
      <c r="A493" s="906"/>
      <c r="B493" s="906" t="s">
        <v>451</v>
      </c>
      <c r="C493" s="906"/>
      <c r="D493" s="975" t="s">
        <v>445</v>
      </c>
      <c r="E493" s="1667" t="str">
        <f>項目一覧②!$F$705</f>
        <v/>
      </c>
      <c r="F493" s="1667"/>
      <c r="G493" s="960" t="s">
        <v>444</v>
      </c>
      <c r="H493" s="938" t="str">
        <f>項目一覧②!$F$711</f>
        <v/>
      </c>
      <c r="J493" s="906"/>
      <c r="K493" s="906"/>
      <c r="L493" s="903"/>
      <c r="M493" s="906"/>
      <c r="N493" s="906"/>
      <c r="O493" s="906"/>
      <c r="P493" s="906"/>
      <c r="Q493" s="906"/>
      <c r="R493" s="903"/>
      <c r="S493" s="903"/>
      <c r="T493" s="903"/>
      <c r="U493" s="903"/>
      <c r="V493" s="975"/>
      <c r="W493" s="975" t="s">
        <v>443</v>
      </c>
      <c r="X493" s="1760" t="str">
        <f>項目一覧②!$F$717</f>
        <v/>
      </c>
      <c r="Y493" s="1760"/>
      <c r="Z493" s="1760"/>
      <c r="AA493" s="906" t="s">
        <v>442</v>
      </c>
      <c r="AB493" s="903"/>
    </row>
    <row r="494" spans="1:28" ht="17.149999999999999" customHeight="1">
      <c r="A494" s="906"/>
      <c r="B494" s="906" t="s">
        <v>450</v>
      </c>
      <c r="C494" s="906"/>
      <c r="D494" s="975" t="s">
        <v>445</v>
      </c>
      <c r="E494" s="1667" t="str">
        <f>項目一覧②!$F$706</f>
        <v/>
      </c>
      <c r="F494" s="1667"/>
      <c r="G494" s="960" t="s">
        <v>444</v>
      </c>
      <c r="H494" s="938" t="str">
        <f>項目一覧②!$F$712</f>
        <v/>
      </c>
      <c r="J494" s="906"/>
      <c r="K494" s="906"/>
      <c r="L494" s="903"/>
      <c r="M494" s="906"/>
      <c r="N494" s="906"/>
      <c r="O494" s="906"/>
      <c r="P494" s="906"/>
      <c r="Q494" s="906"/>
      <c r="R494" s="903"/>
      <c r="S494" s="903"/>
      <c r="T494" s="903"/>
      <c r="U494" s="903"/>
      <c r="V494" s="975"/>
      <c r="W494" s="975" t="s">
        <v>443</v>
      </c>
      <c r="X494" s="1760" t="str">
        <f>項目一覧②!$F$718</f>
        <v/>
      </c>
      <c r="Y494" s="1760"/>
      <c r="Z494" s="1760"/>
      <c r="AA494" s="906" t="s">
        <v>442</v>
      </c>
      <c r="AB494" s="903"/>
    </row>
    <row r="495" spans="1:28" ht="17.149999999999999" customHeight="1">
      <c r="A495" s="906"/>
      <c r="B495" s="906" t="s">
        <v>449</v>
      </c>
      <c r="C495" s="906"/>
      <c r="D495" s="975" t="s">
        <v>445</v>
      </c>
      <c r="E495" s="1667" t="str">
        <f>項目一覧②!$F$707</f>
        <v/>
      </c>
      <c r="F495" s="1667"/>
      <c r="G495" s="960" t="s">
        <v>444</v>
      </c>
      <c r="H495" s="938" t="str">
        <f>項目一覧②!$F$713</f>
        <v/>
      </c>
      <c r="J495" s="906"/>
      <c r="K495" s="906"/>
      <c r="L495" s="903"/>
      <c r="M495" s="906"/>
      <c r="N495" s="906"/>
      <c r="O495" s="906"/>
      <c r="P495" s="906"/>
      <c r="Q495" s="906"/>
      <c r="R495" s="903"/>
      <c r="S495" s="903"/>
      <c r="T495" s="903"/>
      <c r="U495" s="903"/>
      <c r="V495" s="975"/>
      <c r="W495" s="975" t="s">
        <v>443</v>
      </c>
      <c r="X495" s="1760" t="str">
        <f>項目一覧②!$F$719</f>
        <v/>
      </c>
      <c r="Y495" s="1760"/>
      <c r="Z495" s="1760"/>
      <c r="AA495" s="906" t="s">
        <v>442</v>
      </c>
      <c r="AB495" s="903"/>
    </row>
    <row r="496" spans="1:28" ht="17.149999999999999" customHeight="1">
      <c r="A496" s="906"/>
      <c r="B496" s="906" t="s">
        <v>448</v>
      </c>
      <c r="C496" s="906"/>
      <c r="D496" s="975" t="s">
        <v>445</v>
      </c>
      <c r="E496" s="1667" t="str">
        <f>項目一覧②!$F$708</f>
        <v/>
      </c>
      <c r="F496" s="1667"/>
      <c r="G496" s="960" t="s">
        <v>444</v>
      </c>
      <c r="H496" s="938" t="str">
        <f>項目一覧②!$F$714</f>
        <v/>
      </c>
      <c r="J496" s="906"/>
      <c r="K496" s="906"/>
      <c r="L496" s="903"/>
      <c r="M496" s="906"/>
      <c r="N496" s="906"/>
      <c r="O496" s="906"/>
      <c r="P496" s="906"/>
      <c r="Q496" s="906"/>
      <c r="R496" s="903"/>
      <c r="S496" s="903"/>
      <c r="T496" s="903"/>
      <c r="U496" s="903"/>
      <c r="V496" s="975"/>
      <c r="W496" s="975" t="s">
        <v>443</v>
      </c>
      <c r="X496" s="1760" t="str">
        <f>項目一覧②!$F$720</f>
        <v/>
      </c>
      <c r="Y496" s="1760"/>
      <c r="Z496" s="1760"/>
      <c r="AA496" s="906" t="s">
        <v>442</v>
      </c>
      <c r="AB496" s="903"/>
    </row>
    <row r="497" spans="1:28" ht="17.149999999999999" customHeight="1">
      <c r="A497" s="906"/>
      <c r="B497" s="906" t="s">
        <v>447</v>
      </c>
      <c r="C497" s="906"/>
      <c r="D497" s="975" t="s">
        <v>445</v>
      </c>
      <c r="E497" s="1667" t="str">
        <f>項目一覧②!$F$709</f>
        <v/>
      </c>
      <c r="F497" s="1667"/>
      <c r="G497" s="960" t="s">
        <v>444</v>
      </c>
      <c r="H497" s="938" t="str">
        <f>項目一覧②!$F$715</f>
        <v/>
      </c>
      <c r="J497" s="906"/>
      <c r="K497" s="906"/>
      <c r="L497" s="903"/>
      <c r="M497" s="906"/>
      <c r="N497" s="906"/>
      <c r="O497" s="906"/>
      <c r="P497" s="906"/>
      <c r="Q497" s="906"/>
      <c r="R497" s="903"/>
      <c r="S497" s="903"/>
      <c r="T497" s="903"/>
      <c r="U497" s="903"/>
      <c r="V497" s="975"/>
      <c r="W497" s="975" t="s">
        <v>443</v>
      </c>
      <c r="X497" s="1760" t="str">
        <f>項目一覧②!$F$721</f>
        <v/>
      </c>
      <c r="Y497" s="1760"/>
      <c r="Z497" s="1760"/>
      <c r="AA497" s="906" t="s">
        <v>442</v>
      </c>
      <c r="AB497" s="903"/>
    </row>
    <row r="498" spans="1:28" ht="17.149999999999999" customHeight="1">
      <c r="A498" s="935"/>
      <c r="B498" s="935" t="s">
        <v>446</v>
      </c>
      <c r="C498" s="935"/>
      <c r="D498" s="975" t="s">
        <v>445</v>
      </c>
      <c r="E498" s="1667" t="str">
        <f>項目一覧②!$F$710</f>
        <v/>
      </c>
      <c r="F498" s="1667"/>
      <c r="G498" s="960" t="s">
        <v>444</v>
      </c>
      <c r="H498" s="938" t="str">
        <f>項目一覧②!$F$716</f>
        <v/>
      </c>
      <c r="J498" s="935"/>
      <c r="K498" s="935"/>
      <c r="L498" s="903"/>
      <c r="M498" s="935"/>
      <c r="N498" s="935"/>
      <c r="O498" s="935"/>
      <c r="P498" s="935"/>
      <c r="Q498" s="935"/>
      <c r="R498" s="903"/>
      <c r="S498" s="903"/>
      <c r="T498" s="903"/>
      <c r="U498" s="903"/>
      <c r="V498" s="975"/>
      <c r="W498" s="975" t="s">
        <v>443</v>
      </c>
      <c r="X498" s="1760" t="str">
        <f>項目一覧②!$F$722</f>
        <v/>
      </c>
      <c r="Y498" s="1760"/>
      <c r="Z498" s="1760"/>
      <c r="AA498" s="906" t="s">
        <v>442</v>
      </c>
      <c r="AB498" s="906"/>
    </row>
    <row r="499" spans="1:28" ht="17.149999999999999" customHeight="1">
      <c r="A499" s="959" t="s">
        <v>441</v>
      </c>
      <c r="B499" s="937" t="s">
        <v>251</v>
      </c>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03"/>
    </row>
    <row r="500" spans="1:28" ht="17.149999999999999" customHeight="1">
      <c r="A500" s="936"/>
      <c r="B500" s="906"/>
      <c r="C500" s="906"/>
      <c r="D500" s="906"/>
      <c r="E500" s="906"/>
      <c r="F500" s="1675" t="str">
        <f>項目一覧②!$F$723</f>
        <v/>
      </c>
      <c r="G500" s="1675"/>
      <c r="H500" s="1675"/>
      <c r="I500" s="1675"/>
      <c r="J500" s="1675"/>
      <c r="K500" s="1675"/>
      <c r="L500" s="1675"/>
      <c r="M500" s="1675"/>
      <c r="N500" s="1675"/>
      <c r="O500" s="1675"/>
      <c r="P500" s="1675"/>
      <c r="Q500" s="1675"/>
      <c r="R500" s="1675"/>
      <c r="S500" s="1675"/>
      <c r="T500" s="1675"/>
      <c r="U500" s="1675"/>
      <c r="V500" s="1675"/>
      <c r="W500" s="1675"/>
      <c r="X500" s="1675"/>
      <c r="Y500" s="1675"/>
      <c r="Z500" s="1675"/>
      <c r="AA500" s="1675"/>
      <c r="AB500" s="903"/>
    </row>
    <row r="501" spans="1:28" ht="17.149999999999999" customHeight="1">
      <c r="A501" s="935"/>
      <c r="B501" s="935"/>
      <c r="C501" s="935"/>
      <c r="D501" s="935"/>
      <c r="E501" s="935"/>
      <c r="F501" s="1676"/>
      <c r="G501" s="1676"/>
      <c r="H501" s="1676"/>
      <c r="I501" s="1676"/>
      <c r="J501" s="1676"/>
      <c r="K501" s="1676"/>
      <c r="L501" s="1676"/>
      <c r="M501" s="1676"/>
      <c r="N501" s="1676"/>
      <c r="O501" s="1676"/>
      <c r="P501" s="1676"/>
      <c r="Q501" s="1676"/>
      <c r="R501" s="1676"/>
      <c r="S501" s="1676"/>
      <c r="T501" s="1676"/>
      <c r="U501" s="1676"/>
      <c r="V501" s="1676"/>
      <c r="W501" s="1676"/>
      <c r="X501" s="1676"/>
      <c r="Y501" s="1676"/>
      <c r="Z501" s="1676"/>
      <c r="AA501" s="1676"/>
      <c r="AB501" s="906"/>
    </row>
    <row r="502" spans="1:28" ht="17.149999999999999" customHeight="1">
      <c r="A502" s="936" t="s">
        <v>441</v>
      </c>
      <c r="B502" s="906" t="s">
        <v>250</v>
      </c>
      <c r="C502" s="906"/>
      <c r="D502" s="906"/>
      <c r="E502" s="906"/>
      <c r="F502" s="906"/>
      <c r="G502" s="906"/>
      <c r="H502" s="906"/>
      <c r="I502" s="906"/>
      <c r="J502" s="906"/>
      <c r="K502" s="906"/>
      <c r="L502" s="906"/>
      <c r="M502" s="906"/>
      <c r="N502" s="906"/>
      <c r="O502" s="906"/>
      <c r="P502" s="906"/>
      <c r="Q502" s="906"/>
      <c r="R502" s="906"/>
      <c r="S502" s="906"/>
      <c r="T502" s="906"/>
      <c r="U502" s="906"/>
      <c r="V502" s="906"/>
      <c r="W502" s="906"/>
      <c r="X502" s="906"/>
      <c r="Y502" s="906"/>
      <c r="Z502" s="906"/>
      <c r="AA502" s="906"/>
      <c r="AB502" s="903"/>
    </row>
    <row r="503" spans="1:28" ht="17.149999999999999" customHeight="1">
      <c r="A503" s="906"/>
      <c r="B503" s="906"/>
      <c r="C503" s="906"/>
      <c r="D503" s="906"/>
      <c r="E503" s="906"/>
      <c r="F503" s="1675" t="str">
        <f>項目一覧②!$F$724</f>
        <v/>
      </c>
      <c r="G503" s="1675"/>
      <c r="H503" s="1675"/>
      <c r="I503" s="1675"/>
      <c r="J503" s="1675"/>
      <c r="K503" s="1675"/>
      <c r="L503" s="1675"/>
      <c r="M503" s="1675"/>
      <c r="N503" s="1675"/>
      <c r="O503" s="1675"/>
      <c r="P503" s="1675"/>
      <c r="Q503" s="1675"/>
      <c r="R503" s="1675"/>
      <c r="S503" s="1675"/>
      <c r="T503" s="1675"/>
      <c r="U503" s="1675"/>
      <c r="V503" s="1675"/>
      <c r="W503" s="1675"/>
      <c r="X503" s="1675"/>
      <c r="Y503" s="1675"/>
      <c r="Z503" s="1675"/>
      <c r="AA503" s="1675"/>
      <c r="AB503" s="903"/>
    </row>
    <row r="504" spans="1:28" ht="17.149999999999999" customHeight="1">
      <c r="A504" s="935"/>
      <c r="B504" s="935"/>
      <c r="C504" s="935"/>
      <c r="D504" s="935"/>
      <c r="E504" s="935"/>
      <c r="F504" s="1676"/>
      <c r="G504" s="1676"/>
      <c r="H504" s="1676"/>
      <c r="I504" s="1676"/>
      <c r="J504" s="1676"/>
      <c r="K504" s="1676"/>
      <c r="L504" s="1676"/>
      <c r="M504" s="1676"/>
      <c r="N504" s="1676"/>
      <c r="O504" s="1676"/>
      <c r="P504" s="1676"/>
      <c r="Q504" s="1676"/>
      <c r="R504" s="1676"/>
      <c r="S504" s="1676"/>
      <c r="T504" s="1676"/>
      <c r="U504" s="1676"/>
      <c r="V504" s="1676"/>
      <c r="W504" s="1676"/>
      <c r="X504" s="1676"/>
      <c r="Y504" s="1676"/>
      <c r="Z504" s="1676"/>
      <c r="AA504" s="1676"/>
      <c r="AB504" s="906"/>
    </row>
    <row r="506" spans="1:28" ht="17.149999999999999" customHeight="1">
      <c r="A506" s="1669" t="s">
        <v>277</v>
      </c>
      <c r="B506" s="1669"/>
      <c r="C506" s="1669"/>
      <c r="D506" s="1669"/>
      <c r="E506" s="1669"/>
      <c r="F506" s="1669"/>
      <c r="G506" s="1669"/>
      <c r="H506" s="1669"/>
      <c r="I506" s="1669"/>
      <c r="J506" s="1669"/>
      <c r="K506" s="1669"/>
      <c r="L506" s="1669"/>
      <c r="M506" s="1669"/>
      <c r="N506" s="1669"/>
      <c r="O506" s="1669"/>
      <c r="P506" s="1669"/>
      <c r="Q506" s="1669"/>
      <c r="R506" s="1669"/>
      <c r="S506" s="1669"/>
      <c r="T506" s="1669"/>
      <c r="U506" s="1669"/>
      <c r="V506" s="1669"/>
      <c r="W506" s="1669"/>
      <c r="X506" s="1669"/>
      <c r="Y506" s="1669"/>
      <c r="Z506" s="1669"/>
      <c r="AA506" s="1669"/>
      <c r="AB506" s="903"/>
    </row>
    <row r="507" spans="1:28" ht="17.149999999999999" customHeight="1">
      <c r="A507" s="935"/>
      <c r="B507" s="935" t="s">
        <v>276</v>
      </c>
      <c r="C507" s="935"/>
      <c r="D507" s="935"/>
      <c r="E507" s="935"/>
      <c r="F507" s="935"/>
      <c r="G507" s="935"/>
      <c r="H507" s="935"/>
      <c r="I507" s="935"/>
      <c r="J507" s="935"/>
      <c r="K507" s="935"/>
      <c r="L507" s="935"/>
      <c r="M507" s="935"/>
      <c r="N507" s="935"/>
      <c r="O507" s="935"/>
      <c r="P507" s="935"/>
      <c r="Q507" s="935"/>
      <c r="R507" s="935"/>
      <c r="S507" s="935"/>
      <c r="T507" s="935"/>
      <c r="U507" s="935"/>
      <c r="V507" s="935"/>
      <c r="W507" s="935"/>
      <c r="X507" s="935"/>
      <c r="Y507" s="935"/>
      <c r="Z507" s="935"/>
      <c r="AA507" s="935"/>
      <c r="AB507" s="906"/>
    </row>
    <row r="508" spans="1:28" ht="22" customHeight="1">
      <c r="A508" s="972" t="s">
        <v>109</v>
      </c>
      <c r="B508" s="973" t="s">
        <v>132</v>
      </c>
      <c r="C508" s="973"/>
      <c r="D508" s="973"/>
      <c r="E508" s="973"/>
      <c r="F508" s="973"/>
      <c r="G508" s="922"/>
      <c r="H508" s="973"/>
      <c r="I508" s="973"/>
      <c r="J508" s="973"/>
      <c r="K508" s="973"/>
      <c r="L508" s="1685">
        <f>項目一覧②!$F$725</f>
        <v>3</v>
      </c>
      <c r="M508" s="1685"/>
      <c r="N508" s="973"/>
      <c r="O508" s="973"/>
      <c r="P508" s="973"/>
      <c r="Q508" s="973"/>
      <c r="R508" s="973"/>
      <c r="S508" s="973"/>
      <c r="T508" s="973"/>
      <c r="U508" s="973"/>
      <c r="V508" s="973"/>
      <c r="W508" s="973"/>
      <c r="X508" s="973"/>
      <c r="Y508" s="973"/>
      <c r="Z508" s="973"/>
      <c r="AA508" s="973"/>
      <c r="AB508" s="906"/>
    </row>
    <row r="509" spans="1:28" ht="22" customHeight="1">
      <c r="A509" s="972" t="s">
        <v>109</v>
      </c>
      <c r="B509" s="973" t="s">
        <v>274</v>
      </c>
      <c r="C509" s="973"/>
      <c r="D509" s="973"/>
      <c r="E509" s="973"/>
      <c r="F509" s="973"/>
      <c r="G509" s="903"/>
      <c r="H509" s="903"/>
      <c r="I509" s="973"/>
      <c r="J509" s="1748" t="str">
        <f>項目一覧②!$F$726</f>
        <v/>
      </c>
      <c r="K509" s="1748"/>
      <c r="L509" s="1748"/>
      <c r="M509" s="1748"/>
      <c r="N509" s="973" t="s">
        <v>273</v>
      </c>
      <c r="O509" s="973"/>
      <c r="P509" s="973"/>
      <c r="Q509" s="973"/>
      <c r="R509" s="973"/>
      <c r="S509" s="973"/>
      <c r="T509" s="973"/>
      <c r="U509" s="973"/>
      <c r="V509" s="973"/>
      <c r="W509" s="973"/>
      <c r="X509" s="973"/>
      <c r="Y509" s="973"/>
      <c r="Z509" s="973"/>
      <c r="AA509" s="973"/>
      <c r="AB509" s="906"/>
    </row>
    <row r="510" spans="1:28" ht="22" customHeight="1">
      <c r="A510" s="972" t="s">
        <v>109</v>
      </c>
      <c r="B510" s="973" t="s">
        <v>272</v>
      </c>
      <c r="C510" s="973"/>
      <c r="D510" s="973"/>
      <c r="E510" s="973"/>
      <c r="F510" s="973"/>
      <c r="G510" s="973"/>
      <c r="H510" s="973"/>
      <c r="I510" s="973"/>
      <c r="J510" s="1759" t="str">
        <f>項目一覧②!$F$727</f>
        <v/>
      </c>
      <c r="K510" s="1759"/>
      <c r="L510" s="1759"/>
      <c r="M510" s="1759"/>
      <c r="N510" s="1004" t="s">
        <v>85</v>
      </c>
      <c r="O510" s="973"/>
      <c r="P510" s="973"/>
      <c r="Q510" s="973"/>
      <c r="R510" s="973"/>
      <c r="S510" s="973"/>
      <c r="T510" s="973"/>
      <c r="U510" s="973"/>
      <c r="V510" s="973"/>
      <c r="W510" s="973"/>
      <c r="X510" s="973"/>
      <c r="Y510" s="973"/>
      <c r="Z510" s="973"/>
      <c r="AA510" s="973"/>
      <c r="AB510" s="906"/>
    </row>
    <row r="511" spans="1:28" ht="22" customHeight="1">
      <c r="A511" s="972" t="s">
        <v>109</v>
      </c>
      <c r="B511" s="973" t="s">
        <v>271</v>
      </c>
      <c r="C511" s="973"/>
      <c r="D511" s="973"/>
      <c r="E511" s="973"/>
      <c r="F511" s="973"/>
      <c r="G511" s="973"/>
      <c r="H511" s="973"/>
      <c r="I511" s="973"/>
      <c r="J511" s="1759" t="str">
        <f>項目一覧②!$F$728</f>
        <v/>
      </c>
      <c r="K511" s="1759"/>
      <c r="L511" s="1759"/>
      <c r="M511" s="1759"/>
      <c r="N511" s="1005" t="s">
        <v>85</v>
      </c>
      <c r="O511" s="973"/>
      <c r="P511" s="973"/>
      <c r="Q511" s="973"/>
      <c r="R511" s="973"/>
      <c r="S511" s="973"/>
      <c r="T511" s="973"/>
      <c r="U511" s="973"/>
      <c r="V511" s="973"/>
      <c r="W511" s="973"/>
      <c r="X511" s="973"/>
      <c r="Y511" s="973"/>
      <c r="Z511" s="973"/>
      <c r="AA511" s="973"/>
      <c r="AB511" s="906"/>
    </row>
    <row r="512" spans="1:28" ht="22" customHeight="1">
      <c r="A512" s="972" t="s">
        <v>109</v>
      </c>
      <c r="B512" s="973" t="s">
        <v>270</v>
      </c>
      <c r="C512" s="973"/>
      <c r="D512" s="973"/>
      <c r="E512" s="973"/>
      <c r="F512" s="973"/>
      <c r="G512" s="973"/>
      <c r="H512" s="973"/>
      <c r="I512" s="973"/>
      <c r="J512" s="1759" t="str">
        <f>項目一覧②!$F$729</f>
        <v/>
      </c>
      <c r="K512" s="1759"/>
      <c r="L512" s="1759"/>
      <c r="M512" s="1759"/>
      <c r="N512" s="1004" t="s">
        <v>85</v>
      </c>
      <c r="O512" s="973"/>
      <c r="P512" s="973"/>
      <c r="Q512" s="973"/>
      <c r="R512" s="973"/>
      <c r="S512" s="973"/>
      <c r="T512" s="973"/>
      <c r="U512" s="973"/>
      <c r="V512" s="973"/>
      <c r="W512" s="973"/>
      <c r="X512" s="973"/>
      <c r="Y512" s="973"/>
      <c r="Z512" s="973"/>
      <c r="AA512" s="973"/>
      <c r="AB512" s="906"/>
    </row>
    <row r="513" spans="1:28" ht="17.149999999999999" customHeight="1">
      <c r="A513" s="959" t="s">
        <v>109</v>
      </c>
      <c r="B513" s="937" t="s">
        <v>268</v>
      </c>
      <c r="C513" s="937"/>
      <c r="D513" s="937"/>
      <c r="E513" s="937"/>
      <c r="F513" s="937"/>
      <c r="G513" s="937"/>
      <c r="H513" s="937"/>
      <c r="I513" s="937"/>
      <c r="O513" s="937"/>
      <c r="P513" s="937"/>
      <c r="Q513" s="937"/>
      <c r="R513" s="937"/>
      <c r="S513" s="937"/>
      <c r="T513" s="937"/>
      <c r="U513" s="937"/>
      <c r="V513" s="937"/>
      <c r="W513" s="937"/>
      <c r="X513" s="937"/>
      <c r="Y513" s="937"/>
      <c r="Z513" s="937"/>
      <c r="AA513" s="937"/>
      <c r="AB513" s="903"/>
    </row>
    <row r="514" spans="1:28" ht="17.149999999999999" customHeight="1">
      <c r="A514" s="936"/>
      <c r="B514" s="906"/>
      <c r="C514" s="906" t="s">
        <v>2269</v>
      </c>
      <c r="D514" s="906" t="s">
        <v>2270</v>
      </c>
      <c r="E514" s="906"/>
      <c r="F514" s="906"/>
      <c r="G514" s="906"/>
      <c r="H514" s="906"/>
      <c r="I514" s="906"/>
      <c r="J514" s="1764" t="str">
        <f>項目一覧②!$F$730</f>
        <v/>
      </c>
      <c r="K514" s="1764"/>
      <c r="L514" s="1764"/>
      <c r="M514" s="1764"/>
      <c r="N514" s="1005" t="s">
        <v>85</v>
      </c>
      <c r="O514" s="906"/>
      <c r="P514" s="906"/>
      <c r="Q514" s="906"/>
      <c r="R514" s="906"/>
      <c r="S514" s="906"/>
      <c r="T514" s="906"/>
      <c r="U514" s="906"/>
      <c r="V514" s="906"/>
      <c r="W514" s="906"/>
      <c r="X514" s="906"/>
      <c r="Y514" s="906"/>
      <c r="Z514" s="906"/>
      <c r="AA514" s="906"/>
      <c r="AB514" s="903"/>
    </row>
    <row r="515" spans="1:28" ht="17.149999999999999" customHeight="1">
      <c r="A515" s="936"/>
      <c r="B515" s="906"/>
      <c r="C515" s="906" t="s">
        <v>2271</v>
      </c>
      <c r="D515" s="906" t="s">
        <v>2272</v>
      </c>
      <c r="E515" s="906"/>
      <c r="F515" s="906"/>
      <c r="G515" s="906"/>
      <c r="H515" s="906"/>
      <c r="I515" s="906"/>
      <c r="J515" s="1001"/>
      <c r="K515" s="1001"/>
      <c r="L515" s="1001"/>
      <c r="M515" s="1001"/>
      <c r="N515" s="1005"/>
      <c r="O515" s="906"/>
      <c r="P515" s="906"/>
      <c r="Q515" s="906" t="str">
        <f>IF(項目一覧②!$G$731=TRUE,"■","□")</f>
        <v>□</v>
      </c>
      <c r="R515" s="906" t="s">
        <v>84</v>
      </c>
      <c r="S515" s="906"/>
      <c r="T515" s="906" t="str">
        <f>IF(項目一覧②!$H$731=TRUE,"■","□")</f>
        <v>□</v>
      </c>
      <c r="U515" s="906" t="s">
        <v>115</v>
      </c>
      <c r="V515" s="906"/>
      <c r="W515" s="906"/>
      <c r="X515" s="906"/>
      <c r="Y515" s="906"/>
      <c r="Z515" s="906"/>
      <c r="AA515" s="906"/>
      <c r="AB515" s="906"/>
    </row>
    <row r="516" spans="1:28" ht="17.149999999999999" customHeight="1">
      <c r="A516" s="959" t="s">
        <v>109</v>
      </c>
      <c r="B516" s="937" t="s">
        <v>264</v>
      </c>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03"/>
    </row>
    <row r="517" spans="1:28" ht="17.149999999999999" customHeight="1">
      <c r="A517" s="906"/>
      <c r="B517" s="906"/>
      <c r="C517" s="906"/>
      <c r="D517" s="1669" t="s">
        <v>263</v>
      </c>
      <c r="E517" s="1669"/>
      <c r="F517" s="1669"/>
      <c r="G517" s="1669"/>
      <c r="H517" s="975"/>
      <c r="I517" s="1669" t="s">
        <v>262</v>
      </c>
      <c r="J517" s="1669"/>
      <c r="K517" s="1669"/>
      <c r="L517" s="1669"/>
      <c r="M517" s="1669"/>
      <c r="N517" s="1669"/>
      <c r="O517" s="1669"/>
      <c r="P517" s="1669"/>
      <c r="Q517" s="1669"/>
      <c r="R517" s="1669"/>
      <c r="S517" s="1669"/>
      <c r="T517" s="1669"/>
      <c r="U517" s="1669"/>
      <c r="V517" s="975"/>
      <c r="W517" s="975" t="s">
        <v>253</v>
      </c>
      <c r="X517" s="1669" t="s">
        <v>261</v>
      </c>
      <c r="Y517" s="1669"/>
      <c r="Z517" s="1669"/>
      <c r="AA517" s="906" t="s">
        <v>175</v>
      </c>
      <c r="AB517" s="903"/>
    </row>
    <row r="518" spans="1:28" ht="17.149999999999999" customHeight="1">
      <c r="A518" s="906"/>
      <c r="B518" s="906" t="s">
        <v>260</v>
      </c>
      <c r="C518" s="906"/>
      <c r="D518" s="975" t="s">
        <v>187</v>
      </c>
      <c r="E518" s="1667" t="str">
        <f>項目一覧②!$F$732</f>
        <v/>
      </c>
      <c r="F518" s="1667"/>
      <c r="G518" s="960" t="s">
        <v>254</v>
      </c>
      <c r="H518" s="938" t="str">
        <f>項目一覧②!$F$738</f>
        <v/>
      </c>
      <c r="J518" s="906"/>
      <c r="K518" s="906"/>
      <c r="L518" s="903"/>
      <c r="M518" s="906"/>
      <c r="N518" s="906"/>
      <c r="O518" s="906"/>
      <c r="P518" s="906"/>
      <c r="Q518" s="906"/>
      <c r="R518" s="903"/>
      <c r="S518" s="903"/>
      <c r="T518" s="903"/>
      <c r="U518" s="903"/>
      <c r="V518" s="975"/>
      <c r="W518" s="975" t="s">
        <v>253</v>
      </c>
      <c r="X518" s="1760" t="str">
        <f>項目一覧②!$F$744</f>
        <v/>
      </c>
      <c r="Y518" s="1760"/>
      <c r="Z518" s="1760"/>
      <c r="AA518" s="906" t="s">
        <v>252</v>
      </c>
      <c r="AB518" s="903"/>
    </row>
    <row r="519" spans="1:28" ht="17.149999999999999" customHeight="1">
      <c r="A519" s="906"/>
      <c r="B519" s="906" t="s">
        <v>259</v>
      </c>
      <c r="C519" s="906"/>
      <c r="D519" s="975" t="s">
        <v>187</v>
      </c>
      <c r="E519" s="1667" t="str">
        <f>項目一覧②!$F$733</f>
        <v/>
      </c>
      <c r="F519" s="1667"/>
      <c r="G519" s="960" t="s">
        <v>254</v>
      </c>
      <c r="H519" s="938" t="str">
        <f>項目一覧②!$F$739</f>
        <v/>
      </c>
      <c r="J519" s="906"/>
      <c r="K519" s="906"/>
      <c r="L519" s="903"/>
      <c r="M519" s="906"/>
      <c r="N519" s="906"/>
      <c r="O519" s="906"/>
      <c r="P519" s="906"/>
      <c r="Q519" s="906"/>
      <c r="R519" s="903"/>
      <c r="S519" s="903"/>
      <c r="T519" s="903"/>
      <c r="U519" s="903"/>
      <c r="V519" s="975"/>
      <c r="W519" s="975" t="s">
        <v>253</v>
      </c>
      <c r="X519" s="1760" t="str">
        <f>項目一覧②!$F$745</f>
        <v/>
      </c>
      <c r="Y519" s="1760"/>
      <c r="Z519" s="1760"/>
      <c r="AA519" s="906" t="s">
        <v>252</v>
      </c>
      <c r="AB519" s="903"/>
    </row>
    <row r="520" spans="1:28" ht="17.149999999999999" customHeight="1">
      <c r="A520" s="906"/>
      <c r="B520" s="906" t="s">
        <v>258</v>
      </c>
      <c r="C520" s="906"/>
      <c r="D520" s="975" t="s">
        <v>187</v>
      </c>
      <c r="E520" s="1667" t="str">
        <f>項目一覧②!$F$734</f>
        <v/>
      </c>
      <c r="F520" s="1667"/>
      <c r="G520" s="960" t="s">
        <v>254</v>
      </c>
      <c r="H520" s="938" t="str">
        <f>項目一覧②!$F$740</f>
        <v/>
      </c>
      <c r="J520" s="906"/>
      <c r="K520" s="906"/>
      <c r="L520" s="903"/>
      <c r="M520" s="906"/>
      <c r="N520" s="906"/>
      <c r="O520" s="906"/>
      <c r="P520" s="906"/>
      <c r="Q520" s="906"/>
      <c r="R520" s="903"/>
      <c r="S520" s="903"/>
      <c r="T520" s="903"/>
      <c r="U520" s="903"/>
      <c r="V520" s="975"/>
      <c r="W520" s="975" t="s">
        <v>253</v>
      </c>
      <c r="X520" s="1760" t="str">
        <f>項目一覧②!$F$746</f>
        <v/>
      </c>
      <c r="Y520" s="1760"/>
      <c r="Z520" s="1760"/>
      <c r="AA520" s="906" t="s">
        <v>252</v>
      </c>
      <c r="AB520" s="903"/>
    </row>
    <row r="521" spans="1:28" ht="17.149999999999999" customHeight="1">
      <c r="A521" s="906"/>
      <c r="B521" s="906" t="s">
        <v>257</v>
      </c>
      <c r="C521" s="906"/>
      <c r="D521" s="975" t="s">
        <v>187</v>
      </c>
      <c r="E521" s="1667" t="str">
        <f>項目一覧②!$F$735</f>
        <v/>
      </c>
      <c r="F521" s="1667"/>
      <c r="G521" s="960" t="s">
        <v>254</v>
      </c>
      <c r="H521" s="938" t="str">
        <f>項目一覧②!$F$741</f>
        <v/>
      </c>
      <c r="J521" s="906"/>
      <c r="K521" s="906"/>
      <c r="L521" s="903"/>
      <c r="M521" s="906"/>
      <c r="N521" s="906"/>
      <c r="O521" s="906"/>
      <c r="P521" s="906"/>
      <c r="Q521" s="906"/>
      <c r="R521" s="903"/>
      <c r="S521" s="903"/>
      <c r="T521" s="903"/>
      <c r="U521" s="903"/>
      <c r="V521" s="975"/>
      <c r="W521" s="975" t="s">
        <v>253</v>
      </c>
      <c r="X521" s="1760" t="str">
        <f>項目一覧②!$F$747</f>
        <v/>
      </c>
      <c r="Y521" s="1760"/>
      <c r="Z521" s="1760"/>
      <c r="AA521" s="906" t="s">
        <v>252</v>
      </c>
      <c r="AB521" s="903"/>
    </row>
    <row r="522" spans="1:28" ht="17.149999999999999" customHeight="1">
      <c r="A522" s="906"/>
      <c r="B522" s="906" t="s">
        <v>256</v>
      </c>
      <c r="C522" s="906"/>
      <c r="D522" s="975" t="s">
        <v>187</v>
      </c>
      <c r="E522" s="1667" t="str">
        <f>項目一覧②!$F$736</f>
        <v/>
      </c>
      <c r="F522" s="1667"/>
      <c r="G522" s="960" t="s">
        <v>254</v>
      </c>
      <c r="H522" s="938" t="str">
        <f>項目一覧②!$F$742</f>
        <v/>
      </c>
      <c r="J522" s="906"/>
      <c r="K522" s="906"/>
      <c r="L522" s="903"/>
      <c r="M522" s="906"/>
      <c r="N522" s="906"/>
      <c r="O522" s="906"/>
      <c r="P522" s="906"/>
      <c r="Q522" s="906"/>
      <c r="R522" s="903"/>
      <c r="S522" s="903"/>
      <c r="T522" s="903"/>
      <c r="U522" s="903"/>
      <c r="V522" s="975"/>
      <c r="W522" s="975" t="s">
        <v>253</v>
      </c>
      <c r="X522" s="1760" t="str">
        <f>項目一覧②!$F$748</f>
        <v/>
      </c>
      <c r="Y522" s="1760"/>
      <c r="Z522" s="1760"/>
      <c r="AA522" s="906" t="s">
        <v>252</v>
      </c>
      <c r="AB522" s="903"/>
    </row>
    <row r="523" spans="1:28" ht="17.149999999999999" customHeight="1">
      <c r="A523" s="935"/>
      <c r="B523" s="935" t="s">
        <v>255</v>
      </c>
      <c r="C523" s="935"/>
      <c r="D523" s="975" t="s">
        <v>187</v>
      </c>
      <c r="E523" s="1667" t="str">
        <f>項目一覧②!$F$737</f>
        <v/>
      </c>
      <c r="F523" s="1667"/>
      <c r="G523" s="960" t="s">
        <v>254</v>
      </c>
      <c r="H523" s="938" t="str">
        <f>項目一覧②!$F$743</f>
        <v/>
      </c>
      <c r="J523" s="935"/>
      <c r="K523" s="935"/>
      <c r="L523" s="903"/>
      <c r="M523" s="935"/>
      <c r="N523" s="935"/>
      <c r="O523" s="935"/>
      <c r="P523" s="935"/>
      <c r="Q523" s="935"/>
      <c r="R523" s="903"/>
      <c r="S523" s="903"/>
      <c r="T523" s="903"/>
      <c r="U523" s="903"/>
      <c r="V523" s="975"/>
      <c r="W523" s="975" t="s">
        <v>253</v>
      </c>
      <c r="X523" s="1760" t="str">
        <f>項目一覧②!$F$749</f>
        <v/>
      </c>
      <c r="Y523" s="1760"/>
      <c r="Z523" s="1760"/>
      <c r="AA523" s="906" t="s">
        <v>252</v>
      </c>
      <c r="AB523" s="906"/>
    </row>
    <row r="524" spans="1:28" ht="17.149999999999999" customHeight="1">
      <c r="A524" s="959" t="s">
        <v>109</v>
      </c>
      <c r="B524" s="937" t="s">
        <v>251</v>
      </c>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03"/>
    </row>
    <row r="525" spans="1:28" ht="17.149999999999999" customHeight="1">
      <c r="A525" s="936"/>
      <c r="B525" s="906"/>
      <c r="C525" s="906"/>
      <c r="D525" s="906"/>
      <c r="E525" s="906"/>
      <c r="F525" s="1675" t="str">
        <f>項目一覧②!$F$750</f>
        <v/>
      </c>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903"/>
    </row>
    <row r="526" spans="1:28" ht="17.149999999999999" customHeight="1">
      <c r="A526" s="935"/>
      <c r="B526" s="935"/>
      <c r="C526" s="935"/>
      <c r="D526" s="935"/>
      <c r="E526" s="935"/>
      <c r="F526" s="1676"/>
      <c r="G526" s="1676"/>
      <c r="H526" s="1676"/>
      <c r="I526" s="1676"/>
      <c r="J526" s="1676"/>
      <c r="K526" s="1676"/>
      <c r="L526" s="1676"/>
      <c r="M526" s="1676"/>
      <c r="N526" s="1676"/>
      <c r="O526" s="1676"/>
      <c r="P526" s="1676"/>
      <c r="Q526" s="1676"/>
      <c r="R526" s="1676"/>
      <c r="S526" s="1676"/>
      <c r="T526" s="1676"/>
      <c r="U526" s="1676"/>
      <c r="V526" s="1676"/>
      <c r="W526" s="1676"/>
      <c r="X526" s="1676"/>
      <c r="Y526" s="1676"/>
      <c r="Z526" s="1676"/>
      <c r="AA526" s="1676"/>
      <c r="AB526" s="906"/>
    </row>
    <row r="527" spans="1:28" ht="17.149999999999999" customHeight="1">
      <c r="A527" s="936" t="s">
        <v>109</v>
      </c>
      <c r="B527" s="906" t="s">
        <v>250</v>
      </c>
      <c r="C527" s="906"/>
      <c r="D527" s="906"/>
      <c r="E527" s="906"/>
      <c r="F527" s="906"/>
      <c r="G527" s="906"/>
      <c r="H527" s="906"/>
      <c r="I527" s="906"/>
      <c r="J527" s="906"/>
      <c r="K527" s="906"/>
      <c r="L527" s="906"/>
      <c r="M527" s="906"/>
      <c r="N527" s="906"/>
      <c r="O527" s="906"/>
      <c r="P527" s="906"/>
      <c r="Q527" s="906"/>
      <c r="R527" s="906"/>
      <c r="S527" s="906"/>
      <c r="T527" s="906"/>
      <c r="U527" s="906"/>
      <c r="V527" s="906"/>
      <c r="W527" s="906"/>
      <c r="X527" s="906"/>
      <c r="Y527" s="906"/>
      <c r="Z527" s="906"/>
      <c r="AA527" s="906"/>
      <c r="AB527" s="903"/>
    </row>
    <row r="528" spans="1:28" ht="17.149999999999999" customHeight="1">
      <c r="A528" s="906"/>
      <c r="B528" s="906"/>
      <c r="C528" s="906"/>
      <c r="D528" s="906"/>
      <c r="E528" s="906"/>
      <c r="F528" s="1675" t="str">
        <f>項目一覧②!$F$751</f>
        <v/>
      </c>
      <c r="G528" s="1675"/>
      <c r="H528" s="1675"/>
      <c r="I528" s="1675"/>
      <c r="J528" s="1675"/>
      <c r="K528" s="1675"/>
      <c r="L528" s="1675"/>
      <c r="M528" s="1675"/>
      <c r="N528" s="1675"/>
      <c r="O528" s="1675"/>
      <c r="P528" s="1675"/>
      <c r="Q528" s="1675"/>
      <c r="R528" s="1675"/>
      <c r="S528" s="1675"/>
      <c r="T528" s="1675"/>
      <c r="U528" s="1675"/>
      <c r="V528" s="1675"/>
      <c r="W528" s="1675"/>
      <c r="X528" s="1675"/>
      <c r="Y528" s="1675"/>
      <c r="Z528" s="1675"/>
      <c r="AA528" s="1675"/>
      <c r="AB528" s="903"/>
    </row>
    <row r="529" spans="1:29" ht="17.149999999999999" customHeight="1">
      <c r="A529" s="935"/>
      <c r="B529" s="935"/>
      <c r="C529" s="935"/>
      <c r="D529" s="935"/>
      <c r="E529" s="935"/>
      <c r="F529" s="1676"/>
      <c r="G529" s="1676"/>
      <c r="H529" s="1676"/>
      <c r="I529" s="1676"/>
      <c r="J529" s="1676"/>
      <c r="K529" s="1676"/>
      <c r="L529" s="1676"/>
      <c r="M529" s="1676"/>
      <c r="N529" s="1676"/>
      <c r="O529" s="1676"/>
      <c r="P529" s="1676"/>
      <c r="Q529" s="1676"/>
      <c r="R529" s="1676"/>
      <c r="S529" s="1676"/>
      <c r="T529" s="1676"/>
      <c r="U529" s="1676"/>
      <c r="V529" s="1676"/>
      <c r="W529" s="1676"/>
      <c r="X529" s="1676"/>
      <c r="Y529" s="1676"/>
      <c r="Z529" s="1676"/>
      <c r="AA529" s="1676"/>
      <c r="AB529" s="906"/>
    </row>
    <row r="531" spans="1:29" ht="16" customHeight="1">
      <c r="A531" s="906"/>
      <c r="B531" s="906"/>
      <c r="C531" s="906"/>
      <c r="D531" s="906"/>
      <c r="E531" s="906"/>
      <c r="F531" s="1003"/>
      <c r="G531" s="1003"/>
      <c r="H531" s="1003"/>
      <c r="I531" s="1003"/>
      <c r="J531" s="1003"/>
      <c r="K531" s="1003"/>
      <c r="L531" s="1003"/>
      <c r="M531" s="1003"/>
      <c r="N531" s="1003"/>
      <c r="O531" s="1003"/>
      <c r="P531" s="1003"/>
      <c r="Q531" s="1003"/>
      <c r="R531" s="1003"/>
      <c r="S531" s="1003"/>
      <c r="T531" s="1003"/>
      <c r="U531" s="1003"/>
      <c r="V531" s="1003"/>
      <c r="W531" s="1003"/>
      <c r="X531" s="1003"/>
      <c r="Y531" s="1003"/>
      <c r="Z531" s="1003"/>
      <c r="AA531" s="1003"/>
      <c r="AB531" s="903"/>
      <c r="AC531" s="903"/>
    </row>
    <row r="532" spans="1:29" ht="14.15" customHeight="1">
      <c r="A532" s="1669" t="s">
        <v>277</v>
      </c>
      <c r="B532" s="1669"/>
      <c r="C532" s="1669"/>
      <c r="D532" s="1669"/>
      <c r="E532" s="1669"/>
      <c r="F532" s="1669"/>
      <c r="G532" s="1669"/>
      <c r="H532" s="1669"/>
      <c r="I532" s="1669"/>
      <c r="J532" s="1669"/>
      <c r="K532" s="1669"/>
      <c r="L532" s="1669"/>
      <c r="M532" s="1669"/>
      <c r="N532" s="1669"/>
      <c r="O532" s="1669"/>
      <c r="P532" s="1669"/>
      <c r="Q532" s="1669"/>
      <c r="R532" s="1669"/>
      <c r="S532" s="1669"/>
      <c r="T532" s="1669"/>
      <c r="U532" s="1669"/>
      <c r="V532" s="1669"/>
      <c r="W532" s="1669"/>
      <c r="X532" s="1669"/>
      <c r="Y532" s="1669"/>
      <c r="Z532" s="1669"/>
      <c r="AA532" s="1669"/>
      <c r="AB532" s="903"/>
      <c r="AC532" s="903"/>
    </row>
    <row r="533" spans="1:29" ht="14.15" customHeight="1">
      <c r="A533" s="935"/>
      <c r="B533" s="935" t="s">
        <v>276</v>
      </c>
      <c r="C533" s="935"/>
      <c r="D533" s="935"/>
      <c r="E533" s="935"/>
      <c r="F533" s="935"/>
      <c r="G533" s="935"/>
      <c r="H533" s="935"/>
      <c r="I533" s="935"/>
      <c r="J533" s="935"/>
      <c r="K533" s="935"/>
      <c r="L533" s="935"/>
      <c r="M533" s="935"/>
      <c r="N533" s="935"/>
      <c r="O533" s="935"/>
      <c r="P533" s="935"/>
      <c r="Q533" s="935"/>
      <c r="R533" s="935"/>
      <c r="S533" s="935"/>
      <c r="T533" s="935"/>
      <c r="U533" s="935"/>
      <c r="V533" s="935"/>
      <c r="W533" s="935"/>
      <c r="X533" s="935"/>
      <c r="Y533" s="935"/>
      <c r="Z533" s="935"/>
      <c r="AA533" s="935"/>
      <c r="AB533" s="903"/>
      <c r="AC533" s="903"/>
    </row>
    <row r="534" spans="1:29" ht="22" customHeight="1">
      <c r="A534" s="972" t="s">
        <v>109</v>
      </c>
      <c r="B534" s="973" t="s">
        <v>132</v>
      </c>
      <c r="C534" s="973"/>
      <c r="D534" s="973"/>
      <c r="E534" s="973"/>
      <c r="F534" s="973"/>
      <c r="G534" s="922"/>
      <c r="H534" s="973"/>
      <c r="I534" s="973"/>
      <c r="J534" s="973"/>
      <c r="K534" s="973"/>
      <c r="L534" s="1685">
        <f>項目一覧②!$F$950</f>
        <v>3</v>
      </c>
      <c r="M534" s="1685"/>
      <c r="N534" s="973"/>
      <c r="O534" s="973"/>
      <c r="P534" s="973"/>
      <c r="Q534" s="973"/>
      <c r="R534" s="973"/>
      <c r="S534" s="973"/>
      <c r="T534" s="973"/>
      <c r="U534" s="973"/>
      <c r="V534" s="973"/>
      <c r="W534" s="973"/>
      <c r="X534" s="973"/>
      <c r="Y534" s="973"/>
      <c r="Z534" s="973"/>
      <c r="AA534" s="973"/>
      <c r="AB534" s="903"/>
      <c r="AC534" s="903"/>
    </row>
    <row r="535" spans="1:29" ht="22" customHeight="1">
      <c r="A535" s="972" t="s">
        <v>109</v>
      </c>
      <c r="B535" s="973" t="s">
        <v>274</v>
      </c>
      <c r="C535" s="973"/>
      <c r="D535" s="973"/>
      <c r="E535" s="973"/>
      <c r="F535" s="973"/>
      <c r="G535" s="903"/>
      <c r="H535" s="903"/>
      <c r="I535" s="973"/>
      <c r="J535" s="1673" t="str">
        <f>項目一覧②!$F$951</f>
        <v/>
      </c>
      <c r="K535" s="1673"/>
      <c r="L535" s="1673"/>
      <c r="M535" s="1673"/>
      <c r="N535" s="973" t="s">
        <v>273</v>
      </c>
      <c r="O535" s="973"/>
      <c r="P535" s="973"/>
      <c r="Q535" s="973"/>
      <c r="R535" s="973"/>
      <c r="S535" s="973"/>
      <c r="T535" s="973"/>
      <c r="U535" s="973"/>
      <c r="V535" s="973"/>
      <c r="W535" s="973"/>
      <c r="X535" s="973"/>
      <c r="Y535" s="973"/>
      <c r="Z535" s="973"/>
      <c r="AA535" s="973"/>
      <c r="AB535" s="903"/>
      <c r="AC535" s="903"/>
    </row>
    <row r="536" spans="1:29" ht="22" customHeight="1">
      <c r="A536" s="972" t="s">
        <v>109</v>
      </c>
      <c r="B536" s="973" t="s">
        <v>272</v>
      </c>
      <c r="C536" s="973"/>
      <c r="D536" s="973"/>
      <c r="E536" s="973"/>
      <c r="F536" s="973"/>
      <c r="G536" s="973"/>
      <c r="H536" s="973"/>
      <c r="I536" s="973"/>
      <c r="J536" s="1674" t="str">
        <f>項目一覧②!$F$952</f>
        <v/>
      </c>
      <c r="K536" s="1674"/>
      <c r="L536" s="1674"/>
      <c r="M536" s="1674"/>
      <c r="N536" s="1004" t="s">
        <v>85</v>
      </c>
      <c r="O536" s="973"/>
      <c r="P536" s="973"/>
      <c r="Q536" s="973"/>
      <c r="R536" s="973"/>
      <c r="S536" s="973"/>
      <c r="T536" s="973"/>
      <c r="U536" s="973"/>
      <c r="V536" s="973"/>
      <c r="W536" s="973"/>
      <c r="X536" s="973"/>
      <c r="Y536" s="973"/>
      <c r="Z536" s="973"/>
      <c r="AA536" s="973"/>
      <c r="AB536" s="903"/>
      <c r="AC536" s="903"/>
    </row>
    <row r="537" spans="1:29" ht="22" customHeight="1">
      <c r="A537" s="972" t="s">
        <v>109</v>
      </c>
      <c r="B537" s="973" t="s">
        <v>271</v>
      </c>
      <c r="C537" s="973"/>
      <c r="D537" s="973"/>
      <c r="E537" s="973"/>
      <c r="F537" s="973"/>
      <c r="G537" s="973"/>
      <c r="H537" s="973"/>
      <c r="I537" s="973"/>
      <c r="J537" s="1674" t="str">
        <f>項目一覧②!$F$953</f>
        <v/>
      </c>
      <c r="K537" s="1674"/>
      <c r="L537" s="1674"/>
      <c r="M537" s="1674"/>
      <c r="N537" s="1005" t="s">
        <v>85</v>
      </c>
      <c r="O537" s="973"/>
      <c r="P537" s="973"/>
      <c r="Q537" s="973"/>
      <c r="R537" s="973"/>
      <c r="S537" s="973"/>
      <c r="T537" s="973"/>
      <c r="U537" s="973"/>
      <c r="V537" s="973"/>
      <c r="W537" s="973"/>
      <c r="X537" s="973"/>
      <c r="Y537" s="973"/>
      <c r="Z537" s="973"/>
      <c r="AA537" s="973"/>
      <c r="AB537" s="903"/>
      <c r="AC537" s="903"/>
    </row>
    <row r="538" spans="1:29" ht="22" customHeight="1">
      <c r="A538" s="972" t="s">
        <v>109</v>
      </c>
      <c r="B538" s="973" t="s">
        <v>270</v>
      </c>
      <c r="C538" s="973"/>
      <c r="D538" s="973"/>
      <c r="E538" s="973"/>
      <c r="F538" s="973"/>
      <c r="G538" s="973"/>
      <c r="H538" s="973"/>
      <c r="I538" s="973"/>
      <c r="J538" s="1674" t="str">
        <f>項目一覧②!$F$954</f>
        <v/>
      </c>
      <c r="K538" s="1674"/>
      <c r="L538" s="1674"/>
      <c r="M538" s="1674"/>
      <c r="N538" s="1004" t="s">
        <v>85</v>
      </c>
      <c r="O538" s="973"/>
      <c r="P538" s="973"/>
      <c r="Q538" s="973"/>
      <c r="R538" s="973"/>
      <c r="S538" s="973"/>
      <c r="T538" s="973"/>
      <c r="U538" s="973"/>
      <c r="V538" s="973"/>
      <c r="W538" s="973"/>
      <c r="X538" s="973"/>
      <c r="Y538" s="973"/>
      <c r="Z538" s="973"/>
      <c r="AA538" s="973"/>
      <c r="AB538" s="903"/>
      <c r="AC538" s="903"/>
    </row>
    <row r="539" spans="1:29" ht="16" customHeight="1">
      <c r="A539" s="959" t="s">
        <v>109</v>
      </c>
      <c r="B539" s="937" t="s">
        <v>268</v>
      </c>
      <c r="C539" s="937"/>
      <c r="D539" s="937"/>
      <c r="E539" s="937"/>
      <c r="F539" s="937"/>
      <c r="G539" s="937"/>
      <c r="H539" s="937"/>
      <c r="I539" s="937"/>
      <c r="O539" s="937"/>
      <c r="P539" s="937"/>
      <c r="Q539" s="937"/>
      <c r="R539" s="937"/>
      <c r="S539" s="937"/>
      <c r="T539" s="937"/>
      <c r="U539" s="937"/>
      <c r="V539" s="937"/>
      <c r="W539" s="937"/>
      <c r="X539" s="937"/>
      <c r="Y539" s="937"/>
      <c r="Z539" s="937"/>
      <c r="AA539" s="937"/>
      <c r="AB539" s="903"/>
      <c r="AC539" s="903"/>
    </row>
    <row r="540" spans="1:29" ht="16" customHeight="1">
      <c r="A540" s="936"/>
      <c r="B540" s="906"/>
      <c r="C540" s="906" t="s">
        <v>2269</v>
      </c>
      <c r="D540" s="906" t="s">
        <v>2270</v>
      </c>
      <c r="E540" s="906"/>
      <c r="F540" s="906"/>
      <c r="G540" s="906"/>
      <c r="H540" s="906"/>
      <c r="I540" s="906"/>
      <c r="J540" s="1682" t="str">
        <f>項目一覧②!$F$955</f>
        <v/>
      </c>
      <c r="K540" s="1682"/>
      <c r="L540" s="1682"/>
      <c r="M540" s="1682"/>
      <c r="N540" s="1000" t="s">
        <v>85</v>
      </c>
      <c r="O540" s="906"/>
      <c r="P540" s="906"/>
      <c r="Q540" s="906"/>
      <c r="R540" s="906"/>
      <c r="S540" s="906"/>
      <c r="T540" s="906"/>
      <c r="U540" s="906"/>
      <c r="V540" s="906"/>
      <c r="W540" s="906"/>
      <c r="X540" s="906"/>
      <c r="Y540" s="906"/>
      <c r="Z540" s="906"/>
      <c r="AA540" s="906"/>
      <c r="AB540" s="903"/>
      <c r="AC540" s="903"/>
    </row>
    <row r="541" spans="1:29" ht="16" customHeight="1">
      <c r="A541" s="936"/>
      <c r="B541" s="906"/>
      <c r="C541" s="906" t="s">
        <v>2271</v>
      </c>
      <c r="D541" s="906" t="s">
        <v>2272</v>
      </c>
      <c r="E541" s="906"/>
      <c r="F541" s="906"/>
      <c r="G541" s="906"/>
      <c r="H541" s="906"/>
      <c r="I541" s="906"/>
      <c r="J541" s="1001"/>
      <c r="K541" s="1001"/>
      <c r="L541" s="1001"/>
      <c r="M541" s="1001"/>
      <c r="N541" s="1001"/>
      <c r="O541" s="1000"/>
      <c r="P541" s="906"/>
      <c r="Q541" s="936" t="str">
        <f>IF(項目一覧②!$G$956=TRUE,"■","□")</f>
        <v>□</v>
      </c>
      <c r="R541" s="906" t="s">
        <v>266</v>
      </c>
      <c r="S541" s="906"/>
      <c r="T541" s="936" t="str">
        <f>IF(項目一覧②!$H$956=TRUE,"■","□")</f>
        <v>□</v>
      </c>
      <c r="U541" s="906" t="s">
        <v>83</v>
      </c>
      <c r="V541" s="906"/>
      <c r="W541" s="906"/>
      <c r="X541" s="906"/>
      <c r="Y541" s="906"/>
      <c r="Z541" s="906"/>
      <c r="AA541" s="906"/>
      <c r="AB541" s="906"/>
      <c r="AC541" s="903"/>
    </row>
    <row r="542" spans="1:29" ht="16" customHeight="1">
      <c r="A542" s="959" t="s">
        <v>109</v>
      </c>
      <c r="B542" s="937" t="s">
        <v>264</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03"/>
      <c r="AC542" s="903"/>
    </row>
    <row r="543" spans="1:29" ht="16" customHeight="1">
      <c r="A543" s="906"/>
      <c r="B543" s="906"/>
      <c r="C543" s="906"/>
      <c r="D543" s="1669" t="s">
        <v>263</v>
      </c>
      <c r="E543" s="1669"/>
      <c r="F543" s="1669"/>
      <c r="G543" s="1669"/>
      <c r="H543" s="975"/>
      <c r="I543" s="1669" t="s">
        <v>262</v>
      </c>
      <c r="J543" s="1669"/>
      <c r="K543" s="1669"/>
      <c r="L543" s="1669"/>
      <c r="M543" s="1669"/>
      <c r="N543" s="1669"/>
      <c r="O543" s="1669"/>
      <c r="P543" s="1669"/>
      <c r="Q543" s="1669"/>
      <c r="R543" s="1669"/>
      <c r="S543" s="1669"/>
      <c r="T543" s="1669"/>
      <c r="U543" s="1669"/>
      <c r="V543" s="975"/>
      <c r="W543" s="975" t="s">
        <v>253</v>
      </c>
      <c r="X543" s="1669" t="s">
        <v>261</v>
      </c>
      <c r="Y543" s="1669"/>
      <c r="Z543" s="1669"/>
      <c r="AA543" s="906" t="s">
        <v>175</v>
      </c>
      <c r="AB543" s="903"/>
      <c r="AC543" s="903"/>
    </row>
    <row r="544" spans="1:29" ht="16" customHeight="1">
      <c r="A544" s="906"/>
      <c r="B544" s="906" t="s">
        <v>260</v>
      </c>
      <c r="C544" s="906"/>
      <c r="D544" s="975" t="s">
        <v>187</v>
      </c>
      <c r="E544" s="1667" t="str">
        <f>項目一覧②!$F$957</f>
        <v/>
      </c>
      <c r="F544" s="1667"/>
      <c r="G544" s="975" t="s">
        <v>254</v>
      </c>
      <c r="H544" s="938" t="str">
        <f>項目一覧②!$F$963</f>
        <v/>
      </c>
      <c r="J544" s="906"/>
      <c r="K544" s="906"/>
      <c r="L544" s="903"/>
      <c r="M544" s="906"/>
      <c r="N544" s="906"/>
      <c r="O544" s="906"/>
      <c r="P544" s="906"/>
      <c r="Q544" s="906"/>
      <c r="R544" s="903"/>
      <c r="S544" s="903"/>
      <c r="T544" s="903"/>
      <c r="U544" s="903"/>
      <c r="V544" s="975"/>
      <c r="W544" s="975" t="s">
        <v>253</v>
      </c>
      <c r="X544" s="1668" t="str">
        <f>項目一覧②!$F$969</f>
        <v/>
      </c>
      <c r="Y544" s="1668"/>
      <c r="Z544" s="1668"/>
      <c r="AA544" s="906" t="s">
        <v>252</v>
      </c>
      <c r="AB544" s="903"/>
      <c r="AC544" s="903"/>
    </row>
    <row r="545" spans="1:29" ht="16" customHeight="1">
      <c r="A545" s="906"/>
      <c r="B545" s="906" t="s">
        <v>259</v>
      </c>
      <c r="C545" s="906"/>
      <c r="D545" s="975" t="s">
        <v>187</v>
      </c>
      <c r="E545" s="1667" t="str">
        <f>項目一覧②!$F$958</f>
        <v/>
      </c>
      <c r="F545" s="1667"/>
      <c r="G545" s="975" t="s">
        <v>254</v>
      </c>
      <c r="H545" s="938" t="str">
        <f>項目一覧②!$F$964</f>
        <v/>
      </c>
      <c r="J545" s="906"/>
      <c r="K545" s="906"/>
      <c r="L545" s="903"/>
      <c r="M545" s="906"/>
      <c r="N545" s="906"/>
      <c r="O545" s="906"/>
      <c r="P545" s="906"/>
      <c r="Q545" s="906"/>
      <c r="R545" s="903"/>
      <c r="S545" s="903"/>
      <c r="T545" s="903"/>
      <c r="U545" s="903"/>
      <c r="V545" s="975"/>
      <c r="W545" s="975" t="s">
        <v>253</v>
      </c>
      <c r="X545" s="1668" t="str">
        <f>項目一覧②!$F$970</f>
        <v/>
      </c>
      <c r="Y545" s="1668"/>
      <c r="Z545" s="1668"/>
      <c r="AA545" s="906" t="s">
        <v>252</v>
      </c>
      <c r="AB545" s="903"/>
      <c r="AC545" s="903"/>
    </row>
    <row r="546" spans="1:29" ht="16" customHeight="1">
      <c r="A546" s="906"/>
      <c r="B546" s="906" t="s">
        <v>258</v>
      </c>
      <c r="C546" s="906"/>
      <c r="D546" s="975" t="s">
        <v>187</v>
      </c>
      <c r="E546" s="1667" t="str">
        <f>項目一覧②!$F$959</f>
        <v/>
      </c>
      <c r="F546" s="1667"/>
      <c r="G546" s="975" t="s">
        <v>254</v>
      </c>
      <c r="H546" s="938" t="str">
        <f>項目一覧②!$F$965</f>
        <v/>
      </c>
      <c r="J546" s="906"/>
      <c r="K546" s="906"/>
      <c r="L546" s="903"/>
      <c r="M546" s="906"/>
      <c r="N546" s="906"/>
      <c r="O546" s="906"/>
      <c r="P546" s="906"/>
      <c r="Q546" s="906"/>
      <c r="R546" s="903"/>
      <c r="S546" s="903"/>
      <c r="T546" s="903"/>
      <c r="U546" s="903"/>
      <c r="V546" s="975"/>
      <c r="W546" s="975" t="s">
        <v>253</v>
      </c>
      <c r="X546" s="1668" t="str">
        <f>項目一覧②!$F$971</f>
        <v/>
      </c>
      <c r="Y546" s="1668"/>
      <c r="Z546" s="1668"/>
      <c r="AA546" s="906" t="s">
        <v>252</v>
      </c>
      <c r="AB546" s="903"/>
      <c r="AC546" s="903"/>
    </row>
    <row r="547" spans="1:29" ht="16" customHeight="1">
      <c r="A547" s="906"/>
      <c r="B547" s="906" t="s">
        <v>257</v>
      </c>
      <c r="C547" s="906"/>
      <c r="D547" s="975" t="s">
        <v>187</v>
      </c>
      <c r="E547" s="1667" t="str">
        <f>項目一覧②!$F$960</f>
        <v/>
      </c>
      <c r="F547" s="1667"/>
      <c r="G547" s="975" t="s">
        <v>254</v>
      </c>
      <c r="H547" s="938" t="str">
        <f>項目一覧②!$F$966</f>
        <v/>
      </c>
      <c r="J547" s="906"/>
      <c r="K547" s="906"/>
      <c r="L547" s="903"/>
      <c r="M547" s="906"/>
      <c r="N547" s="906"/>
      <c r="O547" s="906"/>
      <c r="P547" s="906"/>
      <c r="Q547" s="906"/>
      <c r="R547" s="903"/>
      <c r="S547" s="903"/>
      <c r="T547" s="903"/>
      <c r="U547" s="903"/>
      <c r="V547" s="975"/>
      <c r="W547" s="975" t="s">
        <v>253</v>
      </c>
      <c r="X547" s="1668" t="str">
        <f>項目一覧②!$F$972</f>
        <v/>
      </c>
      <c r="Y547" s="1668"/>
      <c r="Z547" s="1668"/>
      <c r="AA547" s="906" t="s">
        <v>252</v>
      </c>
      <c r="AB547" s="903"/>
      <c r="AC547" s="903"/>
    </row>
    <row r="548" spans="1:29" ht="16" customHeight="1">
      <c r="A548" s="906"/>
      <c r="B548" s="906" t="s">
        <v>256</v>
      </c>
      <c r="C548" s="906"/>
      <c r="D548" s="975" t="s">
        <v>187</v>
      </c>
      <c r="E548" s="1667" t="str">
        <f>項目一覧②!$F$961</f>
        <v/>
      </c>
      <c r="F548" s="1667"/>
      <c r="G548" s="975" t="s">
        <v>254</v>
      </c>
      <c r="H548" s="938" t="str">
        <f>項目一覧②!$F$967</f>
        <v/>
      </c>
      <c r="J548" s="906"/>
      <c r="K548" s="906"/>
      <c r="L548" s="903"/>
      <c r="M548" s="906"/>
      <c r="N548" s="906"/>
      <c r="O548" s="906"/>
      <c r="P548" s="906"/>
      <c r="Q548" s="906"/>
      <c r="R548" s="903"/>
      <c r="S548" s="903"/>
      <c r="T548" s="903"/>
      <c r="U548" s="903"/>
      <c r="V548" s="975"/>
      <c r="W548" s="975" t="s">
        <v>253</v>
      </c>
      <c r="X548" s="1668" t="str">
        <f>項目一覧②!$F$973</f>
        <v/>
      </c>
      <c r="Y548" s="1668"/>
      <c r="Z548" s="1668"/>
      <c r="AA548" s="906" t="s">
        <v>252</v>
      </c>
      <c r="AB548" s="903"/>
      <c r="AC548" s="903"/>
    </row>
    <row r="549" spans="1:29" ht="16" customHeight="1">
      <c r="A549" s="935"/>
      <c r="B549" s="935" t="s">
        <v>255</v>
      </c>
      <c r="C549" s="935"/>
      <c r="D549" s="975" t="s">
        <v>187</v>
      </c>
      <c r="E549" s="1667" t="str">
        <f>項目一覧②!$F$962</f>
        <v/>
      </c>
      <c r="F549" s="1667"/>
      <c r="G549" s="975" t="s">
        <v>254</v>
      </c>
      <c r="H549" s="938" t="str">
        <f>項目一覧②!$F$968</f>
        <v/>
      </c>
      <c r="J549" s="935"/>
      <c r="K549" s="935"/>
      <c r="L549" s="903"/>
      <c r="M549" s="935"/>
      <c r="N549" s="935"/>
      <c r="O549" s="935"/>
      <c r="P549" s="935"/>
      <c r="Q549" s="935"/>
      <c r="R549" s="903"/>
      <c r="S549" s="903"/>
      <c r="T549" s="903"/>
      <c r="U549" s="903"/>
      <c r="V549" s="975"/>
      <c r="W549" s="975" t="s">
        <v>253</v>
      </c>
      <c r="X549" s="1668" t="str">
        <f>項目一覧②!$F$974</f>
        <v/>
      </c>
      <c r="Y549" s="1668"/>
      <c r="Z549" s="1668"/>
      <c r="AA549" s="906" t="s">
        <v>252</v>
      </c>
      <c r="AB549" s="903"/>
      <c r="AC549" s="903"/>
    </row>
    <row r="550" spans="1:29" ht="16" customHeight="1">
      <c r="A550" s="959" t="s">
        <v>109</v>
      </c>
      <c r="B550" s="937" t="s">
        <v>251</v>
      </c>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03"/>
      <c r="AC550" s="903"/>
    </row>
    <row r="551" spans="1:29" ht="16" customHeight="1">
      <c r="A551" s="936"/>
      <c r="B551" s="906"/>
      <c r="C551" s="906"/>
      <c r="D551" s="906"/>
      <c r="E551" s="906"/>
      <c r="F551" s="1675" t="str">
        <f>項目一覧②!$F$975</f>
        <v/>
      </c>
      <c r="G551" s="1675"/>
      <c r="H551" s="1675"/>
      <c r="I551" s="1675"/>
      <c r="J551" s="1675"/>
      <c r="K551" s="1675"/>
      <c r="L551" s="1675"/>
      <c r="M551" s="1675"/>
      <c r="N551" s="1675"/>
      <c r="O551" s="1675"/>
      <c r="P551" s="1675"/>
      <c r="Q551" s="1675"/>
      <c r="R551" s="1675"/>
      <c r="S551" s="1675"/>
      <c r="T551" s="1675"/>
      <c r="U551" s="1675"/>
      <c r="V551" s="1675"/>
      <c r="W551" s="1675"/>
      <c r="X551" s="1675"/>
      <c r="Y551" s="1675"/>
      <c r="Z551" s="1675"/>
      <c r="AA551" s="1675"/>
      <c r="AB551" s="903"/>
      <c r="AC551" s="903"/>
    </row>
    <row r="552" spans="1:29" ht="16" customHeight="1">
      <c r="A552" s="935"/>
      <c r="B552" s="935"/>
      <c r="C552" s="935"/>
      <c r="D552" s="935"/>
      <c r="E552" s="935"/>
      <c r="F552" s="1676"/>
      <c r="G552" s="1676"/>
      <c r="H552" s="1676"/>
      <c r="I552" s="1676"/>
      <c r="J552" s="1676"/>
      <c r="K552" s="1676"/>
      <c r="L552" s="1676"/>
      <c r="M552" s="1676"/>
      <c r="N552" s="1676"/>
      <c r="O552" s="1676"/>
      <c r="P552" s="1676"/>
      <c r="Q552" s="1676"/>
      <c r="R552" s="1676"/>
      <c r="S552" s="1676"/>
      <c r="T552" s="1676"/>
      <c r="U552" s="1676"/>
      <c r="V552" s="1676"/>
      <c r="W552" s="1676"/>
      <c r="X552" s="1676"/>
      <c r="Y552" s="1676"/>
      <c r="Z552" s="1676"/>
      <c r="AA552" s="1676"/>
      <c r="AB552" s="903"/>
      <c r="AC552" s="903"/>
    </row>
    <row r="553" spans="1:29" ht="16" customHeight="1">
      <c r="A553" s="936" t="s">
        <v>109</v>
      </c>
      <c r="B553" s="906" t="s">
        <v>250</v>
      </c>
      <c r="C553" s="906"/>
      <c r="D553" s="906"/>
      <c r="E553" s="906"/>
      <c r="F553" s="906"/>
      <c r="G553" s="906"/>
      <c r="H553" s="906"/>
      <c r="I553" s="906"/>
      <c r="J553" s="906"/>
      <c r="K553" s="906"/>
      <c r="L553" s="906"/>
      <c r="M553" s="906"/>
      <c r="N553" s="906"/>
      <c r="O553" s="906"/>
      <c r="P553" s="906"/>
      <c r="Q553" s="906"/>
      <c r="R553" s="906"/>
      <c r="S553" s="906"/>
      <c r="T553" s="906"/>
      <c r="U553" s="906"/>
      <c r="V553" s="906"/>
      <c r="W553" s="906"/>
      <c r="X553" s="906"/>
      <c r="Y553" s="906"/>
      <c r="Z553" s="906"/>
      <c r="AA553" s="906"/>
      <c r="AB553" s="903"/>
      <c r="AC553" s="903"/>
    </row>
    <row r="554" spans="1:29" ht="16" customHeight="1">
      <c r="A554" s="906"/>
      <c r="B554" s="906"/>
      <c r="C554" s="906"/>
      <c r="D554" s="906"/>
      <c r="E554" s="906"/>
      <c r="F554" s="1675" t="str">
        <f>項目一覧②!$F$976</f>
        <v/>
      </c>
      <c r="G554" s="1675"/>
      <c r="H554" s="1675"/>
      <c r="I554" s="1675"/>
      <c r="J554" s="1675"/>
      <c r="K554" s="1675"/>
      <c r="L554" s="1675"/>
      <c r="M554" s="1675"/>
      <c r="N554" s="1675"/>
      <c r="O554" s="1675"/>
      <c r="P554" s="1675"/>
      <c r="Q554" s="1675"/>
      <c r="R554" s="1675"/>
      <c r="S554" s="1675"/>
      <c r="T554" s="1675"/>
      <c r="U554" s="1675"/>
      <c r="V554" s="1675"/>
      <c r="W554" s="1675"/>
      <c r="X554" s="1675"/>
      <c r="Y554" s="1675"/>
      <c r="Z554" s="1675"/>
      <c r="AA554" s="1675"/>
      <c r="AB554" s="903"/>
      <c r="AC554" s="903"/>
    </row>
    <row r="555" spans="1:29" ht="16" customHeight="1">
      <c r="A555" s="935"/>
      <c r="B555" s="935"/>
      <c r="C555" s="935"/>
      <c r="D555" s="935"/>
      <c r="E555" s="935"/>
      <c r="F555" s="1676"/>
      <c r="G555" s="1676"/>
      <c r="H555" s="1676"/>
      <c r="I555" s="1676"/>
      <c r="J555" s="1676"/>
      <c r="K555" s="1676"/>
      <c r="L555" s="1676"/>
      <c r="M555" s="1676"/>
      <c r="N555" s="1676"/>
      <c r="O555" s="1676"/>
      <c r="P555" s="1676"/>
      <c r="Q555" s="1676"/>
      <c r="R555" s="1676"/>
      <c r="S555" s="1676"/>
      <c r="T555" s="1676"/>
      <c r="U555" s="1676"/>
      <c r="V555" s="1676"/>
      <c r="W555" s="1676"/>
      <c r="X555" s="1676"/>
      <c r="Y555" s="1676"/>
      <c r="Z555" s="1676"/>
      <c r="AA555" s="1676"/>
      <c r="AB555" s="903"/>
      <c r="AC555" s="903"/>
    </row>
    <row r="556" spans="1:29" ht="16" customHeight="1">
      <c r="A556" s="906"/>
      <c r="B556" s="906"/>
      <c r="C556" s="906"/>
      <c r="D556" s="906"/>
      <c r="E556" s="906"/>
      <c r="F556" s="1003"/>
      <c r="G556" s="1003"/>
      <c r="H556" s="1003"/>
      <c r="I556" s="1003"/>
      <c r="J556" s="1003"/>
      <c r="K556" s="1003"/>
      <c r="L556" s="1003"/>
      <c r="M556" s="1003"/>
      <c r="N556" s="1003"/>
      <c r="O556" s="1003"/>
      <c r="P556" s="1003"/>
      <c r="Q556" s="1003"/>
      <c r="R556" s="1003"/>
      <c r="S556" s="1003"/>
      <c r="T556" s="1003"/>
      <c r="U556" s="1003"/>
      <c r="V556" s="1003"/>
      <c r="W556" s="1003"/>
      <c r="X556" s="1003"/>
      <c r="Y556" s="1003"/>
      <c r="Z556" s="1003"/>
      <c r="AA556" s="1003"/>
      <c r="AB556" s="903"/>
      <c r="AC556" s="903"/>
    </row>
  </sheetData>
  <sheetProtection selectLockedCells="1"/>
  <mergeCells count="504">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X392:Z392"/>
    <mergeCell ref="E393:F393"/>
    <mergeCell ref="X393:Z393"/>
    <mergeCell ref="E372:F372"/>
    <mergeCell ref="J389:M389"/>
    <mergeCell ref="D392:G392"/>
    <mergeCell ref="I392:U392"/>
    <mergeCell ref="J386:M386"/>
    <mergeCell ref="X373:Z373"/>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A406:AA406"/>
    <mergeCell ref="J410:M410"/>
    <mergeCell ref="J411:M411"/>
    <mergeCell ref="J412:M412"/>
    <mergeCell ref="J414:M414"/>
    <mergeCell ref="D417:G417"/>
    <mergeCell ref="I417:U417"/>
    <mergeCell ref="X417:Z417"/>
    <mergeCell ref="E418:F418"/>
    <mergeCell ref="X418:Z418"/>
    <mergeCell ref="J435:M435"/>
    <mergeCell ref="J436:M436"/>
    <mergeCell ref="E420:F420"/>
    <mergeCell ref="X420:Z420"/>
    <mergeCell ref="E422:F422"/>
    <mergeCell ref="X422:Z422"/>
    <mergeCell ref="E419:F419"/>
    <mergeCell ref="X419:Z419"/>
    <mergeCell ref="E423:F423"/>
    <mergeCell ref="X423:Z423"/>
    <mergeCell ref="E421:F421"/>
    <mergeCell ref="X421:Z421"/>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194:F194"/>
    <mergeCell ref="X194:Z194"/>
    <mergeCell ref="X190:Z190"/>
    <mergeCell ref="E191:F191"/>
    <mergeCell ref="X191:Z191"/>
    <mergeCell ref="E192:F192"/>
    <mergeCell ref="X192:Z192"/>
    <mergeCell ref="E193:F193"/>
    <mergeCell ref="X193:Z193"/>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E145:F145"/>
    <mergeCell ref="X145:Z145"/>
    <mergeCell ref="E146:F146"/>
    <mergeCell ref="X146:Z146"/>
    <mergeCell ref="F148:AA149"/>
    <mergeCell ref="X165:Z165"/>
    <mergeCell ref="E166:F166"/>
    <mergeCell ref="J158:M158"/>
    <mergeCell ref="K157:M15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A104:AA104"/>
    <mergeCell ref="J108:M108"/>
    <mergeCell ref="J107:M107"/>
    <mergeCell ref="J109:M109"/>
    <mergeCell ref="J110:M110"/>
    <mergeCell ref="J112:M112"/>
    <mergeCell ref="E95:F95"/>
    <mergeCell ref="X95:Z95"/>
    <mergeCell ref="E96:F96"/>
    <mergeCell ref="X96:Z96"/>
    <mergeCell ref="F98:AA99"/>
    <mergeCell ref="F101:AA102"/>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I74:AA75"/>
    <mergeCell ref="F70:AA70"/>
    <mergeCell ref="P68:S68"/>
    <mergeCell ref="V68:Y68"/>
    <mergeCell ref="J72:N72"/>
    <mergeCell ref="J68:M68"/>
    <mergeCell ref="F69:AA69"/>
    <mergeCell ref="F71:AA71"/>
    <mergeCell ref="L73:Q73"/>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A255:AA255"/>
    <mergeCell ref="L257:M257"/>
    <mergeCell ref="J258:M258"/>
    <mergeCell ref="J259:M259"/>
    <mergeCell ref="J260:M260"/>
    <mergeCell ref="J261:M261"/>
    <mergeCell ref="J263:M263"/>
    <mergeCell ref="D266:G266"/>
    <mergeCell ref="I266:U266"/>
    <mergeCell ref="X266:Z266"/>
    <mergeCell ref="E267:F267"/>
    <mergeCell ref="X267:Z267"/>
    <mergeCell ref="E268:F268"/>
    <mergeCell ref="X268:Z268"/>
    <mergeCell ref="E269:F269"/>
    <mergeCell ref="X269:Z269"/>
    <mergeCell ref="E270:F270"/>
    <mergeCell ref="X270:Z270"/>
    <mergeCell ref="E271:F271"/>
    <mergeCell ref="X271:Z271"/>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topLeftCell="A28" workbookViewId="0">
      <selection activeCell="V1" sqref="V1:Z1"/>
    </sheetView>
  </sheetViews>
  <sheetFormatPr defaultColWidth="3.08203125" defaultRowHeight="18" customHeight="1"/>
  <cols>
    <col min="1" max="1" width="3.08203125" style="1007"/>
    <col min="2" max="2" width="2.58203125" style="1019" customWidth="1"/>
    <col min="3" max="5" width="3.08203125" style="955"/>
    <col min="6" max="6" width="3.08203125" style="955" customWidth="1"/>
    <col min="7" max="8" width="3.08203125" style="955"/>
    <col min="9" max="9" width="3.08203125" style="955" customWidth="1"/>
    <col min="10" max="16" width="3.08203125" style="955"/>
    <col min="17" max="17" width="3.08203125" style="955" customWidth="1"/>
    <col min="18" max="16384" width="3.08203125" style="955"/>
  </cols>
  <sheetData>
    <row r="1" spans="1:26" s="1040" customFormat="1" ht="40" customHeight="1" thickBot="1">
      <c r="A1" s="1040" t="s">
        <v>2099</v>
      </c>
      <c r="B1" s="1041"/>
      <c r="V1" s="1769" t="s">
        <v>2111</v>
      </c>
      <c r="W1" s="1769"/>
      <c r="X1" s="1770"/>
      <c r="Y1" s="1769"/>
      <c r="Z1" s="1769"/>
    </row>
    <row r="2" spans="1:26" s="1042" customFormat="1" ht="10" customHeight="1" thickTop="1">
      <c r="B2" s="1043"/>
    </row>
    <row r="3" spans="1:26" s="1042" customFormat="1" ht="18" customHeight="1">
      <c r="A3" s="1044" t="s">
        <v>2237</v>
      </c>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row>
    <row r="5" spans="1:26" s="906" customFormat="1" ht="18" customHeight="1">
      <c r="A5" s="1008" t="s">
        <v>2039</v>
      </c>
      <c r="B5" s="1009" t="s">
        <v>2037</v>
      </c>
      <c r="C5" s="1010" t="s">
        <v>2038</v>
      </c>
      <c r="D5" s="1010"/>
      <c r="E5" s="1010"/>
      <c r="F5" s="1011"/>
      <c r="G5" s="1011">
        <f>項目一覧②!$F$773</f>
        <v>2</v>
      </c>
      <c r="H5" s="1011"/>
      <c r="I5" s="1011"/>
      <c r="J5" s="1010"/>
      <c r="K5" s="1010"/>
      <c r="L5" s="1010"/>
      <c r="M5" s="1010"/>
      <c r="N5" s="1010"/>
      <c r="O5" s="1010"/>
      <c r="P5" s="1010"/>
      <c r="Q5" s="1010"/>
      <c r="R5" s="1010"/>
      <c r="S5" s="1010"/>
      <c r="T5" s="1010"/>
      <c r="U5" s="1010"/>
      <c r="V5" s="1010"/>
      <c r="W5" s="1010"/>
      <c r="X5" s="1010"/>
      <c r="Y5" s="1010"/>
      <c r="Z5" s="1010"/>
    </row>
    <row r="6" spans="1:26" ht="18" customHeight="1">
      <c r="A6" s="1012" t="s">
        <v>2040</v>
      </c>
      <c r="B6" s="1013" t="s">
        <v>2041</v>
      </c>
      <c r="C6" s="1014" t="s">
        <v>2043</v>
      </c>
      <c r="D6" s="1014"/>
      <c r="E6" s="1014"/>
      <c r="F6" s="1011"/>
      <c r="G6" s="1767" t="str">
        <f>項目一覧②!$F$774</f>
        <v/>
      </c>
      <c r="H6" s="1767"/>
      <c r="I6" s="1767"/>
      <c r="J6" s="1014" t="s">
        <v>2044</v>
      </c>
      <c r="K6" s="1014"/>
      <c r="L6" s="1014"/>
      <c r="M6" s="1014"/>
      <c r="N6" s="1014"/>
      <c r="O6" s="1014"/>
      <c r="P6" s="1014"/>
      <c r="Q6" s="1014"/>
      <c r="R6" s="1014"/>
      <c r="S6" s="1014"/>
      <c r="T6" s="1014"/>
      <c r="U6" s="1014"/>
      <c r="V6" s="1014"/>
      <c r="W6" s="1014"/>
      <c r="X6" s="1014"/>
      <c r="Y6" s="1014"/>
      <c r="Z6" s="1014"/>
    </row>
    <row r="7" spans="1:26" ht="18" customHeight="1">
      <c r="A7" s="1016" t="s">
        <v>2040</v>
      </c>
      <c r="B7" s="1017" t="s">
        <v>2045</v>
      </c>
      <c r="C7" s="1018" t="s">
        <v>2046</v>
      </c>
      <c r="D7" s="1018"/>
      <c r="E7" s="1018"/>
      <c r="F7" s="1018"/>
      <c r="G7" s="1018"/>
      <c r="H7" s="1018"/>
      <c r="I7" s="1018"/>
      <c r="J7" s="1018"/>
      <c r="K7" s="1018"/>
      <c r="L7" s="1018"/>
      <c r="M7" s="1018"/>
      <c r="N7" s="1018"/>
      <c r="O7" s="1018"/>
      <c r="P7" s="1018"/>
      <c r="Q7" s="1018"/>
      <c r="R7" s="1018"/>
      <c r="S7" s="1018"/>
      <c r="T7" s="1018"/>
      <c r="U7" s="1018"/>
      <c r="V7" s="1018"/>
      <c r="W7" s="1018"/>
      <c r="X7" s="1018"/>
      <c r="Y7" s="1018"/>
      <c r="Z7" s="1018"/>
    </row>
    <row r="8" spans="1:26" ht="18" customHeight="1">
      <c r="B8" s="1019" t="s">
        <v>2040</v>
      </c>
      <c r="C8" s="955" t="s">
        <v>2047</v>
      </c>
      <c r="D8" s="955" t="s">
        <v>2048</v>
      </c>
      <c r="I8" s="1773" t="str">
        <f>項目一覧②!$F$775</f>
        <v/>
      </c>
      <c r="J8" s="1773"/>
      <c r="K8" s="1773"/>
      <c r="L8" s="1773"/>
      <c r="M8" s="955" t="s">
        <v>2056</v>
      </c>
    </row>
    <row r="9" spans="1:26" ht="18" customHeight="1">
      <c r="B9" s="1019" t="s">
        <v>2040</v>
      </c>
      <c r="C9" s="955" t="s">
        <v>2049</v>
      </c>
      <c r="D9" s="955" t="s">
        <v>2052</v>
      </c>
      <c r="I9" s="1773" t="str">
        <f>項目一覧②!$F$776</f>
        <v/>
      </c>
      <c r="J9" s="1773"/>
      <c r="K9" s="1773"/>
      <c r="L9" s="1773"/>
      <c r="M9" s="955" t="s">
        <v>2056</v>
      </c>
    </row>
    <row r="10" spans="1:26" ht="18" customHeight="1">
      <c r="B10" s="1019" t="s">
        <v>2040</v>
      </c>
      <c r="C10" s="955" t="s">
        <v>2050</v>
      </c>
      <c r="D10" s="955" t="s">
        <v>2053</v>
      </c>
      <c r="H10" s="955" t="s">
        <v>2094</v>
      </c>
      <c r="I10" s="1020"/>
      <c r="J10" s="1680" t="str">
        <f>項目一覧②!$F$777</f>
        <v/>
      </c>
      <c r="K10" s="1680"/>
      <c r="L10" s="1680"/>
      <c r="M10" s="955" t="s">
        <v>2057</v>
      </c>
      <c r="P10" s="955" t="s">
        <v>2095</v>
      </c>
      <c r="Q10" s="1020"/>
      <c r="R10" s="1680" t="str">
        <f>項目一覧②!$F$778</f>
        <v/>
      </c>
      <c r="S10" s="1680"/>
      <c r="T10" s="1680"/>
      <c r="U10" s="955" t="s">
        <v>2057</v>
      </c>
    </row>
    <row r="11" spans="1:26" ht="18" customHeight="1">
      <c r="A11" s="1021"/>
      <c r="B11" s="1022" t="s">
        <v>2040</v>
      </c>
      <c r="C11" s="1024" t="s">
        <v>2051</v>
      </c>
      <c r="D11" s="1024" t="s">
        <v>2054</v>
      </c>
      <c r="E11" s="1024"/>
      <c r="F11" s="1024"/>
      <c r="G11" s="1024"/>
      <c r="H11" s="1024"/>
      <c r="I11" s="1025" t="str">
        <f>項目一覧②!$F$779&amp;IF(項目一覧②!$F$780="",""," 一部 "&amp;項目一覧②!$F$780)</f>
        <v/>
      </c>
      <c r="J11" s="1025"/>
      <c r="K11" s="1025"/>
      <c r="L11" s="1025"/>
      <c r="M11" s="1025"/>
      <c r="N11" s="1025"/>
      <c r="O11" s="1025"/>
      <c r="P11" s="1025"/>
      <c r="Q11" s="1024"/>
      <c r="R11" s="1024"/>
      <c r="S11" s="1025"/>
      <c r="T11" s="1025"/>
      <c r="U11" s="1025"/>
      <c r="V11" s="1025"/>
      <c r="W11" s="1025"/>
      <c r="X11" s="1025"/>
      <c r="Y11" s="1025"/>
      <c r="Z11" s="1025"/>
    </row>
    <row r="12" spans="1:26" ht="18" customHeight="1">
      <c r="A12" s="1016" t="s">
        <v>2040</v>
      </c>
      <c r="B12" s="1017" t="s">
        <v>2058</v>
      </c>
      <c r="C12" s="1018" t="s">
        <v>2063</v>
      </c>
      <c r="D12" s="1018"/>
      <c r="E12" s="1018"/>
      <c r="F12" s="1018"/>
      <c r="G12" s="1018"/>
      <c r="H12" s="1018"/>
      <c r="I12" s="1018"/>
      <c r="J12" s="1018"/>
      <c r="K12" s="1018"/>
      <c r="L12" s="1018"/>
      <c r="M12" s="1018"/>
      <c r="N12" s="1018"/>
      <c r="O12" s="1018"/>
      <c r="P12" s="1018"/>
      <c r="Q12" s="1018"/>
      <c r="R12" s="1018"/>
      <c r="S12" s="1018"/>
      <c r="T12" s="1018"/>
      <c r="U12" s="1018"/>
      <c r="V12" s="1018"/>
      <c r="W12" s="1018"/>
      <c r="X12" s="1018"/>
      <c r="Y12" s="1018"/>
      <c r="Z12" s="1018"/>
    </row>
    <row r="13" spans="1:26" ht="18" customHeight="1">
      <c r="B13" s="1026"/>
      <c r="C13" s="1006" t="str">
        <f>IF(項目一覧②!$G$781=TRUE,"■","□")</f>
        <v>□</v>
      </c>
      <c r="D13" s="955" t="s">
        <v>2059</v>
      </c>
    </row>
    <row r="14" spans="1:26" ht="18" customHeight="1">
      <c r="A14" s="1021"/>
      <c r="B14" s="1027"/>
      <c r="C14" s="1006" t="str">
        <f>IF(項目一覧②!$G$782=TRUE,"■","□")</f>
        <v>□</v>
      </c>
      <c r="D14" s="1024" t="s">
        <v>2060</v>
      </c>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row>
    <row r="15" spans="1:26" ht="18" customHeight="1">
      <c r="A15" s="1016" t="s">
        <v>2040</v>
      </c>
      <c r="B15" s="1017" t="s">
        <v>2061</v>
      </c>
      <c r="C15" s="1018" t="s">
        <v>2062</v>
      </c>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1018"/>
      <c r="Z15" s="1018"/>
    </row>
    <row r="16" spans="1:26" ht="18" customHeight="1">
      <c r="C16" s="1006" t="str">
        <f>IF(項目一覧②!$G$783=TRUE,"■","□")</f>
        <v>□</v>
      </c>
      <c r="D16" s="955" t="s">
        <v>2064</v>
      </c>
    </row>
    <row r="17" spans="1:26" ht="18" customHeight="1">
      <c r="C17" s="1006" t="str">
        <f>IF(項目一覧②!$G$781=TRUE,"■","□")</f>
        <v>□</v>
      </c>
      <c r="D17" s="955" t="s">
        <v>2066</v>
      </c>
    </row>
    <row r="18" spans="1:26" ht="18" customHeight="1">
      <c r="C18" s="1006" t="str">
        <f>IF(項目一覧②!$G$784=TRUE,"■","□")</f>
        <v>□</v>
      </c>
      <c r="D18" s="955" t="s">
        <v>2067</v>
      </c>
    </row>
    <row r="19" spans="1:26" ht="18" customHeight="1">
      <c r="C19" s="1006" t="str">
        <f>IF(項目一覧②!$G$785=TRUE,"■","□")</f>
        <v>□</v>
      </c>
      <c r="D19" s="955" t="s">
        <v>2068</v>
      </c>
    </row>
    <row r="20" spans="1:26" ht="18" customHeight="1">
      <c r="A20" s="1021"/>
      <c r="B20" s="1022"/>
      <c r="C20" s="1023" t="str">
        <f>IF(項目一覧②!$G$786=TRUE,"■","□")</f>
        <v>□</v>
      </c>
      <c r="D20" s="1024" t="s">
        <v>2065</v>
      </c>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row>
    <row r="21" spans="1:26" ht="18" customHeight="1">
      <c r="A21" s="1016" t="s">
        <v>2040</v>
      </c>
      <c r="B21" s="1017" t="s">
        <v>2069</v>
      </c>
      <c r="C21" s="1018" t="s">
        <v>2070</v>
      </c>
      <c r="D21" s="1018"/>
      <c r="E21" s="1018"/>
      <c r="F21" s="1018"/>
      <c r="G21" s="1018"/>
      <c r="H21" s="1018"/>
      <c r="I21" s="1018"/>
      <c r="J21" s="1018"/>
      <c r="K21" s="1018"/>
      <c r="L21" s="1018"/>
      <c r="M21" s="1018"/>
      <c r="N21" s="1018"/>
      <c r="O21" s="1018"/>
      <c r="P21" s="1018"/>
      <c r="Q21" s="1018"/>
      <c r="R21" s="1018"/>
      <c r="S21" s="1018"/>
      <c r="T21" s="1018"/>
      <c r="U21" s="1018"/>
      <c r="V21" s="1018"/>
      <c r="W21" s="1018"/>
      <c r="X21" s="1018"/>
      <c r="Y21" s="1018"/>
      <c r="Z21" s="1018"/>
    </row>
    <row r="22" spans="1:26" ht="18" customHeight="1">
      <c r="B22" s="1019" t="s">
        <v>2040</v>
      </c>
      <c r="C22" s="955" t="s">
        <v>2047</v>
      </c>
      <c r="D22" s="955" t="s">
        <v>2071</v>
      </c>
      <c r="F22" s="955" t="str">
        <f>項目一覧②!$F$788</f>
        <v/>
      </c>
      <c r="G22" s="955" t="str">
        <f>項目一覧②!$F$788</f>
        <v/>
      </c>
    </row>
    <row r="23" spans="1:26" ht="18" customHeight="1">
      <c r="B23" s="1019" t="s">
        <v>2040</v>
      </c>
      <c r="C23" s="955" t="s">
        <v>2049</v>
      </c>
      <c r="D23" s="955" t="s">
        <v>2072</v>
      </c>
    </row>
    <row r="24" spans="1:26" ht="18" customHeight="1">
      <c r="C24" s="1006" t="str">
        <f>IF(項目一覧②!$G$789=TRUE,"■","□")</f>
        <v>□</v>
      </c>
      <c r="D24" s="955" t="s">
        <v>2073</v>
      </c>
    </row>
    <row r="25" spans="1:26" ht="18" customHeight="1">
      <c r="S25" s="1007" t="s">
        <v>2076</v>
      </c>
      <c r="T25" s="1771">
        <f>項目一覧②!$F$790</f>
        <v>123</v>
      </c>
      <c r="U25" s="1684"/>
      <c r="V25" s="1684"/>
      <c r="W25" s="1684"/>
      <c r="X25" s="1684"/>
      <c r="Y25" s="1684"/>
      <c r="Z25" s="955" t="s">
        <v>1976</v>
      </c>
    </row>
    <row r="26" spans="1:26" ht="18" customHeight="1">
      <c r="A26" s="1021"/>
      <c r="B26" s="1022"/>
      <c r="C26" s="1023" t="str">
        <f>IF(項目一覧②!$G$791=TRUE,"■","□")</f>
        <v>□</v>
      </c>
      <c r="D26" s="1024" t="s">
        <v>2074</v>
      </c>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row>
    <row r="27" spans="1:26" ht="18" customHeight="1">
      <c r="A27" s="1012" t="s">
        <v>2040</v>
      </c>
      <c r="B27" s="1013" t="s">
        <v>2077</v>
      </c>
      <c r="C27" s="1014" t="s">
        <v>2078</v>
      </c>
      <c r="D27" s="1014"/>
      <c r="E27" s="1014"/>
      <c r="F27" s="1014"/>
      <c r="G27" s="1014"/>
      <c r="H27" s="1014"/>
      <c r="I27" s="1014"/>
      <c r="J27" s="1014"/>
      <c r="K27" s="1014"/>
      <c r="L27" s="1014"/>
      <c r="M27" s="1014"/>
      <c r="N27" s="1014"/>
      <c r="O27" s="1014"/>
      <c r="P27" s="1014"/>
      <c r="Q27" s="1014"/>
      <c r="R27" s="1014"/>
      <c r="S27" s="1012" t="s">
        <v>2098</v>
      </c>
      <c r="T27" s="1014" t="str">
        <f>項目一覧②!$F$792</f>
        <v/>
      </c>
      <c r="U27" s="1014"/>
      <c r="V27" s="1014"/>
      <c r="W27" s="1014"/>
      <c r="X27" s="1014"/>
      <c r="Y27" s="1014"/>
      <c r="Z27" s="1014" t="s">
        <v>1976</v>
      </c>
    </row>
    <row r="28" spans="1:26" ht="18" customHeight="1">
      <c r="A28" s="1016" t="s">
        <v>2040</v>
      </c>
      <c r="B28" s="1017" t="s">
        <v>2079</v>
      </c>
      <c r="C28" s="1018" t="s">
        <v>2080</v>
      </c>
      <c r="D28" s="1018"/>
      <c r="E28" s="1695" t="str">
        <f>項目一覧②!$F$793</f>
        <v/>
      </c>
      <c r="F28" s="1695"/>
      <c r="G28" s="1695"/>
      <c r="H28" s="1695"/>
      <c r="I28" s="1695"/>
      <c r="J28" s="1695"/>
      <c r="K28" s="1695"/>
      <c r="L28" s="1695"/>
      <c r="M28" s="1695"/>
      <c r="N28" s="1695"/>
      <c r="O28" s="1695"/>
      <c r="P28" s="1695"/>
      <c r="Q28" s="1695"/>
      <c r="R28" s="1695"/>
      <c r="S28" s="1695"/>
      <c r="T28" s="1695"/>
      <c r="U28" s="1695"/>
      <c r="V28" s="1695"/>
      <c r="W28" s="1695"/>
      <c r="X28" s="1695"/>
      <c r="Y28" s="1695"/>
      <c r="Z28" s="1695"/>
    </row>
    <row r="29" spans="1:26" ht="18" customHeight="1">
      <c r="A29" s="1021"/>
      <c r="B29" s="1027"/>
      <c r="C29" s="1024"/>
      <c r="D29" s="1024"/>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row>
    <row r="30" spans="1:26" ht="10" customHeight="1">
      <c r="B30" s="1026"/>
    </row>
    <row r="31" spans="1:26" s="1042" customFormat="1" ht="18" customHeight="1">
      <c r="A31" s="1044" t="s">
        <v>2237</v>
      </c>
      <c r="B31" s="1045"/>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row>
    <row r="32" spans="1:26" ht="18" customHeight="1">
      <c r="B32" s="1026"/>
    </row>
    <row r="33" spans="1:26" s="906" customFormat="1" ht="18" customHeight="1">
      <c r="A33" s="1008" t="s">
        <v>2039</v>
      </c>
      <c r="B33" s="1009" t="s">
        <v>2037</v>
      </c>
      <c r="C33" s="1010" t="s">
        <v>2038</v>
      </c>
      <c r="D33" s="1010"/>
      <c r="E33" s="1010"/>
      <c r="F33" s="1010"/>
      <c r="G33" s="1011">
        <f>項目一覧②!$F$794</f>
        <v>3</v>
      </c>
      <c r="H33" s="1011"/>
      <c r="I33" s="1011"/>
      <c r="J33" s="1011"/>
      <c r="K33" s="1010"/>
      <c r="L33" s="1010"/>
      <c r="M33" s="1010"/>
      <c r="N33" s="1010"/>
      <c r="O33" s="1010"/>
      <c r="P33" s="1010"/>
      <c r="Q33" s="1010"/>
      <c r="R33" s="1010"/>
      <c r="S33" s="1010"/>
      <c r="T33" s="1010"/>
      <c r="U33" s="1010"/>
      <c r="V33" s="1010"/>
      <c r="W33" s="1010"/>
      <c r="X33" s="1010"/>
      <c r="Y33" s="1010"/>
      <c r="Z33" s="1010"/>
    </row>
    <row r="34" spans="1:26" ht="18" customHeight="1">
      <c r="A34" s="1012" t="s">
        <v>2040</v>
      </c>
      <c r="B34" s="1013" t="s">
        <v>2041</v>
      </c>
      <c r="C34" s="1014" t="s">
        <v>2043</v>
      </c>
      <c r="D34" s="1014"/>
      <c r="E34" s="1014"/>
      <c r="F34" s="1014"/>
      <c r="G34" s="1772" t="str">
        <f>項目一覧②!$F$795</f>
        <v/>
      </c>
      <c r="H34" s="1772"/>
      <c r="I34" s="1772"/>
      <c r="J34" s="1772"/>
      <c r="K34" s="1014" t="s">
        <v>2044</v>
      </c>
      <c r="L34" s="1014"/>
      <c r="M34" s="1014"/>
      <c r="N34" s="1014"/>
      <c r="O34" s="1014"/>
      <c r="P34" s="1014"/>
      <c r="Q34" s="1014"/>
      <c r="R34" s="1014"/>
      <c r="S34" s="1014"/>
      <c r="T34" s="1014"/>
      <c r="U34" s="1014"/>
      <c r="V34" s="1014"/>
      <c r="W34" s="1014"/>
      <c r="X34" s="1014"/>
      <c r="Y34" s="1014"/>
      <c r="Z34" s="1014"/>
    </row>
    <row r="35" spans="1:26" ht="18" customHeight="1">
      <c r="A35" s="1016" t="s">
        <v>2040</v>
      </c>
      <c r="B35" s="1017" t="s">
        <v>2045</v>
      </c>
      <c r="C35" s="1018" t="s">
        <v>2046</v>
      </c>
      <c r="D35" s="1018"/>
      <c r="E35" s="1018"/>
      <c r="F35" s="1018"/>
      <c r="G35" s="1018"/>
      <c r="H35" s="1018"/>
      <c r="I35" s="1018"/>
      <c r="J35" s="1018"/>
      <c r="K35" s="1018"/>
      <c r="L35" s="1018"/>
      <c r="M35" s="1018"/>
      <c r="N35" s="1018"/>
      <c r="O35" s="1018"/>
      <c r="P35" s="1018"/>
      <c r="Q35" s="1018"/>
      <c r="R35" s="1018"/>
      <c r="S35" s="1018"/>
      <c r="T35" s="1018"/>
      <c r="U35" s="1018"/>
      <c r="V35" s="1018"/>
      <c r="W35" s="1018"/>
      <c r="X35" s="1018"/>
      <c r="Y35" s="1018"/>
      <c r="Z35" s="1018"/>
    </row>
    <row r="36" spans="1:26" ht="18" customHeight="1">
      <c r="B36" s="1019" t="s">
        <v>2040</v>
      </c>
      <c r="C36" s="955" t="s">
        <v>2047</v>
      </c>
      <c r="D36" s="955" t="s">
        <v>2048</v>
      </c>
      <c r="I36" s="1681" t="str">
        <f>項目一覧②!$F$796</f>
        <v/>
      </c>
      <c r="J36" s="1681"/>
      <c r="K36" s="1681"/>
      <c r="L36" s="1681"/>
      <c r="M36" s="955" t="s">
        <v>2056</v>
      </c>
    </row>
    <row r="37" spans="1:26" ht="18" customHeight="1">
      <c r="B37" s="1019" t="s">
        <v>2040</v>
      </c>
      <c r="C37" s="955" t="s">
        <v>2049</v>
      </c>
      <c r="D37" s="955" t="s">
        <v>2052</v>
      </c>
      <c r="I37" s="1681" t="str">
        <f>項目一覧②!$F$797</f>
        <v/>
      </c>
      <c r="J37" s="1681"/>
      <c r="K37" s="1681"/>
      <c r="L37" s="1681"/>
      <c r="M37" s="955" t="s">
        <v>2056</v>
      </c>
    </row>
    <row r="38" spans="1:26" ht="18" customHeight="1">
      <c r="B38" s="1019" t="s">
        <v>2040</v>
      </c>
      <c r="C38" s="955" t="s">
        <v>2050</v>
      </c>
      <c r="D38" s="955" t="s">
        <v>2053</v>
      </c>
      <c r="H38" s="1007" t="s">
        <v>2094</v>
      </c>
      <c r="I38" s="1680" t="str">
        <f>項目一覧②!$F$798</f>
        <v/>
      </c>
      <c r="J38" s="1680"/>
      <c r="K38" s="1680"/>
      <c r="L38" s="1680"/>
      <c r="M38" s="955" t="s">
        <v>2057</v>
      </c>
      <c r="P38" s="1007" t="s">
        <v>2095</v>
      </c>
      <c r="Q38" s="1680" t="str">
        <f>項目一覧②!$F$799</f>
        <v/>
      </c>
      <c r="R38" s="1680"/>
      <c r="S38" s="1680"/>
      <c r="T38" s="1680"/>
      <c r="U38" s="955" t="s">
        <v>2057</v>
      </c>
    </row>
    <row r="39" spans="1:26" ht="18" customHeight="1">
      <c r="A39" s="1021"/>
      <c r="B39" s="1022" t="s">
        <v>2040</v>
      </c>
      <c r="C39" s="1024" t="s">
        <v>2051</v>
      </c>
      <c r="D39" s="1024" t="s">
        <v>2054</v>
      </c>
      <c r="E39" s="1024"/>
      <c r="F39" s="1024"/>
      <c r="G39" s="1024"/>
      <c r="H39" s="1024"/>
      <c r="I39" s="1025" t="str">
        <f>項目一覧②!$F$800&amp;IF(項目一覧②!$F$801="",""," 一部 "&amp;項目一覧②!$F$801)</f>
        <v/>
      </c>
      <c r="J39" s="1025"/>
      <c r="K39" s="1025"/>
      <c r="L39" s="1025"/>
      <c r="M39" s="1025"/>
      <c r="N39" s="1025"/>
      <c r="O39" s="1025"/>
      <c r="P39" s="1025"/>
      <c r="Q39" s="1024"/>
      <c r="R39" s="1024"/>
      <c r="S39" s="1025"/>
      <c r="T39" s="1025"/>
      <c r="U39" s="1025"/>
      <c r="V39" s="1025"/>
      <c r="W39" s="1025"/>
      <c r="X39" s="1025"/>
      <c r="Y39" s="1025"/>
      <c r="Z39" s="1025"/>
    </row>
    <row r="40" spans="1:26" ht="18" customHeight="1">
      <c r="A40" s="1016" t="s">
        <v>2040</v>
      </c>
      <c r="B40" s="1017" t="s">
        <v>2058</v>
      </c>
      <c r="C40" s="1018" t="s">
        <v>2063</v>
      </c>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1018"/>
    </row>
    <row r="41" spans="1:26" ht="18" customHeight="1">
      <c r="B41" s="1026"/>
      <c r="C41" s="1006" t="str">
        <f>IF(項目一覧②!$G$802=TRUE,"■","□")</f>
        <v>□</v>
      </c>
      <c r="D41" s="955" t="s">
        <v>2059</v>
      </c>
    </row>
    <row r="42" spans="1:26" ht="18" customHeight="1">
      <c r="A42" s="1021"/>
      <c r="B42" s="1027"/>
      <c r="C42" s="1006" t="str">
        <f>IF(項目一覧②!$G$803=TRUE,"■","□")</f>
        <v>□</v>
      </c>
      <c r="D42" s="1024" t="s">
        <v>2060</v>
      </c>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row>
    <row r="43" spans="1:26" ht="18" customHeight="1">
      <c r="A43" s="1016" t="s">
        <v>2040</v>
      </c>
      <c r="B43" s="1017" t="s">
        <v>2061</v>
      </c>
      <c r="C43" s="1018" t="s">
        <v>2062</v>
      </c>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row>
    <row r="44" spans="1:26" ht="18" customHeight="1">
      <c r="C44" s="1006" t="str">
        <f>IF(項目一覧②!$G$804=TRUE,"■","□")</f>
        <v>□</v>
      </c>
      <c r="D44" s="955" t="s">
        <v>2064</v>
      </c>
    </row>
    <row r="45" spans="1:26" ht="18" customHeight="1">
      <c r="C45" s="1006" t="str">
        <f>IF(項目一覧②!$G$805=TRUE,"■","□")</f>
        <v>□</v>
      </c>
      <c r="D45" s="955" t="s">
        <v>2066</v>
      </c>
    </row>
    <row r="46" spans="1:26" ht="18" customHeight="1">
      <c r="C46" s="1006" t="str">
        <f>IF(項目一覧②!$G$806=TRUE,"■","□")</f>
        <v>□</v>
      </c>
      <c r="D46" s="955" t="s">
        <v>2067</v>
      </c>
    </row>
    <row r="47" spans="1:26" ht="18" customHeight="1">
      <c r="C47" s="1006" t="str">
        <f>IF(項目一覧②!$G$807=TRUE,"■","□")</f>
        <v>□</v>
      </c>
      <c r="D47" s="955" t="s">
        <v>2068</v>
      </c>
    </row>
    <row r="48" spans="1:26" ht="18" customHeight="1">
      <c r="A48" s="1021"/>
      <c r="B48" s="1022"/>
      <c r="C48" s="1023" t="str">
        <f>IF(項目一覧②!$G$808=TRUE,"■","□")</f>
        <v>□</v>
      </c>
      <c r="D48" s="1024" t="s">
        <v>2065</v>
      </c>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row>
    <row r="49" spans="1:26" ht="18" customHeight="1">
      <c r="A49" s="1016" t="s">
        <v>2040</v>
      </c>
      <c r="B49" s="1017" t="s">
        <v>2069</v>
      </c>
      <c r="C49" s="1018" t="s">
        <v>2070</v>
      </c>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row>
    <row r="50" spans="1:26" ht="18" customHeight="1">
      <c r="B50" s="1019" t="s">
        <v>2040</v>
      </c>
      <c r="C50" s="955" t="s">
        <v>2047</v>
      </c>
      <c r="D50" s="955" t="s">
        <v>2071</v>
      </c>
      <c r="F50" s="955" t="str">
        <f>項目一覧②!$F$809</f>
        <v/>
      </c>
      <c r="G50" s="955" t="str">
        <f>項目一覧②!F809</f>
        <v/>
      </c>
    </row>
    <row r="51" spans="1:26" ht="18" customHeight="1">
      <c r="B51" s="1019" t="s">
        <v>2040</v>
      </c>
      <c r="C51" s="955" t="s">
        <v>2049</v>
      </c>
      <c r="D51" s="955" t="s">
        <v>2072</v>
      </c>
    </row>
    <row r="52" spans="1:26" ht="18" customHeight="1">
      <c r="C52" s="1006" t="str">
        <f>IF(項目一覧②!$G$810=TRUE,"■","□")</f>
        <v>□</v>
      </c>
      <c r="D52" s="955" t="s">
        <v>2073</v>
      </c>
    </row>
    <row r="53" spans="1:26" ht="18" customHeight="1">
      <c r="S53" s="1007" t="s">
        <v>2076</v>
      </c>
      <c r="T53" s="1684" t="str">
        <f>項目一覧②!$F$811</f>
        <v/>
      </c>
      <c r="U53" s="1684"/>
      <c r="V53" s="1684"/>
      <c r="W53" s="1684"/>
      <c r="X53" s="1684"/>
      <c r="Y53" s="1684"/>
      <c r="Z53" s="955" t="s">
        <v>1976</v>
      </c>
    </row>
    <row r="54" spans="1:26" ht="18" customHeight="1">
      <c r="A54" s="1021"/>
      <c r="B54" s="1022"/>
      <c r="C54" s="1023" t="str">
        <f>IF(項目一覧②!$G$812=TRUE,"■","□")</f>
        <v>□</v>
      </c>
      <c r="D54" s="1024" t="s">
        <v>2074</v>
      </c>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row>
    <row r="55" spans="1:26" ht="18" customHeight="1">
      <c r="A55" s="1012" t="s">
        <v>2040</v>
      </c>
      <c r="B55" s="1013" t="s">
        <v>2077</v>
      </c>
      <c r="C55" s="1014" t="s">
        <v>2078</v>
      </c>
      <c r="D55" s="1014"/>
      <c r="E55" s="1014"/>
      <c r="F55" s="1014"/>
      <c r="G55" s="1014"/>
      <c r="H55" s="1014"/>
      <c r="I55" s="1014"/>
      <c r="J55" s="1014"/>
      <c r="K55" s="1014"/>
      <c r="L55" s="1014"/>
      <c r="M55" s="1014"/>
      <c r="N55" s="1014"/>
      <c r="O55" s="1014"/>
      <c r="P55" s="1014"/>
      <c r="Q55" s="1014"/>
      <c r="R55" s="1014"/>
      <c r="S55" s="1012" t="s">
        <v>2098</v>
      </c>
      <c r="T55" s="1768" t="str">
        <f>項目一覧②!$F$813</f>
        <v/>
      </c>
      <c r="U55" s="1768"/>
      <c r="V55" s="1768"/>
      <c r="W55" s="1768"/>
      <c r="X55" s="1768"/>
      <c r="Y55" s="1768"/>
      <c r="Z55" s="1014" t="s">
        <v>1976</v>
      </c>
    </row>
    <row r="56" spans="1:26" ht="18" customHeight="1">
      <c r="A56" s="1016" t="s">
        <v>2040</v>
      </c>
      <c r="B56" s="1017" t="s">
        <v>2079</v>
      </c>
      <c r="C56" s="1018" t="s">
        <v>2080</v>
      </c>
      <c r="D56" s="1018"/>
      <c r="E56" s="1695" t="str">
        <f>項目一覧②!$F$814</f>
        <v/>
      </c>
      <c r="F56" s="1695"/>
      <c r="G56" s="1695"/>
      <c r="H56" s="1695"/>
      <c r="I56" s="1695"/>
      <c r="J56" s="1695"/>
      <c r="K56" s="1695"/>
      <c r="L56" s="1695"/>
      <c r="M56" s="1695"/>
      <c r="N56" s="1695"/>
      <c r="O56" s="1695"/>
      <c r="P56" s="1695"/>
      <c r="Q56" s="1695"/>
      <c r="R56" s="1695"/>
      <c r="S56" s="1695"/>
      <c r="T56" s="1695"/>
      <c r="U56" s="1695"/>
      <c r="V56" s="1695"/>
      <c r="W56" s="1695"/>
      <c r="X56" s="1695"/>
      <c r="Y56" s="1695"/>
      <c r="Z56" s="1695"/>
    </row>
    <row r="57" spans="1:26" ht="18" customHeight="1">
      <c r="A57" s="1021"/>
      <c r="B57" s="1022"/>
      <c r="C57" s="1024"/>
      <c r="D57" s="1024"/>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土方　香織</cp:lastModifiedBy>
  <cp:lastPrinted>2025-11-05T02:33:45Z</cp:lastPrinted>
  <dcterms:created xsi:type="dcterms:W3CDTF">2014-11-18T01:20:10Z</dcterms:created>
  <dcterms:modified xsi:type="dcterms:W3CDTF">2025-11-05T02:33:56Z</dcterms:modified>
</cp:coreProperties>
</file>